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03D9734820C5F7031231DF16BC024CD5340A9598" xr6:coauthVersionLast="47" xr6:coauthVersionMax="47" xr10:uidLastSave="{561BF28C-8935-47F1-9E88-6D3342A37B0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492" i="1"/>
  <c r="M491" i="1"/>
  <c r="M490" i="1"/>
  <c r="M489" i="1"/>
  <c r="M488" i="1"/>
  <c r="M487" i="1"/>
  <c r="M486" i="1"/>
  <c r="M485" i="1"/>
  <c r="M484" i="1"/>
  <c r="M483" i="1"/>
  <c r="M482" i="1"/>
  <c r="M481" i="1"/>
  <c r="M480" i="1"/>
  <c r="M479" i="1"/>
  <c r="M478" i="1"/>
  <c r="M477" i="1"/>
  <c r="M476" i="1"/>
  <c r="M475" i="1"/>
  <c r="M474" i="1"/>
  <c r="M473" i="1"/>
  <c r="M472" i="1"/>
  <c r="M471" i="1"/>
  <c r="M470" i="1"/>
  <c r="M469" i="1"/>
  <c r="M468" i="1"/>
  <c r="M467" i="1"/>
  <c r="M466" i="1"/>
  <c r="M465" i="1"/>
  <c r="M464" i="1"/>
  <c r="M463" i="1"/>
  <c r="M462" i="1"/>
  <c r="M461" i="1"/>
  <c r="M460" i="1"/>
  <c r="M459" i="1"/>
  <c r="M458" i="1"/>
  <c r="M457" i="1"/>
  <c r="M456" i="1"/>
  <c r="M455" i="1"/>
  <c r="M454" i="1"/>
  <c r="M453" i="1"/>
  <c r="M452" i="1"/>
  <c r="M451" i="1"/>
  <c r="M450" i="1"/>
  <c r="M449" i="1"/>
  <c r="M448" i="1"/>
  <c r="M447" i="1"/>
  <c r="M446" i="1"/>
  <c r="M445" i="1"/>
  <c r="M444" i="1"/>
  <c r="M443" i="1"/>
  <c r="M442" i="1"/>
  <c r="M441" i="1"/>
  <c r="M440" i="1"/>
  <c r="M439" i="1"/>
  <c r="M438" i="1"/>
  <c r="M437" i="1"/>
  <c r="M436" i="1"/>
  <c r="M435" i="1"/>
  <c r="M434" i="1"/>
  <c r="M433" i="1"/>
  <c r="M432" i="1"/>
  <c r="M431" i="1"/>
  <c r="M430" i="1"/>
  <c r="M429" i="1"/>
  <c r="M428" i="1"/>
  <c r="M427" i="1"/>
  <c r="M426" i="1"/>
  <c r="M425" i="1"/>
  <c r="M424" i="1"/>
  <c r="M423" i="1"/>
  <c r="M422" i="1"/>
  <c r="M421" i="1"/>
  <c r="M420" i="1"/>
  <c r="M419" i="1"/>
  <c r="M418" i="1"/>
  <c r="M417" i="1"/>
  <c r="M416" i="1"/>
  <c r="M415" i="1"/>
  <c r="M414" i="1"/>
  <c r="M413" i="1"/>
  <c r="M412" i="1"/>
  <c r="M411" i="1"/>
  <c r="M410" i="1"/>
  <c r="M409" i="1"/>
  <c r="M408" i="1"/>
  <c r="M407" i="1"/>
  <c r="M406" i="1"/>
  <c r="M405" i="1"/>
  <c r="M404" i="1"/>
  <c r="M403" i="1"/>
  <c r="M402" i="1"/>
  <c r="M401" i="1"/>
  <c r="M400" i="1"/>
  <c r="M399" i="1"/>
  <c r="M398" i="1"/>
  <c r="M397" i="1"/>
  <c r="M396" i="1"/>
  <c r="M395" i="1"/>
  <c r="M394" i="1"/>
  <c r="M393" i="1"/>
  <c r="M392" i="1"/>
  <c r="M391" i="1"/>
  <c r="M390" i="1"/>
  <c r="M389" i="1"/>
  <c r="M388" i="1"/>
  <c r="M387" i="1"/>
  <c r="M386" i="1"/>
  <c r="M385" i="1"/>
  <c r="M384" i="1"/>
  <c r="M383" i="1"/>
  <c r="M382" i="1"/>
  <c r="M381" i="1"/>
  <c r="M380" i="1"/>
  <c r="M379" i="1"/>
  <c r="M378" i="1"/>
  <c r="M377" i="1"/>
  <c r="M376" i="1"/>
  <c r="M375" i="1"/>
  <c r="M374" i="1"/>
  <c r="M373" i="1"/>
  <c r="M372" i="1"/>
  <c r="M371" i="1"/>
  <c r="M370" i="1"/>
  <c r="M369" i="1"/>
  <c r="M368" i="1"/>
  <c r="M367" i="1"/>
  <c r="M366" i="1"/>
  <c r="M365" i="1"/>
  <c r="M364" i="1"/>
  <c r="M363" i="1"/>
  <c r="M362" i="1"/>
  <c r="M361" i="1"/>
  <c r="M360" i="1"/>
  <c r="M359" i="1"/>
  <c r="M358" i="1"/>
  <c r="M357" i="1"/>
  <c r="M356" i="1"/>
  <c r="M355" i="1"/>
  <c r="M354" i="1"/>
  <c r="M353" i="1"/>
  <c r="M352" i="1"/>
  <c r="M351" i="1"/>
  <c r="M350" i="1"/>
  <c r="M349" i="1"/>
  <c r="M348" i="1"/>
  <c r="M347" i="1"/>
  <c r="M346" i="1"/>
  <c r="M345" i="1"/>
  <c r="M344" i="1"/>
  <c r="M343" i="1"/>
  <c r="M342" i="1"/>
  <c r="M341" i="1"/>
  <c r="M340" i="1"/>
  <c r="M339" i="1"/>
  <c r="M338" i="1"/>
  <c r="M337" i="1"/>
  <c r="M336" i="1"/>
  <c r="M335" i="1"/>
  <c r="M334" i="1"/>
  <c r="M333" i="1"/>
  <c r="M332" i="1"/>
  <c r="M331" i="1"/>
  <c r="M330" i="1"/>
  <c r="M329" i="1"/>
  <c r="M328" i="1"/>
  <c r="M327" i="1"/>
  <c r="M326" i="1"/>
  <c r="M325" i="1"/>
  <c r="M324" i="1"/>
  <c r="M323" i="1"/>
  <c r="M322" i="1"/>
  <c r="M321" i="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F147" i="3" s="1"/>
  <c r="M2" i="1"/>
  <c r="R222" i="3"/>
  <c r="R221" i="3"/>
  <c r="R220" i="3"/>
  <c r="R219" i="3"/>
  <c r="R218" i="3"/>
  <c r="R217" i="3"/>
  <c r="R216" i="3"/>
  <c r="R215" i="3"/>
  <c r="R214" i="3"/>
  <c r="R213" i="3"/>
  <c r="R212" i="3"/>
  <c r="R211" i="3"/>
  <c r="R210" i="3"/>
  <c r="R209" i="3"/>
  <c r="R208" i="3"/>
  <c r="R207" i="3"/>
  <c r="R206" i="3"/>
  <c r="R205" i="3"/>
  <c r="R204" i="3"/>
  <c r="R203" i="3"/>
  <c r="O147" i="3"/>
  <c r="N147" i="3"/>
  <c r="M147" i="3"/>
  <c r="L147" i="3"/>
  <c r="K147" i="3"/>
  <c r="E147" i="3"/>
  <c r="O146" i="3"/>
  <c r="N146" i="3"/>
  <c r="M146" i="3"/>
  <c r="L146" i="3"/>
  <c r="K146" i="3"/>
  <c r="F146" i="3"/>
  <c r="E146" i="3"/>
  <c r="G146" i="3" s="1"/>
  <c r="O145" i="3"/>
  <c r="N145" i="3"/>
  <c r="M145" i="3"/>
  <c r="L145" i="3"/>
  <c r="K145" i="3"/>
  <c r="F145" i="3"/>
  <c r="E145" i="3"/>
  <c r="G145" i="3" s="1"/>
  <c r="O144" i="3"/>
  <c r="N144" i="3"/>
  <c r="M144" i="3"/>
  <c r="L144" i="3"/>
  <c r="K144" i="3"/>
  <c r="F144" i="3"/>
  <c r="E144" i="3"/>
  <c r="G144" i="3" s="1"/>
  <c r="O143" i="3"/>
  <c r="N143" i="3"/>
  <c r="M143" i="3"/>
  <c r="L143" i="3"/>
  <c r="K143" i="3"/>
  <c r="F143" i="3"/>
  <c r="E143" i="3"/>
  <c r="G143" i="3" s="1"/>
  <c r="O142" i="3"/>
  <c r="N142" i="3"/>
  <c r="M142" i="3"/>
  <c r="L142" i="3"/>
  <c r="K142" i="3"/>
  <c r="F142" i="3"/>
  <c r="E142" i="3"/>
  <c r="G142" i="3" s="1"/>
  <c r="E128" i="3"/>
  <c r="D128" i="3"/>
  <c r="C128" i="3"/>
  <c r="F128" i="3" s="1"/>
  <c r="E127" i="3"/>
  <c r="D127" i="3"/>
  <c r="C127" i="3"/>
  <c r="F127" i="3" s="1"/>
  <c r="E126" i="3"/>
  <c r="D126" i="3"/>
  <c r="C126" i="3"/>
  <c r="F126" i="3" s="1"/>
  <c r="E125" i="3"/>
  <c r="D125" i="3"/>
  <c r="C125" i="3"/>
  <c r="F125" i="3" s="1"/>
  <c r="E108" i="3"/>
  <c r="D108" i="3"/>
  <c r="C108" i="3"/>
  <c r="F108" i="3" s="1"/>
  <c r="F107" i="3"/>
  <c r="E115" i="3" s="1"/>
  <c r="E107" i="3"/>
  <c r="D107" i="3"/>
  <c r="C107" i="3"/>
  <c r="E106" i="3"/>
  <c r="D106" i="3"/>
  <c r="C106" i="3"/>
  <c r="W158" i="3" s="1"/>
  <c r="F105" i="3"/>
  <c r="V190" i="3" s="1"/>
  <c r="E105" i="3"/>
  <c r="D105" i="3"/>
  <c r="C105" i="3"/>
  <c r="U158" i="3" s="1"/>
  <c r="F104" i="3"/>
  <c r="T190" i="3" s="1"/>
  <c r="E104" i="3"/>
  <c r="D104" i="3"/>
  <c r="C104" i="3"/>
  <c r="S158" i="3" s="1"/>
  <c r="E89" i="3"/>
  <c r="D89" i="3"/>
  <c r="C89" i="3"/>
  <c r="F89" i="3" s="1"/>
  <c r="E88" i="3"/>
  <c r="D88" i="3"/>
  <c r="C88" i="3"/>
  <c r="F88" i="3" s="1"/>
  <c r="E87" i="3"/>
  <c r="D87" i="3"/>
  <c r="C87" i="3"/>
  <c r="F87" i="3" s="1"/>
  <c r="E69" i="3"/>
  <c r="D69" i="3"/>
  <c r="C69" i="3"/>
  <c r="F69" i="3" s="1"/>
  <c r="E68" i="3"/>
  <c r="F68" i="3" s="1"/>
  <c r="D68" i="3"/>
  <c r="C68" i="3"/>
  <c r="E67" i="3"/>
  <c r="D67" i="3"/>
  <c r="C67" i="3"/>
  <c r="F67" i="3" s="1"/>
  <c r="E66" i="3"/>
  <c r="D66" i="3"/>
  <c r="C66" i="3"/>
  <c r="F66" i="3" s="1"/>
  <c r="E65" i="3"/>
  <c r="D65" i="3"/>
  <c r="C65" i="3"/>
  <c r="F65" i="3" s="1"/>
  <c r="E64" i="3"/>
  <c r="D64" i="3"/>
  <c r="C64" i="3"/>
  <c r="F64" i="3" s="1"/>
  <c r="E40" i="3"/>
  <c r="D40" i="3"/>
  <c r="C40" i="3"/>
  <c r="F40" i="3" s="1"/>
  <c r="E39" i="3"/>
  <c r="D39" i="3"/>
  <c r="F39" i="3" s="1"/>
  <c r="C39" i="3"/>
  <c r="E38" i="3"/>
  <c r="D38" i="3"/>
  <c r="C38" i="3"/>
  <c r="F38" i="3" s="1"/>
  <c r="E37" i="3"/>
  <c r="D37" i="3"/>
  <c r="C37" i="3"/>
  <c r="F37" i="3" s="1"/>
  <c r="E36" i="3"/>
  <c r="D36" i="3"/>
  <c r="C36" i="3"/>
  <c r="F36" i="3" s="1"/>
  <c r="E35" i="3"/>
  <c r="D35" i="3"/>
  <c r="C35" i="3"/>
  <c r="F35" i="3" s="1"/>
  <c r="E34" i="3"/>
  <c r="D34" i="3"/>
  <c r="F34" i="3" s="1"/>
  <c r="C34" i="3"/>
  <c r="E33" i="3"/>
  <c r="D33" i="3"/>
  <c r="C33" i="3"/>
  <c r="F33" i="3" s="1"/>
  <c r="E32" i="3"/>
  <c r="D32" i="3"/>
  <c r="C32" i="3"/>
  <c r="F32" i="3" s="1"/>
  <c r="E31" i="3"/>
  <c r="D31" i="3"/>
  <c r="C31" i="3"/>
  <c r="F31" i="3" s="1"/>
  <c r="E30" i="3"/>
  <c r="D30" i="3"/>
  <c r="C30" i="3"/>
  <c r="F30" i="3" s="1"/>
  <c r="E29" i="3"/>
  <c r="D29" i="3"/>
  <c r="C29" i="3"/>
  <c r="F29" i="3" s="1"/>
  <c r="E16" i="3"/>
  <c r="D16" i="3"/>
  <c r="C16" i="3"/>
  <c r="F16" i="3" s="1"/>
  <c r="D9" i="3"/>
  <c r="C9" i="3"/>
  <c r="D8" i="3"/>
  <c r="C8" i="3"/>
  <c r="C7" i="3" s="1"/>
  <c r="D7" i="3" s="1"/>
  <c r="E93" i="3" l="1"/>
  <c r="D93" i="3"/>
  <c r="C93" i="3"/>
  <c r="E73" i="3"/>
  <c r="D73" i="3"/>
  <c r="C73" i="3"/>
  <c r="E94" i="3"/>
  <c r="D94" i="3"/>
  <c r="C94" i="3"/>
  <c r="E116" i="3"/>
  <c r="D116" i="3"/>
  <c r="C116" i="3"/>
  <c r="E74" i="3"/>
  <c r="D74" i="3"/>
  <c r="C74" i="3"/>
  <c r="R190" i="3"/>
  <c r="R185" i="3"/>
  <c r="R180" i="3"/>
  <c r="R175" i="3"/>
  <c r="R170" i="3"/>
  <c r="R165" i="3"/>
  <c r="R160" i="3"/>
  <c r="E20" i="3"/>
  <c r="R189" i="3"/>
  <c r="R184" i="3"/>
  <c r="R179" i="3"/>
  <c r="R174" i="3"/>
  <c r="R169" i="3"/>
  <c r="R164" i="3"/>
  <c r="D20" i="3"/>
  <c r="C20" i="3"/>
  <c r="R188" i="3"/>
  <c r="R183" i="3"/>
  <c r="R178" i="3"/>
  <c r="R173" i="3"/>
  <c r="R168" i="3"/>
  <c r="R163" i="3"/>
  <c r="R187" i="3"/>
  <c r="R182" i="3"/>
  <c r="R177" i="3"/>
  <c r="R172" i="3"/>
  <c r="R167" i="3"/>
  <c r="R162" i="3"/>
  <c r="R186" i="3"/>
  <c r="R181" i="3"/>
  <c r="R176" i="3"/>
  <c r="R171" i="3"/>
  <c r="R166" i="3"/>
  <c r="R161" i="3"/>
  <c r="E50" i="3"/>
  <c r="D50" i="3"/>
  <c r="C50" i="3"/>
  <c r="E44" i="3"/>
  <c r="D44" i="3"/>
  <c r="C44" i="3"/>
  <c r="D95" i="3"/>
  <c r="C95" i="3"/>
  <c r="E95" i="3"/>
  <c r="E49" i="3"/>
  <c r="C49" i="3"/>
  <c r="D49" i="3"/>
  <c r="E51" i="3"/>
  <c r="D51" i="3"/>
  <c r="C51" i="3"/>
  <c r="D45" i="3"/>
  <c r="E45" i="3"/>
  <c r="C45" i="3"/>
  <c r="E52" i="3"/>
  <c r="C52" i="3"/>
  <c r="D52" i="3"/>
  <c r="E133" i="3"/>
  <c r="D133" i="3"/>
  <c r="C133" i="3"/>
  <c r="E75" i="3"/>
  <c r="D75" i="3"/>
  <c r="C75" i="3"/>
  <c r="E76" i="3"/>
  <c r="D76" i="3"/>
  <c r="C76" i="3"/>
  <c r="E46" i="3"/>
  <c r="C46" i="3"/>
  <c r="D46" i="3"/>
  <c r="E53" i="3"/>
  <c r="D53" i="3"/>
  <c r="C53" i="3"/>
  <c r="D134" i="3"/>
  <c r="C134" i="3"/>
  <c r="E134" i="3"/>
  <c r="E47" i="3"/>
  <c r="D47" i="3"/>
  <c r="C47" i="3"/>
  <c r="E135" i="3"/>
  <c r="D135" i="3"/>
  <c r="C135" i="3"/>
  <c r="G147" i="3"/>
  <c r="E78" i="3"/>
  <c r="D78" i="3"/>
  <c r="C78" i="3"/>
  <c r="E77" i="3"/>
  <c r="D77" i="3"/>
  <c r="C77" i="3"/>
  <c r="E54" i="3"/>
  <c r="D54" i="3"/>
  <c r="C54" i="3"/>
  <c r="E48" i="3"/>
  <c r="D48" i="3"/>
  <c r="C48" i="3"/>
  <c r="E132" i="3"/>
  <c r="D132" i="3"/>
  <c r="C132" i="3"/>
  <c r="E55" i="3"/>
  <c r="D55" i="3"/>
  <c r="C55" i="3"/>
  <c r="C112" i="3"/>
  <c r="T161" i="3"/>
  <c r="T166" i="3"/>
  <c r="T171" i="3"/>
  <c r="T176" i="3"/>
  <c r="T181" i="3"/>
  <c r="T186" i="3"/>
  <c r="D112" i="3"/>
  <c r="V161" i="3"/>
  <c r="V166" i="3"/>
  <c r="V171" i="3"/>
  <c r="V176" i="3"/>
  <c r="V181" i="3"/>
  <c r="V186" i="3"/>
  <c r="E112" i="3"/>
  <c r="C113" i="3"/>
  <c r="D113" i="3"/>
  <c r="T162" i="3"/>
  <c r="T167" i="3"/>
  <c r="T172" i="3"/>
  <c r="T177" i="3"/>
  <c r="T182" i="3"/>
  <c r="T187" i="3"/>
  <c r="E113" i="3"/>
  <c r="V162" i="3"/>
  <c r="V167" i="3"/>
  <c r="V172" i="3"/>
  <c r="V177" i="3"/>
  <c r="V182" i="3"/>
  <c r="V187" i="3"/>
  <c r="T163" i="3"/>
  <c r="T168" i="3"/>
  <c r="T173" i="3"/>
  <c r="T178" i="3"/>
  <c r="T183" i="3"/>
  <c r="T188" i="3"/>
  <c r="C115" i="3"/>
  <c r="V163" i="3"/>
  <c r="V168" i="3"/>
  <c r="V173" i="3"/>
  <c r="V178" i="3"/>
  <c r="V183" i="3"/>
  <c r="V188" i="3"/>
  <c r="D115" i="3"/>
  <c r="Q158" i="3"/>
  <c r="F106" i="3"/>
  <c r="T164" i="3"/>
  <c r="T169" i="3"/>
  <c r="T174" i="3"/>
  <c r="T179" i="3"/>
  <c r="T184" i="3"/>
  <c r="T189" i="3"/>
  <c r="V164" i="3"/>
  <c r="V169" i="3"/>
  <c r="V174" i="3"/>
  <c r="V179" i="3"/>
  <c r="V184" i="3"/>
  <c r="V189" i="3"/>
  <c r="T160" i="3"/>
  <c r="T165" i="3"/>
  <c r="T170" i="3"/>
  <c r="T175" i="3"/>
  <c r="T180" i="3"/>
  <c r="T185" i="3"/>
  <c r="V160" i="3"/>
  <c r="V165" i="3"/>
  <c r="V170" i="3"/>
  <c r="V175" i="3"/>
  <c r="V180" i="3"/>
  <c r="V185" i="3"/>
  <c r="X190" i="3" l="1"/>
  <c r="X185" i="3"/>
  <c r="X180" i="3"/>
  <c r="X175" i="3"/>
  <c r="X170" i="3"/>
  <c r="X165" i="3"/>
  <c r="X160" i="3"/>
  <c r="X189" i="3"/>
  <c r="X184" i="3"/>
  <c r="X179" i="3"/>
  <c r="X174" i="3"/>
  <c r="X169" i="3"/>
  <c r="X164" i="3"/>
  <c r="X188" i="3"/>
  <c r="X183" i="3"/>
  <c r="X178" i="3"/>
  <c r="X173" i="3"/>
  <c r="X168" i="3"/>
  <c r="X163" i="3"/>
  <c r="E114" i="3"/>
  <c r="D114" i="3"/>
  <c r="X187" i="3"/>
  <c r="X182" i="3"/>
  <c r="X177" i="3"/>
  <c r="X172" i="3"/>
  <c r="X167" i="3"/>
  <c r="X162" i="3"/>
  <c r="C114" i="3"/>
  <c r="X186" i="3"/>
  <c r="X181" i="3"/>
  <c r="X176" i="3"/>
  <c r="X171" i="3"/>
  <c r="X166" i="3"/>
  <c r="X16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5" authorId="0" shapeId="0" xr:uid="{00000000-0006-0000-0400-000001000000}">
      <text>
        <r>
          <rPr>
            <sz val="11"/>
            <rFont val="Calibri"/>
          </rPr>
          <t>The Photon operating system must only allow installation of packages signed by VMware.</t>
        </r>
      </text>
    </comment>
    <comment ref="K15" authorId="0" shapeId="0" xr:uid="{00000000-0006-0000-0400-000006000000}">
      <text>
        <r>
          <rPr>
            <sz val="11"/>
            <rFont val="Calibri"/>
          </rPr>
          <t>The Photon operating system package files must not be modified.</t>
        </r>
      </text>
    </comment>
    <comment ref="L15" authorId="0" shapeId="0" xr:uid="{00000000-0006-0000-0400-000002000000}">
      <text>
        <r>
          <rPr>
            <sz val="11"/>
            <rFont val="Calibri"/>
          </rPr>
          <t>The Photon operating system RPM package management tool must cryptographically verify the authenticity of all software packages during installation.</t>
        </r>
      </text>
    </comment>
    <comment ref="M15" authorId="0" shapeId="0" xr:uid="{00000000-0006-0000-0400-000003000000}">
      <text>
        <r>
          <rPr>
            <sz val="11"/>
            <rFont val="Calibri"/>
          </rPr>
          <t>The Photon operating system RPM package management tool must cryptographically verify the authenticity of all software packages during installation.</t>
        </r>
      </text>
    </comment>
    <comment ref="N15" authorId="0" shapeId="0" xr:uid="{00000000-0006-0000-0400-000004000000}">
      <text>
        <r>
          <rPr>
            <sz val="11"/>
            <rFont val="Calibri"/>
          </rPr>
          <t>The Photon operating system RPM package management tool must cryptographically verify the authenticity of all software packages during installation.</t>
        </r>
      </text>
    </comment>
    <comment ref="O15" authorId="0" shapeId="0" xr:uid="{00000000-0006-0000-0400-000005000000}">
      <text>
        <r>
          <rPr>
            <sz val="11"/>
            <rFont val="Calibri"/>
          </rPr>
          <t>The ESXi Image Profile and vSphere Installation Bundle (VIB) Acceptance Levels must be verified.</t>
        </r>
      </text>
    </comment>
    <comment ref="J19" authorId="0" shapeId="0" xr:uid="{00000000-0006-0000-0400-000007000000}">
      <text>
        <r>
          <rPr>
            <sz val="11"/>
            <rFont val="Calibri"/>
          </rPr>
          <t>VMware Postgres must limit modify privileges to authorized accounts.</t>
        </r>
      </text>
    </comment>
    <comment ref="K19" authorId="0" shapeId="0" xr:uid="{00000000-0006-0000-0400-000008000000}">
      <text>
        <r>
          <rPr>
            <sz val="11"/>
            <rFont val="Calibri"/>
          </rPr>
          <t>VMware Postgres must not allow schema access to unauthorized accounts.</t>
        </r>
      </text>
    </comment>
    <comment ref="J26" authorId="0" shapeId="0" xr:uid="{00000000-0006-0000-0400-000009000000}">
      <text>
        <r>
          <rPr>
            <sz val="11"/>
            <rFont val="Calibri"/>
          </rPr>
          <t>The Photon operating system must configure sshd to use approved encryption algorithms.</t>
        </r>
      </text>
    </comment>
    <comment ref="K26" authorId="0" shapeId="0" xr:uid="{00000000-0006-0000-0400-00001A000000}">
      <text>
        <r>
          <rPr>
            <sz val="11"/>
            <rFont val="Calibri"/>
          </rPr>
          <t>The Photon operating system must configure sshd to use FIPS 140-2 ciphers.</t>
        </r>
      </text>
    </comment>
    <comment ref="L26" authorId="0" shapeId="0" xr:uid="{00000000-0006-0000-0400-00001B000000}">
      <text>
        <r>
          <rPr>
            <sz val="11"/>
            <rFont val="Calibri"/>
          </rPr>
          <t>VMware Postgres must be configured to use TLS.</t>
        </r>
      </text>
    </comment>
    <comment ref="M26" authorId="0" shapeId="0" xr:uid="{00000000-0006-0000-0400-00001C000000}">
      <text>
        <r>
          <rPr>
            <sz val="11"/>
            <rFont val="Calibri"/>
          </rPr>
          <t>VMware Postgres must use FIPS 140-2 approved TLS ciphers.</t>
        </r>
      </text>
    </comment>
    <comment ref="N26" authorId="0" shapeId="0" xr:uid="{00000000-0006-0000-0400-00001D000000}">
      <text>
        <r>
          <rPr>
            <sz val="11"/>
            <rFont val="Calibri"/>
          </rPr>
          <t>Data from the vPostgres database must be protected from unauthorized transfer.</t>
        </r>
      </text>
    </comment>
    <comment ref="O26" authorId="0" shapeId="0" xr:uid="{00000000-0006-0000-0400-00001E000000}">
      <text>
        <r>
          <rPr>
            <sz val="11"/>
            <rFont val="Calibri"/>
          </rPr>
          <t>The ESXi host SSH daemon must use DoD-approved encryption to protect the confidentiality of remote access sessions.</t>
        </r>
      </text>
    </comment>
    <comment ref="P26" authorId="0" shapeId="0" xr:uid="{00000000-0006-0000-0400-00000A000000}">
      <text>
        <r>
          <rPr>
            <sz val="11"/>
            <rFont val="Calibri"/>
          </rPr>
          <t>The ESXi host must exclusively enable TLS 1.2 for all endpoints.</t>
        </r>
      </text>
    </comment>
    <comment ref="Q26" authorId="0" shapeId="0" xr:uid="{00000000-0006-0000-0400-00000B000000}">
      <text>
        <r>
          <rPr>
            <sz val="11"/>
            <rFont val="Calibri"/>
          </rPr>
          <t>The ESXi host SSH daemon must be configured to only use FIPS 140-2 approved ciphers.</t>
        </r>
      </text>
    </comment>
    <comment ref="R26" authorId="0" shapeId="0" xr:uid="{00000000-0006-0000-0400-00000C000000}">
      <text>
        <r>
          <rPr>
            <sz val="11"/>
            <rFont val="Calibri"/>
          </rPr>
          <t>VAMI must be configured with FIPS 140-2 compliant ciphers for HTTPS connections.</t>
        </r>
      </text>
    </comment>
    <comment ref="S26" authorId="0" shapeId="0" xr:uid="{00000000-0006-0000-0400-00000D000000}">
      <text>
        <r>
          <rPr>
            <sz val="11"/>
            <rFont val="Calibri"/>
          </rPr>
          <t>VAMI must use cryptography to protect the integrity of remote sessions.</t>
        </r>
      </text>
    </comment>
    <comment ref="T26" authorId="0" shapeId="0" xr:uid="{00000000-0006-0000-0400-00000E000000}">
      <text>
        <r>
          <rPr>
            <sz val="11"/>
            <rFont val="Calibri"/>
          </rPr>
          <t>VAMI must implement TLS1.2 exclusively.</t>
        </r>
      </text>
    </comment>
    <comment ref="U26" authorId="0" shapeId="0" xr:uid="{00000000-0006-0000-0400-00000F000000}">
      <text>
        <r>
          <rPr>
            <sz val="11"/>
            <rFont val="Calibri"/>
          </rPr>
          <t>vSphere Client must be configured with FIPS 140-2 compliant ciphers for HTTPS connections.</t>
        </r>
      </text>
    </comment>
    <comment ref="V26" authorId="0" shapeId="0" xr:uid="{00000000-0006-0000-0400-000010000000}">
      <text>
        <r>
          <rPr>
            <sz val="11"/>
            <rFont val="Calibri"/>
          </rPr>
          <t>vSphere Client must be configured to enable SSL/TLS.</t>
        </r>
      </text>
    </comment>
    <comment ref="W26" authorId="0" shapeId="0" xr:uid="{00000000-0006-0000-0400-000011000000}">
      <text>
        <r>
          <rPr>
            <sz val="11"/>
            <rFont val="Calibri"/>
          </rPr>
          <t>vSphere Client must be configured to only communicate over TLS 1.2.</t>
        </r>
      </text>
    </comment>
    <comment ref="X26" authorId="0" shapeId="0" xr:uid="{00000000-0006-0000-0400-000012000000}">
      <text>
        <r>
          <rPr>
            <sz val="11"/>
            <rFont val="Calibri"/>
          </rPr>
          <t>vSphere Client must be configured to use the HTTPS scheme.</t>
        </r>
      </text>
    </comment>
    <comment ref="Y26" authorId="0" shapeId="0" xr:uid="{00000000-0006-0000-0400-000013000000}">
      <text>
        <r>
          <rPr>
            <sz val="11"/>
            <rFont val="Calibri"/>
          </rPr>
          <t>The rhttpproxy must be configured to operate solely with FIPS ciphers.</t>
        </r>
      </text>
    </comment>
    <comment ref="Z26" authorId="0" shapeId="0" xr:uid="{00000000-0006-0000-0400-000014000000}">
      <text>
        <r>
          <rPr>
            <sz val="11"/>
            <rFont val="Calibri"/>
          </rPr>
          <t>The rhttpproxy must use cryptography to protect the integrity of remote sessions.</t>
        </r>
      </text>
    </comment>
    <comment ref="AA26" authorId="0" shapeId="0" xr:uid="{00000000-0006-0000-0400-000015000000}">
      <text>
        <r>
          <rPr>
            <sz val="11"/>
            <rFont val="Calibri"/>
          </rPr>
          <t>The rhttproxy must exclusively use the HTTPS protocol for client connections.</t>
        </r>
      </text>
    </comment>
    <comment ref="AB26" authorId="0" shapeId="0" xr:uid="{00000000-0006-0000-0400-000016000000}">
      <text>
        <r>
          <rPr>
            <sz val="11"/>
            <rFont val="Calibri"/>
          </rPr>
          <t>Encryption must be enabled for vMotion on the virtual machine.</t>
        </r>
      </text>
    </comment>
    <comment ref="AC26" authorId="0" shapeId="0" xr:uid="{00000000-0006-0000-0400-000017000000}">
      <text>
        <r>
          <rPr>
            <sz val="11"/>
            <rFont val="Calibri"/>
          </rPr>
          <t>The vCenter Server must enable TLS 1.2 exclusively.</t>
        </r>
      </text>
    </comment>
    <comment ref="AD26" authorId="0" shapeId="0" xr:uid="{00000000-0006-0000-0400-000018000000}">
      <text>
        <r>
          <rPr>
            <sz val="11"/>
            <rFont val="Calibri"/>
          </rPr>
          <t>The vCenter Server must use secure Lightweight Directory Access Protocol (LDAPS) when adding an SSO identity source.</t>
        </r>
      </text>
    </comment>
    <comment ref="AE26" authorId="0" shapeId="0" xr:uid="{00000000-0006-0000-0400-000019000000}">
      <text>
        <r>
          <rPr>
            <sz val="11"/>
            <rFont val="Calibri"/>
          </rPr>
          <t>The vCenter Server must enable TLS 1.2 exclusively.</t>
        </r>
      </text>
    </comment>
    <comment ref="J32" authorId="0" shapeId="0" xr:uid="{00000000-0006-0000-0400-00001F000000}">
      <text>
        <r>
          <rPr>
            <sz val="11"/>
            <rFont val="Calibri"/>
          </rPr>
          <t>System administrators must use templates to deploy virtual machines whenever possible.</t>
        </r>
      </text>
    </comment>
    <comment ref="J34" authorId="0" shapeId="0" xr:uid="{00000000-0006-0000-0400-000020000000}">
      <text>
        <r>
          <rPr>
            <sz val="11"/>
            <rFont val="Calibri"/>
          </rPr>
          <t>The Photon operating system must set a session inactivity timeout of 15 minutes or less.</t>
        </r>
      </text>
    </comment>
    <comment ref="K34" authorId="0" shapeId="0" xr:uid="{00000000-0006-0000-0400-000021000000}">
      <text>
        <r>
          <rPr>
            <sz val="11"/>
            <rFont val="Calibri"/>
          </rPr>
          <t>The Photon operating system must set an inactivity timeout value for non-interactive sessions.</t>
        </r>
      </text>
    </comment>
    <comment ref="L34" authorId="0" shapeId="0" xr:uid="{00000000-0006-0000-0400-000022000000}">
      <text>
        <r>
          <rPr>
            <sz val="11"/>
            <rFont val="Calibri"/>
          </rPr>
          <t>The ESXi host must set a timeout to automatically disable idle shell sessions after two minutes.</t>
        </r>
      </text>
    </comment>
    <comment ref="M34" authorId="0" shapeId="0" xr:uid="{00000000-0006-0000-0400-000023000000}">
      <text>
        <r>
          <rPr>
            <sz val="11"/>
            <rFont val="Calibri"/>
          </rPr>
          <t>The ESXi host must terminate shell services after 10 minutes.</t>
        </r>
      </text>
    </comment>
    <comment ref="N34" authorId="0" shapeId="0" xr:uid="{00000000-0006-0000-0400-000024000000}">
      <text>
        <r>
          <rPr>
            <sz val="11"/>
            <rFont val="Calibri"/>
          </rPr>
          <t>The ESXi host must log out of the console UI after two minutes.</t>
        </r>
      </text>
    </comment>
    <comment ref="O34" authorId="0" shapeId="0" xr:uid="{00000000-0006-0000-0400-000025000000}">
      <text>
        <r>
          <rPr>
            <sz val="11"/>
            <rFont val="Calibri"/>
          </rPr>
          <t>The vCenter Server must terminate management sessions after 10 minutes of inactivity.</t>
        </r>
      </text>
    </comment>
    <comment ref="P34" authorId="0" shapeId="0" xr:uid="{00000000-0006-0000-0400-000026000000}">
      <text>
        <r>
          <rPr>
            <sz val="11"/>
            <rFont val="Calibri"/>
          </rPr>
          <t>The vCenter Server must terminate management sessions after 10 minutes of inactivity.</t>
        </r>
      </text>
    </comment>
    <comment ref="J35" authorId="0" shapeId="0" xr:uid="{00000000-0006-0000-0400-000027000000}">
      <text>
        <r>
          <rPr>
            <sz val="11"/>
            <rFont val="Calibri"/>
          </rPr>
          <t>The ESXi host must configure the firewall to restrict access to services running on the host.</t>
        </r>
      </text>
    </comment>
    <comment ref="K35" authorId="0" shapeId="0" xr:uid="{00000000-0006-0000-0400-000028000000}">
      <text>
        <r>
          <rPr>
            <sz val="11"/>
            <rFont val="Calibri"/>
          </rPr>
          <t>The ESXi host must configure the firewall to block network traffic by default.</t>
        </r>
      </text>
    </comment>
    <comment ref="J38" authorId="0" shapeId="0" xr:uid="{00000000-0006-0000-0400-000029000000}">
      <text>
        <r>
          <rPr>
            <sz val="11"/>
            <rFont val="Calibri"/>
          </rPr>
          <t>The Photon operating system must configure sshd to disallow root logins.</t>
        </r>
      </text>
    </comment>
    <comment ref="K38" authorId="0" shapeId="0" xr:uid="{00000000-0006-0000-0400-00002A000000}">
      <text>
        <r>
          <rPr>
            <sz val="11"/>
            <rFont val="Calibri"/>
          </rPr>
          <t>The ESXi host SSH daemon must not permit root logins.</t>
        </r>
      </text>
    </comment>
    <comment ref="L38" authorId="0" shapeId="0" xr:uid="{00000000-0006-0000-0400-00002B000000}">
      <text>
        <r>
          <rPr>
            <sz val="11"/>
            <rFont val="Calibri"/>
          </rPr>
          <t>The ESXi host must remove keys from the SSH authorized_keys file.</t>
        </r>
      </text>
    </comment>
    <comment ref="M38" authorId="0" shapeId="0" xr:uid="{00000000-0006-0000-0400-00002C000000}">
      <text>
        <r>
          <rPr>
            <sz val="11"/>
            <rFont val="Calibri"/>
          </rPr>
          <t>Active Directory ESX Admin group membership must not be used when adding ESXi hosts to Active Directory.</t>
        </r>
      </text>
    </comment>
    <comment ref="J39" authorId="0" shapeId="0" xr:uid="{00000000-0006-0000-0400-00002D000000}">
      <text>
        <r>
          <rPr>
            <sz val="11"/>
            <rFont val="Calibri"/>
          </rPr>
          <t>The Photon operating system must disable the debug-shell service.</t>
        </r>
      </text>
    </comment>
    <comment ref="K39" authorId="0" shapeId="0" xr:uid="{00000000-0006-0000-0400-000031000000}">
      <text>
        <r>
          <rPr>
            <sz val="11"/>
            <rFont val="Calibri"/>
          </rPr>
          <t>The Photon OS must not have the xinetd service enabled.</t>
        </r>
      </text>
    </comment>
    <comment ref="L39" authorId="0" shapeId="0" xr:uid="{00000000-0006-0000-0400-000032000000}">
      <text>
        <r>
          <rPr>
            <sz val="11"/>
            <rFont val="Calibri"/>
          </rPr>
          <t>The ESXi host must disable the Managed Object Browser (MOB).</t>
        </r>
      </text>
    </comment>
    <comment ref="M39" authorId="0" shapeId="0" xr:uid="{00000000-0006-0000-0400-000033000000}">
      <text>
        <r>
          <rPr>
            <sz val="11"/>
            <rFont val="Calibri"/>
          </rPr>
          <t>The ESXi host must be configured to disable nonessential capabilities by disabling SSH.</t>
        </r>
      </text>
    </comment>
    <comment ref="N39" authorId="0" shapeId="0" xr:uid="{00000000-0006-0000-0400-000034000000}">
      <text>
        <r>
          <rPr>
            <sz val="11"/>
            <rFont val="Calibri"/>
          </rPr>
          <t>The ESXi host must disable ESXi Shell unless needed for diagnostics or troubleshooting.</t>
        </r>
      </text>
    </comment>
    <comment ref="O39" authorId="0" shapeId="0" xr:uid="{00000000-0006-0000-0400-000035000000}">
      <text>
        <r>
          <rPr>
            <sz val="11"/>
            <rFont val="Calibri"/>
          </rPr>
          <t>SNMP must be configured properly on the ESXi host.</t>
        </r>
      </text>
    </comment>
    <comment ref="P39" authorId="0" shapeId="0" xr:uid="{00000000-0006-0000-0400-000036000000}">
      <text>
        <r>
          <rPr>
            <sz val="11"/>
            <rFont val="Calibri"/>
          </rPr>
          <t>Unauthorized floppy devices must be disconnected on the virtual machine.</t>
        </r>
      </text>
    </comment>
    <comment ref="Q39" authorId="0" shapeId="0" xr:uid="{00000000-0006-0000-0400-000037000000}">
      <text>
        <r>
          <rPr>
            <sz val="11"/>
            <rFont val="Calibri"/>
          </rPr>
          <t>Unauthorized CD/DVD devices must be disconnected on the virtual machine.</t>
        </r>
      </text>
    </comment>
    <comment ref="R39" authorId="0" shapeId="0" xr:uid="{00000000-0006-0000-0400-000038000000}">
      <text>
        <r>
          <rPr>
            <sz val="11"/>
            <rFont val="Calibri"/>
          </rPr>
          <t>Unauthorized parallel devices must be disconnected on the virtual machine.</t>
        </r>
      </text>
    </comment>
    <comment ref="S39" authorId="0" shapeId="0" xr:uid="{00000000-0006-0000-0400-000039000000}">
      <text>
        <r>
          <rPr>
            <sz val="11"/>
            <rFont val="Calibri"/>
          </rPr>
          <t>Unauthorized serial devices must be disconnected on the virtual machine.</t>
        </r>
      </text>
    </comment>
    <comment ref="T39" authorId="0" shapeId="0" xr:uid="{00000000-0006-0000-0400-00003A000000}">
      <text>
        <r>
          <rPr>
            <sz val="11"/>
            <rFont val="Calibri"/>
          </rPr>
          <t>Unauthorized USB devices must be disconnected on the virtual machine.</t>
        </r>
      </text>
    </comment>
    <comment ref="U39" authorId="0" shapeId="0" xr:uid="{00000000-0006-0000-0400-00003B000000}">
      <text>
        <r>
          <rPr>
            <sz val="11"/>
            <rFont val="Calibri"/>
          </rPr>
          <t>Console access through the VNC protocol must be disabled on the virtual machine.</t>
        </r>
      </text>
    </comment>
    <comment ref="V39" authorId="0" shapeId="0" xr:uid="{00000000-0006-0000-0400-00003C000000}">
      <text>
        <r>
          <rPr>
            <sz val="11"/>
            <rFont val="Calibri"/>
          </rPr>
          <t>3D features on the virtual machine must be disabled when not required.</t>
        </r>
      </text>
    </comment>
    <comment ref="W39" authorId="0" shapeId="0" xr:uid="{00000000-0006-0000-0400-00003D000000}">
      <text>
        <r>
          <rPr>
            <sz val="11"/>
            <rFont val="Calibri"/>
          </rPr>
          <t>ESX Agent Manager must not have the Web Distributed Authoring (WebDAV) servlet installed.</t>
        </r>
      </text>
    </comment>
    <comment ref="X39" authorId="0" shapeId="0" xr:uid="{00000000-0006-0000-0400-00003E000000}">
      <text>
        <r>
          <rPr>
            <sz val="11"/>
            <rFont val="Calibri"/>
          </rPr>
          <t>ESX Agent Manager must disable the shutdown port.</t>
        </r>
      </text>
    </comment>
    <comment ref="Y39" authorId="0" shapeId="0" xr:uid="{00000000-0006-0000-0400-00003F000000}">
      <text>
        <r>
          <rPr>
            <sz val="11"/>
            <rFont val="Calibri"/>
          </rPr>
          <t>Performance Charts must not have the Web Distributed Authoring (WebDAV) servlet installed.</t>
        </r>
      </text>
    </comment>
    <comment ref="Z39" authorId="0" shapeId="0" xr:uid="{00000000-0006-0000-0400-000040000000}">
      <text>
        <r>
          <rPr>
            <sz val="11"/>
            <rFont val="Calibri"/>
          </rPr>
          <t>Performance Charts must disable the shutdown port.</t>
        </r>
      </text>
    </comment>
    <comment ref="AA39" authorId="0" shapeId="0" xr:uid="{00000000-0006-0000-0400-000041000000}">
      <text>
        <r>
          <rPr>
            <sz val="11"/>
            <rFont val="Calibri"/>
          </rPr>
          <t>The Security Token Service must not have the Web Distributed Authoring (WebDAV) servlet installed.</t>
        </r>
      </text>
    </comment>
    <comment ref="AB39" authorId="0" shapeId="0" xr:uid="{00000000-0006-0000-0400-000042000000}">
      <text>
        <r>
          <rPr>
            <sz val="11"/>
            <rFont val="Calibri"/>
          </rPr>
          <t>The Security Token Service must disable the shutdown port.</t>
        </r>
      </text>
    </comment>
    <comment ref="AC39" authorId="0" shapeId="0" xr:uid="{00000000-0006-0000-0400-000043000000}">
      <text>
        <r>
          <rPr>
            <sz val="11"/>
            <rFont val="Calibri"/>
          </rPr>
          <t>vSphere UI must not have the Web Distributed Authoring (WebDAV) servlet installed.</t>
        </r>
      </text>
    </comment>
    <comment ref="AD39" authorId="0" shapeId="0" xr:uid="{00000000-0006-0000-0400-000044000000}">
      <text>
        <r>
          <rPr>
            <sz val="11"/>
            <rFont val="Calibri"/>
          </rPr>
          <t>vSphere UI must disable the shutdown port.</t>
        </r>
      </text>
    </comment>
    <comment ref="AE39" authorId="0" shapeId="0" xr:uid="{00000000-0006-0000-0400-000045000000}">
      <text>
        <r>
          <rPr>
            <sz val="11"/>
            <rFont val="Calibri"/>
          </rPr>
          <t>VAMI must not have the Web Distributed Authoring (WebDAV) servlet installed.</t>
        </r>
      </text>
    </comment>
    <comment ref="AF39" authorId="0" shapeId="0" xr:uid="{00000000-0006-0000-0400-00002E000000}">
      <text>
        <r>
          <rPr>
            <sz val="11"/>
            <rFont val="Calibri"/>
          </rPr>
          <t>vSphere Client must not have the Web Distributed Authoring (WebDAV) servlet installed.</t>
        </r>
      </text>
    </comment>
    <comment ref="AG39" authorId="0" shapeId="0" xr:uid="{00000000-0006-0000-0400-00002F000000}">
      <text>
        <r>
          <rPr>
            <sz val="11"/>
            <rFont val="Calibri"/>
          </rPr>
          <t>vSphere Client must disable the shutdown port.</t>
        </r>
      </text>
    </comment>
    <comment ref="AH39" authorId="0" shapeId="0" xr:uid="{00000000-0006-0000-0400-000030000000}">
      <text>
        <r>
          <rPr>
            <sz val="11"/>
            <rFont val="Calibri"/>
          </rPr>
          <t>The vCenter Server must disable the managed object browser (MOB) at all times when not required for troubleshooting or maintenance of managed objects.</t>
        </r>
      </text>
    </comment>
    <comment ref="J41" authorId="0" shapeId="0" xr:uid="{00000000-0006-0000-0400-000046000000}">
      <text>
        <r>
          <rPr>
            <sz val="11"/>
            <rFont val="Calibri"/>
          </rPr>
          <t>The Photon operating system must automatically lock an account when three unsuccessful logon attempts occur.</t>
        </r>
      </text>
    </comment>
    <comment ref="K41" authorId="0" shapeId="0" xr:uid="{00000000-0006-0000-0400-000047000000}">
      <text>
        <r>
          <rPr>
            <sz val="11"/>
            <rFont val="Calibri"/>
          </rPr>
          <t>The Photon operating system must configure sshd to limit the number of allowed login attempts per connection.</t>
        </r>
      </text>
    </comment>
    <comment ref="L41" authorId="0" shapeId="0" xr:uid="{00000000-0006-0000-0400-000048000000}">
      <text>
        <r>
          <rPr>
            <sz val="11"/>
            <rFont val="Calibri"/>
          </rPr>
          <t>The ESXi host must enforce the limit of three consecutive invalid logon attempts by a user.</t>
        </r>
      </text>
    </comment>
    <comment ref="M41" authorId="0" shapeId="0" xr:uid="{00000000-0006-0000-0400-000049000000}">
      <text>
        <r>
          <rPr>
            <sz val="11"/>
            <rFont val="Calibri"/>
          </rPr>
          <t>The ESXi host must enforce the unlock timeout of 15 minutes after a user account is locked out.</t>
        </r>
      </text>
    </comment>
    <comment ref="N41" authorId="0" shapeId="0" xr:uid="{00000000-0006-0000-0400-00004A000000}">
      <text>
        <r>
          <rPr>
            <sz val="11"/>
            <rFont val="Calibri"/>
          </rPr>
          <t>The vCenter Server must limit the maximum number of failed login attempts to three.</t>
        </r>
      </text>
    </comment>
    <comment ref="O41" authorId="0" shapeId="0" xr:uid="{00000000-0006-0000-0400-00004B000000}">
      <text>
        <r>
          <rPr>
            <sz val="11"/>
            <rFont val="Calibri"/>
          </rPr>
          <t>The vCenter Server must set the interval for counting failed login attempts to at least 15 minutes.</t>
        </r>
      </text>
    </comment>
    <comment ref="P41" authorId="0" shapeId="0" xr:uid="{00000000-0006-0000-0400-00004C000000}">
      <text>
        <r>
          <rPr>
            <sz val="11"/>
            <rFont val="Calibri"/>
          </rPr>
          <t>The vCenter Server must require an administrator to unlock an account locked due to excessive login failures.</t>
        </r>
      </text>
    </comment>
    <comment ref="J48" authorId="0" shapeId="0" xr:uid="{00000000-0006-0000-0400-00004D000000}">
      <text>
        <r>
          <rPr>
            <sz val="11"/>
            <rFont val="Calibri"/>
          </rPr>
          <t>The ESXi host must not provide root/administrator-level access to CIM-based hardware monitoring tools or other third-party applications.</t>
        </r>
      </text>
    </comment>
    <comment ref="K48" authorId="0" shapeId="0" xr:uid="{00000000-0006-0000-0400-00004E000000}">
      <text>
        <r>
          <rPr>
            <sz val="11"/>
            <rFont val="Calibri"/>
          </rPr>
          <t>Use of the virtual machine console must be minimized.</t>
        </r>
      </text>
    </comment>
    <comment ref="L48" authorId="0" shapeId="0" xr:uid="{00000000-0006-0000-0400-00004F000000}">
      <text>
        <r>
          <rPr>
            <sz val="11"/>
            <rFont val="Calibri"/>
          </rPr>
          <t>The vCenter Server must limit the use of the built-in SSO administrative account.</t>
        </r>
      </text>
    </comment>
    <comment ref="M48" authorId="0" shapeId="0" xr:uid="{00000000-0006-0000-0400-000050000000}">
      <text>
        <r>
          <rPr>
            <sz val="11"/>
            <rFont val="Calibri"/>
          </rPr>
          <t>The vCenter Server must use a least-privileges assignment for the vCenter Server database user.</t>
        </r>
      </text>
    </comment>
    <comment ref="N48" authorId="0" shapeId="0" xr:uid="{00000000-0006-0000-0400-000051000000}">
      <text>
        <r>
          <rPr>
            <sz val="11"/>
            <rFont val="Calibri"/>
          </rPr>
          <t>The vCenter Server must restrict access to the cryptographic role.</t>
        </r>
      </text>
    </comment>
    <comment ref="O48" authorId="0" shapeId="0" xr:uid="{00000000-0006-0000-0400-000052000000}">
      <text>
        <r>
          <rPr>
            <sz val="11"/>
            <rFont val="Calibri"/>
          </rPr>
          <t>The vCenter Server must restrict access to cryptographic permissions.</t>
        </r>
      </text>
    </comment>
    <comment ref="P48" authorId="0" shapeId="0" xr:uid="{00000000-0006-0000-0400-000053000000}">
      <text>
        <r>
          <rPr>
            <sz val="11"/>
            <rFont val="Calibri"/>
          </rPr>
          <t>The vCenter Server must minimize access to the vCenter server.</t>
        </r>
      </text>
    </comment>
    <comment ref="Q48" authorId="0" shapeId="0" xr:uid="{00000000-0006-0000-0400-000054000000}">
      <text>
        <r>
          <rPr>
            <sz val="11"/>
            <rFont val="Calibri"/>
          </rPr>
          <t>The vCenter Server Administrator role must be secured and assigned to specific users other than a Windows Administrator.</t>
        </r>
      </text>
    </comment>
    <comment ref="J49" authorId="0" shapeId="0" xr:uid="{00000000-0006-0000-0400-000055000000}">
      <text>
        <r>
          <rPr>
            <sz val="11"/>
            <rFont val="Calibri"/>
          </rPr>
          <t>The vCenter Server must use unique service accounts when applications connect to vCenter.</t>
        </r>
      </text>
    </comment>
    <comment ref="K49" authorId="0" shapeId="0" xr:uid="{00000000-0006-0000-0400-000056000000}">
      <text>
        <r>
          <rPr>
            <sz val="11"/>
            <rFont val="Calibri"/>
          </rPr>
          <t>The vCenter Server services must be ran using a service account instead of a built-in Windows account.</t>
        </r>
      </text>
    </comment>
    <comment ref="J50" authorId="0" shapeId="0" xr:uid="{00000000-0006-0000-0400-000057000000}">
      <text>
        <r>
          <rPr>
            <sz val="11"/>
            <rFont val="Calibri"/>
          </rPr>
          <t>The ESXi host must use Active Directory for local user authentication.</t>
        </r>
      </text>
    </comment>
    <comment ref="K50" authorId="0" shapeId="0" xr:uid="{00000000-0006-0000-0400-000058000000}">
      <text>
        <r>
          <rPr>
            <sz val="11"/>
            <rFont val="Calibri"/>
          </rPr>
          <t>The vCenter Server must implement Active Directory authentication.</t>
        </r>
      </text>
    </comment>
    <comment ref="J56" authorId="0" shapeId="0" xr:uid="{00000000-0006-0000-0400-000059000000}">
      <text>
        <r>
          <rPr>
            <sz val="11"/>
            <rFont val="Calibri"/>
          </rPr>
          <t>The ESXi host must use multifactor authentication for local DCUI access to privileged accounts.</t>
        </r>
      </text>
    </comment>
    <comment ref="K56" authorId="0" shapeId="0" xr:uid="{00000000-0006-0000-0400-00005A000000}">
      <text>
        <r>
          <rPr>
            <sz val="11"/>
            <rFont val="Calibri"/>
          </rPr>
          <t>The vCenter Server must enable certificate based authentication.</t>
        </r>
      </text>
    </comment>
    <comment ref="J59" authorId="0" shapeId="0" xr:uid="{00000000-0006-0000-0400-00005B000000}">
      <text>
        <r>
          <rPr>
            <sz val="11"/>
            <rFont val="Calibri"/>
          </rPr>
          <t>The vCenter Server users must have the correct roles assigned.</t>
        </r>
      </text>
    </comment>
    <comment ref="K59" authorId="0" shapeId="0" xr:uid="{00000000-0006-0000-0400-00005C000000}">
      <text>
        <r>
          <rPr>
            <sz val="11"/>
            <rFont val="Calibri"/>
          </rPr>
          <t>The vCenter Server users must have the correct roles assigned.</t>
        </r>
      </text>
    </comment>
    <comment ref="J63" authorId="0" shapeId="0" xr:uid="{00000000-0006-0000-0400-00005D000000}">
      <text>
        <r>
          <rPr>
            <sz val="11"/>
            <rFont val="Calibri"/>
          </rPr>
          <t>The ESXi host must have all security patches and updates installed.</t>
        </r>
      </text>
    </comment>
    <comment ref="J64" authorId="0" shapeId="0" xr:uid="{00000000-0006-0000-0400-00005E000000}">
      <text>
        <r>
          <rPr>
            <sz val="11"/>
            <rFont val="Calibri"/>
          </rPr>
          <t>The Photon operating system must remove all software components after updated versions have been installed.</t>
        </r>
      </text>
    </comment>
    <comment ref="K64" authorId="0" shapeId="0" xr:uid="{00000000-0006-0000-0400-00005F000000}">
      <text>
        <r>
          <rPr>
            <sz val="11"/>
            <rFont val="Calibri"/>
          </rPr>
          <t>The vPostgres database security updates and patches must be installed in a timely manner in accordance with site policy.</t>
        </r>
      </text>
    </comment>
    <comment ref="L64" authorId="0" shapeId="0" xr:uid="{00000000-0006-0000-0400-000060000000}">
      <text>
        <r>
          <rPr>
            <sz val="11"/>
            <rFont val="Calibri"/>
          </rPr>
          <t>The ESXi host must have all security patches and updates installed.</t>
        </r>
      </text>
    </comment>
    <comment ref="J70" authorId="0" shapeId="0" xr:uid="{00000000-0006-0000-0400-000061000000}">
      <text>
        <r>
          <rPr>
            <sz val="11"/>
            <rFont val="Calibri"/>
          </rPr>
          <t>The Photon operating system must be configured to offload audit logs to a syslog server.</t>
        </r>
      </text>
    </comment>
    <comment ref="K70" authorId="0" shapeId="0" xr:uid="{00000000-0006-0000-0400-00006C000000}">
      <text>
        <r>
          <rPr>
            <sz val="11"/>
            <rFont val="Calibri"/>
          </rPr>
          <t>The Photon operating system must audit all account creations.</t>
        </r>
      </text>
    </comment>
    <comment ref="L70" authorId="0" shapeId="0" xr:uid="{00000000-0006-0000-0400-00006D000000}">
      <text>
        <r>
          <rPr>
            <sz val="11"/>
            <rFont val="Calibri"/>
          </rPr>
          <t>The Photon operating system must configure auditd to log to disk.</t>
        </r>
      </text>
    </comment>
    <comment ref="M70" authorId="0" shapeId="0" xr:uid="{00000000-0006-0000-0400-00006E000000}">
      <text>
        <r>
          <rPr>
            <sz val="11"/>
            <rFont val="Calibri"/>
          </rPr>
          <t>The Photon operating system must configure auditd to use the correct log format.</t>
        </r>
      </text>
    </comment>
    <comment ref="N70" authorId="0" shapeId="0" xr:uid="{00000000-0006-0000-0400-00006F000000}">
      <text>
        <r>
          <rPr>
            <sz val="11"/>
            <rFont val="Calibri"/>
          </rPr>
          <t>The Photon operating system must have the auditd service running.</t>
        </r>
      </text>
    </comment>
    <comment ref="O70" authorId="0" shapeId="0" xr:uid="{00000000-0006-0000-0400-000070000000}">
      <text>
        <r>
          <rPr>
            <sz val="11"/>
            <rFont val="Calibri"/>
          </rPr>
          <t>The Photon operating system must generate audit records when successful/unsuccessful attempts to access privileges occur.</t>
        </r>
      </text>
    </comment>
    <comment ref="P70" authorId="0" shapeId="0" xr:uid="{00000000-0006-0000-0400-000071000000}">
      <text>
        <r>
          <rPr>
            <sz val="11"/>
            <rFont val="Calibri"/>
          </rPr>
          <t>The Photon operating system must configure rsyslog to offload system logs to a central server.</t>
        </r>
      </text>
    </comment>
    <comment ref="Q70" authorId="0" shapeId="0" xr:uid="{00000000-0006-0000-0400-000072000000}">
      <text>
        <r>
          <rPr>
            <sz val="11"/>
            <rFont val="Calibri"/>
          </rPr>
          <t>The Photon operating system must audit all account modifications.</t>
        </r>
      </text>
    </comment>
    <comment ref="R70" authorId="0" shapeId="0" xr:uid="{00000000-0006-0000-0400-000073000000}">
      <text>
        <r>
          <rPr>
            <sz val="11"/>
            <rFont val="Calibri"/>
          </rPr>
          <t>The Photon operating system must audit all account disabling actions.</t>
        </r>
      </text>
    </comment>
    <comment ref="S70" authorId="0" shapeId="0" xr:uid="{00000000-0006-0000-0400-000074000000}">
      <text>
        <r>
          <rPr>
            <sz val="11"/>
            <rFont val="Calibri"/>
          </rPr>
          <t>The Photon operating system must audit all account removal actions.</t>
        </r>
      </text>
    </comment>
    <comment ref="T70" authorId="0" shapeId="0" xr:uid="{00000000-0006-0000-0400-000075000000}">
      <text>
        <r>
          <rPr>
            <sz val="11"/>
            <rFont val="Calibri"/>
          </rPr>
          <t>The Photon operating system must initiate auditing as part of the boot process.</t>
        </r>
      </text>
    </comment>
    <comment ref="U70" authorId="0" shapeId="0" xr:uid="{00000000-0006-0000-0400-000076000000}">
      <text>
        <r>
          <rPr>
            <sz val="11"/>
            <rFont val="Calibri"/>
          </rPr>
          <t>The Photon operating system must generate audit records when successful/unsuccessful logon attempts occur.</t>
        </r>
      </text>
    </comment>
    <comment ref="V70" authorId="0" shapeId="0" xr:uid="{00000000-0006-0000-0400-000077000000}">
      <text>
        <r>
          <rPr>
            <sz val="11"/>
            <rFont val="Calibri"/>
          </rPr>
          <t>The Photon operating system auditd service must generate audit records for all account creations, modifications, disabling, and termination events.</t>
        </r>
      </text>
    </comment>
    <comment ref="W70" authorId="0" shapeId="0" xr:uid="{00000000-0006-0000-0400-000078000000}">
      <text>
        <r>
          <rPr>
            <sz val="11"/>
            <rFont val="Calibri"/>
          </rPr>
          <t>VMware Postgres must have log collection enabled.</t>
        </r>
      </text>
    </comment>
    <comment ref="X70" authorId="0" shapeId="0" xr:uid="{00000000-0006-0000-0400-000079000000}">
      <text>
        <r>
          <rPr>
            <sz val="11"/>
            <rFont val="Calibri"/>
          </rPr>
          <t>VMware Postgres must be configured to log to stderr.</t>
        </r>
      </text>
    </comment>
    <comment ref="Y70" authorId="0" shapeId="0" xr:uid="{00000000-0006-0000-0400-00007A000000}">
      <text>
        <r>
          <rPr>
            <sz val="11"/>
            <rFont val="Calibri"/>
          </rPr>
          <t>Remote logging for ESXi hosts must be configured.</t>
        </r>
      </text>
    </comment>
    <comment ref="Z70" authorId="0" shapeId="0" xr:uid="{00000000-0006-0000-0400-00007B000000}">
      <text>
        <r>
          <rPr>
            <sz val="11"/>
            <rFont val="Calibri"/>
          </rPr>
          <t>The ESXi host must produce audit records containing information to establish what type of events occurred.</t>
        </r>
      </text>
    </comment>
    <comment ref="AA70" authorId="0" shapeId="0" xr:uid="{00000000-0006-0000-0400-00007C000000}">
      <text>
        <r>
          <rPr>
            <sz val="11"/>
            <rFont val="Calibri"/>
          </rPr>
          <t>The ESXi host must enable a persistent log location for all locally stored logs.</t>
        </r>
      </text>
    </comment>
    <comment ref="AB70" authorId="0" shapeId="0" xr:uid="{00000000-0006-0000-0400-00007D000000}">
      <text>
        <r>
          <rPr>
            <sz val="11"/>
            <rFont val="Calibri"/>
          </rPr>
          <t>ESX Agent Manager must record user access in a format that enables monitoring of remote access.</t>
        </r>
      </text>
    </comment>
    <comment ref="AC70" authorId="0" shapeId="0" xr:uid="{00000000-0006-0000-0400-00007E000000}">
      <text>
        <r>
          <rPr>
            <sz val="11"/>
            <rFont val="Calibri"/>
          </rPr>
          <t>ESX Agent Manager must generate log records for system startup and shutdown.</t>
        </r>
      </text>
    </comment>
    <comment ref="AD70" authorId="0" shapeId="0" xr:uid="{00000000-0006-0000-0400-00007F000000}">
      <text>
        <r>
          <rPr>
            <sz val="11"/>
            <rFont val="Calibri"/>
          </rPr>
          <t>Performance Charts must record user access in a format that enables monitoring of remote access.</t>
        </r>
      </text>
    </comment>
    <comment ref="AE70" authorId="0" shapeId="0" xr:uid="{00000000-0006-0000-0400-000080000000}">
      <text>
        <r>
          <rPr>
            <sz val="11"/>
            <rFont val="Calibri"/>
          </rPr>
          <t>Performance Charts must generate log records for system startup and shutdown.</t>
        </r>
      </text>
    </comment>
    <comment ref="AF70" authorId="0" shapeId="0" xr:uid="{00000000-0006-0000-0400-000081000000}">
      <text>
        <r>
          <rPr>
            <sz val="11"/>
            <rFont val="Calibri"/>
          </rPr>
          <t>The Security Token Service must record user access in a format that enables monitoring of remote access.</t>
        </r>
      </text>
    </comment>
    <comment ref="AG70" authorId="0" shapeId="0" xr:uid="{00000000-0006-0000-0400-000082000000}">
      <text>
        <r>
          <rPr>
            <sz val="11"/>
            <rFont val="Calibri"/>
          </rPr>
          <t>The Security Token Service must generate log records during Java startup and shutdown.</t>
        </r>
      </text>
    </comment>
    <comment ref="AH70" authorId="0" shapeId="0" xr:uid="{00000000-0006-0000-0400-000083000000}">
      <text>
        <r>
          <rPr>
            <sz val="11"/>
            <rFont val="Calibri"/>
          </rPr>
          <t>vSphere UI must record user access in a format that enables monitoring of remote access.</t>
        </r>
      </text>
    </comment>
    <comment ref="AI70" authorId="0" shapeId="0" xr:uid="{00000000-0006-0000-0400-000062000000}">
      <text>
        <r>
          <rPr>
            <sz val="11"/>
            <rFont val="Calibri"/>
          </rPr>
          <t>vSphere UI must generate log records for system startup and shutdown.</t>
        </r>
      </text>
    </comment>
    <comment ref="AJ70" authorId="0" shapeId="0" xr:uid="{00000000-0006-0000-0400-000063000000}">
      <text>
        <r>
          <rPr>
            <sz val="11"/>
            <rFont val="Calibri"/>
          </rPr>
          <t>VAMI must be configured to monitor remote access.</t>
        </r>
      </text>
    </comment>
    <comment ref="AK70" authorId="0" shapeId="0" xr:uid="{00000000-0006-0000-0400-000064000000}">
      <text>
        <r>
          <rPr>
            <sz val="11"/>
            <rFont val="Calibri"/>
          </rPr>
          <t>VAMI must generate log records for system startup and shutdown.</t>
        </r>
      </text>
    </comment>
    <comment ref="AL70" authorId="0" shapeId="0" xr:uid="{00000000-0006-0000-0400-000065000000}">
      <text>
        <r>
          <rPr>
            <sz val="11"/>
            <rFont val="Calibri"/>
          </rPr>
          <t>VAMI must produce log records containing sufficient information to establish what type of events occurred.</t>
        </r>
      </text>
    </comment>
    <comment ref="AM70" authorId="0" shapeId="0" xr:uid="{00000000-0006-0000-0400-000066000000}">
      <text>
        <r>
          <rPr>
            <sz val="11"/>
            <rFont val="Calibri"/>
          </rPr>
          <t>vSphere Client must record user access in a format that enables monitoring of remote access.</t>
        </r>
      </text>
    </comment>
    <comment ref="AN70" authorId="0" shapeId="0" xr:uid="{00000000-0006-0000-0400-000067000000}">
      <text>
        <r>
          <rPr>
            <sz val="11"/>
            <rFont val="Calibri"/>
          </rPr>
          <t>vSphere Client must generate log records during Java startup and shutdown.</t>
        </r>
      </text>
    </comment>
    <comment ref="AO70" authorId="0" shapeId="0" xr:uid="{00000000-0006-0000-0400-000068000000}">
      <text>
        <r>
          <rPr>
            <sz val="11"/>
            <rFont val="Calibri"/>
          </rPr>
          <t>The rhttpproxy must produce log records containing sufficient information to establish the source of events.</t>
        </r>
      </text>
    </comment>
    <comment ref="AP70" authorId="0" shapeId="0" xr:uid="{00000000-0006-0000-0400-000069000000}">
      <text>
        <r>
          <rPr>
            <sz val="11"/>
            <rFont val="Calibri"/>
          </rPr>
          <t>The rhttpproxy must have logging enabled.</t>
        </r>
      </text>
    </comment>
    <comment ref="AQ70" authorId="0" shapeId="0" xr:uid="{00000000-0006-0000-0400-00006A000000}">
      <text>
        <r>
          <rPr>
            <sz val="11"/>
            <rFont val="Calibri"/>
          </rPr>
          <t>The vCenter Server must produce audit records containing information to establish what type of events occurred.</t>
        </r>
      </text>
    </comment>
    <comment ref="AR70" authorId="0" shapeId="0" xr:uid="{00000000-0006-0000-0400-00006B000000}">
      <text>
        <r>
          <rPr>
            <sz val="11"/>
            <rFont val="Calibri"/>
          </rPr>
          <t>The Photon operating system must audit all account modifications.</t>
        </r>
      </text>
    </comment>
    <comment ref="J71" authorId="0" shapeId="0" xr:uid="{00000000-0006-0000-0400-000084000000}">
      <text>
        <r>
          <rPr>
            <sz val="11"/>
            <rFont val="Calibri"/>
          </rPr>
          <t>The Photon operating system must configure auditd to keep five rotated log files.</t>
        </r>
      </text>
    </comment>
    <comment ref="K71" authorId="0" shapeId="0" xr:uid="{00000000-0006-0000-0400-000085000000}">
      <text>
        <r>
          <rPr>
            <sz val="11"/>
            <rFont val="Calibri"/>
          </rPr>
          <t>The Photon operating system must configure auditd to keep five rotated log files.</t>
        </r>
      </text>
    </comment>
    <comment ref="L71" authorId="0" shapeId="0" xr:uid="{00000000-0006-0000-0400-000086000000}">
      <text>
        <r>
          <rPr>
            <sz val="11"/>
            <rFont val="Calibri"/>
          </rPr>
          <t>The Photon operating system must configure a cron job to rotate auditd logs daily.</t>
        </r>
      </text>
    </comment>
    <comment ref="M71" authorId="0" shapeId="0" xr:uid="{00000000-0006-0000-0400-000087000000}">
      <text>
        <r>
          <rPr>
            <sz val="11"/>
            <rFont val="Calibri"/>
          </rPr>
          <t>VMware Postgres must be configured to overwrite older logs when necessary.</t>
        </r>
      </text>
    </comment>
    <comment ref="N71" authorId="0" shapeId="0" xr:uid="{00000000-0006-0000-0400-000088000000}">
      <text>
        <r>
          <rPr>
            <sz val="11"/>
            <rFont val="Calibri"/>
          </rPr>
          <t>The ESXi host must enable a persistent log location for all locally stored logs.</t>
        </r>
      </text>
    </comment>
    <comment ref="O71" authorId="0" shapeId="0" xr:uid="{00000000-0006-0000-0400-000089000000}">
      <text>
        <r>
          <rPr>
            <sz val="11"/>
            <rFont val="Calibri"/>
          </rPr>
          <t>Performance Charts must properly configure log sizes and rotation.</t>
        </r>
      </text>
    </comment>
    <comment ref="P71" authorId="0" shapeId="0" xr:uid="{00000000-0006-0000-0400-00008A000000}">
      <text>
        <r>
          <rPr>
            <sz val="11"/>
            <rFont val="Calibri"/>
          </rPr>
          <t>vSphere UI must use a logging mechanism that is configured to allocate log record storage capacity large enough to accommodate the logging requirements of the web server.</t>
        </r>
      </text>
    </comment>
    <comment ref="Q71" authorId="0" shapeId="0" xr:uid="{00000000-0006-0000-0400-00008B000000}">
      <text>
        <r>
          <rPr>
            <sz val="11"/>
            <rFont val="Calibri"/>
          </rPr>
          <t>vSphere UI log files must be moved to a permanent repository in accordance with site policy.</t>
        </r>
      </text>
    </comment>
    <comment ref="R71" authorId="0" shapeId="0" xr:uid="{00000000-0006-0000-0400-00008C000000}">
      <text>
        <r>
          <rPr>
            <sz val="11"/>
            <rFont val="Calibri"/>
          </rPr>
          <t>The rhttpproxy log files must be moved to a permanent repository in accordance with site policy.</t>
        </r>
      </text>
    </comment>
    <comment ref="J72" authorId="0" shapeId="0" xr:uid="{00000000-0006-0000-0400-00008D000000}">
      <text>
        <r>
          <rPr>
            <sz val="11"/>
            <rFont val="Calibri"/>
          </rPr>
          <t>The Photon operating system must be configured to synchronize with an approved DoD time source.</t>
        </r>
      </text>
    </comment>
    <comment ref="K72" authorId="0" shapeId="0" xr:uid="{00000000-0006-0000-0400-00008E000000}">
      <text>
        <r>
          <rPr>
            <sz val="11"/>
            <rFont val="Calibri"/>
          </rPr>
          <t>VMware Postgres must use Coordinated Universal Time (UTC) for log timestamps.</t>
        </r>
      </text>
    </comment>
    <comment ref="L72" authorId="0" shapeId="0" xr:uid="{00000000-0006-0000-0400-00008F000000}">
      <text>
        <r>
          <rPr>
            <sz val="11"/>
            <rFont val="Calibri"/>
          </rPr>
          <t>The ESXi host must configure NTP time synchronization.</t>
        </r>
      </text>
    </comment>
    <comment ref="J73" authorId="0" shapeId="0" xr:uid="{00000000-0006-0000-0400-000090000000}">
      <text>
        <r>
          <rPr>
            <sz val="11"/>
            <rFont val="Calibri"/>
          </rPr>
          <t>The Photon operating system must be configured to audit the execution of privileged functions.</t>
        </r>
      </text>
    </comment>
    <comment ref="K73" authorId="0" shapeId="0" xr:uid="{00000000-0006-0000-0400-000091000000}">
      <text>
        <r>
          <rPr>
            <sz val="11"/>
            <rFont val="Calibri"/>
          </rPr>
          <t>The Photon operating system must audit the execution of privileged functions.</t>
        </r>
      </text>
    </comment>
    <comment ref="L73" authorId="0" shapeId="0" xr:uid="{00000000-0006-0000-0400-000092000000}">
      <text>
        <r>
          <rPr>
            <sz val="11"/>
            <rFont val="Calibri"/>
          </rPr>
          <t>The Photon operating system must generate audit records when the sudo command is used.</t>
        </r>
      </text>
    </comment>
    <comment ref="M73" authorId="0" shapeId="0" xr:uid="{00000000-0006-0000-0400-000093000000}">
      <text>
        <r>
          <rPr>
            <sz val="11"/>
            <rFont val="Calibri"/>
          </rPr>
          <t>The Photon operating system must audit the insmod module.</t>
        </r>
      </text>
    </comment>
    <comment ref="N73" authorId="0" shapeId="0" xr:uid="{00000000-0006-0000-0400-000094000000}">
      <text>
        <r>
          <rPr>
            <sz val="11"/>
            <rFont val="Calibri"/>
          </rPr>
          <t>VMware Postgres log files must contain required fields.</t>
        </r>
      </text>
    </comment>
    <comment ref="O73" authorId="0" shapeId="0" xr:uid="{00000000-0006-0000-0400-000095000000}">
      <text>
        <r>
          <rPr>
            <sz val="11"/>
            <rFont val="Calibri"/>
          </rPr>
          <t>The ESXi host must produce audit records containing information to establish what type of events occurred.</t>
        </r>
      </text>
    </comment>
    <comment ref="P73" authorId="0" shapeId="0" xr:uid="{00000000-0006-0000-0400-000096000000}">
      <text>
        <r>
          <rPr>
            <sz val="11"/>
            <rFont val="Calibri"/>
          </rPr>
          <t>ESX Agent Manager must record user access in a format that enables monitoring of remote access.</t>
        </r>
      </text>
    </comment>
    <comment ref="Q73" authorId="0" shapeId="0" xr:uid="{00000000-0006-0000-0400-000097000000}">
      <text>
        <r>
          <rPr>
            <sz val="11"/>
            <rFont val="Calibri"/>
          </rPr>
          <t>Performance Charts must record user access in a format that enables monitoring of remote access.</t>
        </r>
      </text>
    </comment>
    <comment ref="R73" authorId="0" shapeId="0" xr:uid="{00000000-0006-0000-0400-000098000000}">
      <text>
        <r>
          <rPr>
            <sz val="11"/>
            <rFont val="Calibri"/>
          </rPr>
          <t>The Security Token Service must record user access in a format that enables monitoring of remote access.</t>
        </r>
      </text>
    </comment>
    <comment ref="S73" authorId="0" shapeId="0" xr:uid="{00000000-0006-0000-0400-000099000000}">
      <text>
        <r>
          <rPr>
            <sz val="11"/>
            <rFont val="Calibri"/>
          </rPr>
          <t>vSphere UI must record user access in a format that enables monitoring of remote access.</t>
        </r>
      </text>
    </comment>
    <comment ref="T73" authorId="0" shapeId="0" xr:uid="{00000000-0006-0000-0400-00009A000000}">
      <text>
        <r>
          <rPr>
            <sz val="11"/>
            <rFont val="Calibri"/>
          </rPr>
          <t>VAMI must be configured to monitor remote access.</t>
        </r>
      </text>
    </comment>
    <comment ref="U73" authorId="0" shapeId="0" xr:uid="{00000000-0006-0000-0400-00009B000000}">
      <text>
        <r>
          <rPr>
            <sz val="11"/>
            <rFont val="Calibri"/>
          </rPr>
          <t>vSphere Client must record user access in a format that enables monitoring of remote access.</t>
        </r>
      </text>
    </comment>
    <comment ref="V73" authorId="0" shapeId="0" xr:uid="{00000000-0006-0000-0400-00009C000000}">
      <text>
        <r>
          <rPr>
            <sz val="11"/>
            <rFont val="Calibri"/>
          </rPr>
          <t>The vCenter Server must produce audit records containing information to establish what type of events occurred.</t>
        </r>
      </text>
    </comment>
    <comment ref="J77" authorId="0" shapeId="0" xr:uid="{00000000-0006-0000-0400-00009D000000}">
      <text>
        <r>
          <rPr>
            <sz val="11"/>
            <rFont val="Calibri"/>
          </rPr>
          <t>The Photon operating system must be configured to offload audit logs to a syslog server.</t>
        </r>
      </text>
    </comment>
    <comment ref="K77" authorId="0" shapeId="0" xr:uid="{00000000-0006-0000-0400-00009E000000}">
      <text>
        <r>
          <rPr>
            <sz val="11"/>
            <rFont val="Calibri"/>
          </rPr>
          <t>The Photon operating system must configure rsyslog to offload system logs to a central server.</t>
        </r>
      </text>
    </comment>
    <comment ref="L77" authorId="0" shapeId="0" xr:uid="{00000000-0006-0000-0400-00009F000000}">
      <text>
        <r>
          <rPr>
            <sz val="11"/>
            <rFont val="Calibri"/>
          </rPr>
          <t>Rsyslog must be configured to monitor VMware Postgres logs.</t>
        </r>
      </text>
    </comment>
    <comment ref="M77" authorId="0" shapeId="0" xr:uid="{00000000-0006-0000-0400-0000A0000000}">
      <text>
        <r>
          <rPr>
            <sz val="11"/>
            <rFont val="Calibri"/>
          </rPr>
          <t>Remote logging for ESXi hosts must be configured.</t>
        </r>
      </text>
    </comment>
    <comment ref="N77" authorId="0" shapeId="0" xr:uid="{00000000-0006-0000-0400-0000A1000000}">
      <text>
        <r>
          <rPr>
            <sz val="11"/>
            <rFont val="Calibri"/>
          </rPr>
          <t>Rsyslog must be configured to monitor and ship ESX Agent Manager log files.</t>
        </r>
      </text>
    </comment>
    <comment ref="O77" authorId="0" shapeId="0" xr:uid="{00000000-0006-0000-0400-0000A2000000}">
      <text>
        <r>
          <rPr>
            <sz val="11"/>
            <rFont val="Calibri"/>
          </rPr>
          <t>Rsyslog must be configured to monitor and ship Performance Charts log files.</t>
        </r>
      </text>
    </comment>
    <comment ref="P77" authorId="0" shapeId="0" xr:uid="{00000000-0006-0000-0400-0000A3000000}">
      <text>
        <r>
          <rPr>
            <sz val="11"/>
            <rFont val="Calibri"/>
          </rPr>
          <t>Rsyslog must be configured to monitor and ship Security Token Service log files.</t>
        </r>
      </text>
    </comment>
    <comment ref="Q77" authorId="0" shapeId="0" xr:uid="{00000000-0006-0000-0400-0000A4000000}">
      <text>
        <r>
          <rPr>
            <sz val="11"/>
            <rFont val="Calibri"/>
          </rPr>
          <t>vSphere UI log files must be moved to a permanent repository in accordance with site policy.</t>
        </r>
      </text>
    </comment>
    <comment ref="R77" authorId="0" shapeId="0" xr:uid="{00000000-0006-0000-0400-0000A5000000}">
      <text>
        <r>
          <rPr>
            <sz val="11"/>
            <rFont val="Calibri"/>
          </rPr>
          <t>Rsyslog must be configured to monitor VAMI logs.</t>
        </r>
      </text>
    </comment>
    <comment ref="S77" authorId="0" shapeId="0" xr:uid="{00000000-0006-0000-0400-0000A6000000}">
      <text>
        <r>
          <rPr>
            <sz val="11"/>
            <rFont val="Calibri"/>
          </rPr>
          <t>Rsyslog must be configured to monitor and ship vSphere Client log files.</t>
        </r>
      </text>
    </comment>
    <comment ref="T77" authorId="0" shapeId="0" xr:uid="{00000000-0006-0000-0400-0000A7000000}">
      <text>
        <r>
          <rPr>
            <sz val="11"/>
            <rFont val="Calibri"/>
          </rPr>
          <t>The rhttpproxy log files must be moved to a permanent repository in accordance with site policy.</t>
        </r>
      </text>
    </comment>
    <comment ref="J79" authorId="0" shapeId="0" xr:uid="{00000000-0006-0000-0400-0000A8000000}">
      <text>
        <r>
          <rPr>
            <sz val="11"/>
            <rFont val="Calibri"/>
          </rPr>
          <t>The ESXi host must not suppress warnings that the local or remote shell sessions are enabled.</t>
        </r>
      </text>
    </comment>
    <comment ref="K79" authorId="0" shapeId="0" xr:uid="{00000000-0006-0000-0400-0000A9000000}">
      <text>
        <r>
          <rPr>
            <sz val="11"/>
            <rFont val="Calibri"/>
          </rPr>
          <t>The vCenter Server must enable all tasks to be shown to Administrators in the Web Client.</t>
        </r>
      </text>
    </comment>
    <comment ref="L79" authorId="0" shapeId="0" xr:uid="{00000000-0006-0000-0400-0000AA000000}">
      <text>
        <r>
          <rPr>
            <sz val="11"/>
            <rFont val="Calibri"/>
          </rPr>
          <t>The vCenter Server must enable all tasks to be shown to Administrators in the Web Client.</t>
        </r>
      </text>
    </comment>
    <comment ref="J105" authorId="0" shapeId="0" xr:uid="{00000000-0006-0000-0400-0000AB000000}">
      <text>
        <r>
          <rPr>
            <sz val="11"/>
            <rFont val="Calibri"/>
          </rPr>
          <t>The ESXi host must protect the confidentiality and integrity of transmitted information by isolating vMotion traffic.</t>
        </r>
      </text>
    </comment>
    <comment ref="K105" authorId="0" shapeId="0" xr:uid="{00000000-0006-0000-0400-0000AC000000}">
      <text>
        <r>
          <rPr>
            <sz val="11"/>
            <rFont val="Calibri"/>
          </rPr>
          <t>The ESXi host must protect the confidentiality and integrity of transmitted information by protecting ESXi management traffic.</t>
        </r>
      </text>
    </comment>
    <comment ref="L105" authorId="0" shapeId="0" xr:uid="{00000000-0006-0000-0400-0000AD000000}">
      <text>
        <r>
          <rPr>
            <sz val="11"/>
            <rFont val="Calibri"/>
          </rPr>
          <t>The ESXi host must protect the confidentiality and integrity of transmitted information by isolating IP-based storage traffic.</t>
        </r>
      </text>
    </comment>
    <comment ref="M105" authorId="0" shapeId="0" xr:uid="{00000000-0006-0000-0400-0000AE000000}">
      <text>
        <r>
          <rPr>
            <sz val="11"/>
            <rFont val="Calibri"/>
          </rPr>
          <t>The ESXi host must protect the confidentiality and integrity of transmitted information by using different TCP/IP stacks where possible.</t>
        </r>
      </text>
    </comment>
    <comment ref="N105" authorId="0" shapeId="0" xr:uid="{00000000-0006-0000-0400-0000AF000000}">
      <text>
        <r>
          <rPr>
            <sz val="11"/>
            <rFont val="Calibri"/>
          </rPr>
          <t>The virtual switch Forged Transmits policy must be set to reject on the ESXi host.</t>
        </r>
      </text>
    </comment>
    <comment ref="O105" authorId="0" shapeId="0" xr:uid="{00000000-0006-0000-0400-0000B0000000}">
      <text>
        <r>
          <rPr>
            <sz val="11"/>
            <rFont val="Calibri"/>
          </rPr>
          <t>The virtual switch MAC Address Change policy must be set to reject on the ESXi host.</t>
        </r>
      </text>
    </comment>
    <comment ref="P105" authorId="0" shapeId="0" xr:uid="{00000000-0006-0000-0400-0000B1000000}">
      <text>
        <r>
          <rPr>
            <sz val="11"/>
            <rFont val="Calibri"/>
          </rPr>
          <t>The virtual switch Promiscuous Mode policy must be set to reject on the ESXi host.</t>
        </r>
      </text>
    </comment>
    <comment ref="Q105" authorId="0" shapeId="0" xr:uid="{00000000-0006-0000-0400-0000B2000000}">
      <text>
        <r>
          <rPr>
            <sz val="11"/>
            <rFont val="Calibri"/>
          </rPr>
          <t>For the ESXi host, all port groups must be configured to a value other than that of the native VLAN.</t>
        </r>
      </text>
    </comment>
    <comment ref="R105" authorId="0" shapeId="0" xr:uid="{00000000-0006-0000-0400-0000B3000000}">
      <text>
        <r>
          <rPr>
            <sz val="11"/>
            <rFont val="Calibri"/>
          </rPr>
          <t>For the ESXi host, all port groups must not be configured to VLAN 4095 unless Virtual Guest Tagging (VGT) is required.</t>
        </r>
      </text>
    </comment>
    <comment ref="S105" authorId="0" shapeId="0" xr:uid="{00000000-0006-0000-0400-0000B4000000}">
      <text>
        <r>
          <rPr>
            <sz val="11"/>
            <rFont val="Calibri"/>
          </rPr>
          <t>For the ESXi host, all port groups must not be configured to VLAN values reserved by upstream physical switches.</t>
        </r>
      </text>
    </comment>
    <comment ref="T105" authorId="0" shapeId="0" xr:uid="{00000000-0006-0000-0400-0000B5000000}">
      <text>
        <r>
          <rPr>
            <sz val="11"/>
            <rFont val="Calibri"/>
          </rPr>
          <t>All ESXi host-connected virtual switch VLANs must be fully documented and have only the required VLANs.</t>
        </r>
      </text>
    </comment>
    <comment ref="U105" authorId="0" shapeId="0" xr:uid="{00000000-0006-0000-0400-0000B6000000}">
      <text>
        <r>
          <rPr>
            <sz val="11"/>
            <rFont val="Calibri"/>
          </rPr>
          <t>The vCenter Server must set the distributed port group Forged Transmits policy to reject.</t>
        </r>
      </text>
    </comment>
    <comment ref="V105" authorId="0" shapeId="0" xr:uid="{00000000-0006-0000-0400-0000B7000000}">
      <text>
        <r>
          <rPr>
            <sz val="11"/>
            <rFont val="Calibri"/>
          </rPr>
          <t>The vCenter Server must set the distributed port group MAC Address Change policy to reject.</t>
        </r>
      </text>
    </comment>
    <comment ref="W105" authorId="0" shapeId="0" xr:uid="{00000000-0006-0000-0400-0000B8000000}">
      <text>
        <r>
          <rPr>
            <sz val="11"/>
            <rFont val="Calibri"/>
          </rPr>
          <t>The vCenter Server must set the distributed port group Promiscuous Mode policy to reject.</t>
        </r>
      </text>
    </comment>
    <comment ref="X105" authorId="0" shapeId="0" xr:uid="{00000000-0006-0000-0400-0000B9000000}">
      <text>
        <r>
          <rPr>
            <sz val="11"/>
            <rFont val="Calibri"/>
          </rPr>
          <t>The vCenter Server must configure all port groups to a value other than that of the native VLAN.</t>
        </r>
      </text>
    </comment>
    <comment ref="Y105" authorId="0" shapeId="0" xr:uid="{00000000-0006-0000-0400-0000BA000000}">
      <text>
        <r>
          <rPr>
            <sz val="11"/>
            <rFont val="Calibri"/>
          </rPr>
          <t>The vCenter Server must not configure VLAN Trunking unless Virtual Guest Tagging (VGT) is required and authorized.</t>
        </r>
      </text>
    </comment>
    <comment ref="Z105" authorId="0" shapeId="0" xr:uid="{00000000-0006-0000-0400-0000BB000000}">
      <text>
        <r>
          <rPr>
            <sz val="11"/>
            <rFont val="Calibri"/>
          </rPr>
          <t>The vCenter Server must not configure all port groups to VLAN values reserved by upstream physical switches.</t>
        </r>
      </text>
    </comment>
    <comment ref="AA105" authorId="0" shapeId="0" xr:uid="{00000000-0006-0000-0400-0000BC000000}">
      <text>
        <r>
          <rPr>
            <sz val="11"/>
            <rFont val="Calibri"/>
          </rPr>
          <t>The vCenter Server must protect the confidentiality and integrity of transmitted information by isolating IP-based storage traffic.</t>
        </r>
      </text>
    </comment>
    <comment ref="J106" authorId="0" shapeId="0" xr:uid="{00000000-0006-0000-0400-0000BD000000}">
      <text>
        <r>
          <rPr>
            <sz val="11"/>
            <rFont val="Calibri"/>
          </rPr>
          <t>The vCenter Server must restrict the connectivity between Update Manager and public patch repositories by use of a separate Update Manager Download Server.</t>
        </r>
      </text>
    </comment>
    <comment ref="K106" authorId="0" shapeId="0" xr:uid="{00000000-0006-0000-0400-0000BE000000}">
      <text>
        <r>
          <rPr>
            <sz val="11"/>
            <rFont val="Calibri"/>
          </rPr>
          <t>The vCenter Server must disable or restrict the connectivity between vSAN Health Check and public Hardware Compatibility List by use of an external proxy server.</t>
        </r>
      </text>
    </comment>
    <comment ref="J109" authorId="0" shapeId="0" xr:uid="{00000000-0006-0000-0400-0000BF000000}">
      <text>
        <r>
          <rPr>
            <sz val="11"/>
            <rFont val="Calibri"/>
          </rPr>
          <t>The Photon operating system must use OpenSSH for remote maintenance sessions.</t>
        </r>
      </text>
    </comment>
    <comment ref="J113" authorId="0" shapeId="0" xr:uid="{00000000-0006-0000-0400-0000C0000000}">
      <text>
        <r>
          <rPr>
            <sz val="11"/>
            <rFont val="Calibri"/>
          </rPr>
          <t>The vCenter Server must provide an immediate real-time alert to the SA and ISSO, at a minimum, of all audit failure events.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Photon operating system must automatically lock an account when three unsuccessful logon attempts occur.</t>
        </r>
      </text>
    </comment>
    <comment ref="I2" authorId="0" shapeId="0" xr:uid="{00000000-0006-0000-0500-00000A000000}">
      <text>
        <r>
          <rPr>
            <sz val="11"/>
            <rFont val="Calibri"/>
          </rPr>
          <t>The Photon operating system must prohibit the use of cached authenticators after one day.</t>
        </r>
      </text>
    </comment>
    <comment ref="J2" authorId="0" shapeId="0" xr:uid="{00000000-0006-0000-0500-000002000000}">
      <text>
        <r>
          <rPr>
            <sz val="11"/>
            <rFont val="Calibri"/>
          </rPr>
          <t>The Photon operating system must set the FAIL_DELAY parameter.</t>
        </r>
      </text>
    </comment>
    <comment ref="K2" authorId="0" shapeId="0" xr:uid="{00000000-0006-0000-0500-000003000000}">
      <text>
        <r>
          <rPr>
            <sz val="11"/>
            <rFont val="Calibri"/>
          </rPr>
          <t>The Photon operating system must enforce a delay of at least four seconds between logon prompts following a failed logon attempt.</t>
        </r>
      </text>
    </comment>
    <comment ref="L2" authorId="0" shapeId="0" xr:uid="{00000000-0006-0000-0500-000004000000}">
      <text>
        <r>
          <rPr>
            <sz val="11"/>
            <rFont val="Calibri"/>
          </rPr>
          <t>The Photon operating system must configure sshd to limit the number of allowed login attempts per connection.</t>
        </r>
      </text>
    </comment>
    <comment ref="M2" authorId="0" shapeId="0" xr:uid="{00000000-0006-0000-0500-000005000000}">
      <text>
        <r>
          <rPr>
            <sz val="11"/>
            <rFont val="Calibri"/>
          </rPr>
          <t>The ESXi host must enforce the limit of three consecutive invalid logon attempts by a user.</t>
        </r>
      </text>
    </comment>
    <comment ref="N2" authorId="0" shapeId="0" xr:uid="{00000000-0006-0000-0500-000006000000}">
      <text>
        <r>
          <rPr>
            <sz val="11"/>
            <rFont val="Calibri"/>
          </rPr>
          <t>The ESXi host must enforce the unlock timeout of 15 minutes after a user account is locked out.</t>
        </r>
      </text>
    </comment>
    <comment ref="O2" authorId="0" shapeId="0" xr:uid="{00000000-0006-0000-0500-000007000000}">
      <text>
        <r>
          <rPr>
            <sz val="11"/>
            <rFont val="Calibri"/>
          </rPr>
          <t>The vCenter Server must limit the maximum number of failed login attempts to three.</t>
        </r>
      </text>
    </comment>
    <comment ref="P2" authorId="0" shapeId="0" xr:uid="{00000000-0006-0000-0500-000008000000}">
      <text>
        <r>
          <rPr>
            <sz val="11"/>
            <rFont val="Calibri"/>
          </rPr>
          <t>The vCenter Server must set the interval for counting failed login attempts to at least 15 minutes.</t>
        </r>
      </text>
    </comment>
    <comment ref="Q2" authorId="0" shapeId="0" xr:uid="{00000000-0006-0000-0500-000009000000}">
      <text>
        <r>
          <rPr>
            <sz val="11"/>
            <rFont val="Calibri"/>
          </rPr>
          <t>The vCenter Server must require an administrator to unlock an account locked due to excessive login failures.</t>
        </r>
      </text>
    </comment>
    <comment ref="H3" authorId="0" shapeId="0" xr:uid="{00000000-0006-0000-0500-00000B000000}">
      <text>
        <r>
          <rPr>
            <sz val="11"/>
            <rFont val="Calibri"/>
          </rPr>
          <t>The ESXi host must use Active Directory for local user authentication.</t>
        </r>
      </text>
    </comment>
    <comment ref="I3" authorId="0" shapeId="0" xr:uid="{00000000-0006-0000-0500-00000C000000}">
      <text>
        <r>
          <rPr>
            <sz val="11"/>
            <rFont val="Calibri"/>
          </rPr>
          <t>The vCenter Server must implement Active Directory authentication.</t>
        </r>
      </text>
    </comment>
    <comment ref="H6" authorId="0" shapeId="0" xr:uid="{00000000-0006-0000-0500-00000D000000}">
      <text>
        <r>
          <rPr>
            <sz val="11"/>
            <rFont val="Calibri"/>
          </rPr>
          <t>The ESXi host must disable Inter-VM transparent page sharing.</t>
        </r>
      </text>
    </comment>
    <comment ref="I6" authorId="0" shapeId="0" xr:uid="{00000000-0006-0000-0500-00000E000000}">
      <text>
        <r>
          <rPr>
            <sz val="11"/>
            <rFont val="Calibri"/>
          </rPr>
          <t>The virtual machine must not be able to obtain host information from the hypervisor.</t>
        </r>
      </text>
    </comment>
    <comment ref="J6" authorId="0" shapeId="0" xr:uid="{00000000-0006-0000-0500-00000F000000}">
      <text>
        <r>
          <rPr>
            <sz val="11"/>
            <rFont val="Calibri"/>
          </rPr>
          <t>Shared salt values must be disabled on the virtual machine.</t>
        </r>
      </text>
    </comment>
    <comment ref="H7" authorId="0" shapeId="0" xr:uid="{00000000-0006-0000-0500-000010000000}">
      <text>
        <r>
          <rPr>
            <sz val="11"/>
            <rFont val="Calibri"/>
          </rPr>
          <t>The Photon operating system must be configured to offload audit logs to a syslog server.</t>
        </r>
      </text>
    </comment>
    <comment ref="I7" authorId="0" shapeId="0" xr:uid="{00000000-0006-0000-0500-00002F000000}">
      <text>
        <r>
          <rPr>
            <sz val="11"/>
            <rFont val="Calibri"/>
          </rPr>
          <t>The Photon operating system must audit all account creations.</t>
        </r>
      </text>
    </comment>
    <comment ref="J7" authorId="0" shapeId="0" xr:uid="{00000000-0006-0000-0500-000030000000}">
      <text>
        <r>
          <rPr>
            <sz val="11"/>
            <rFont val="Calibri"/>
          </rPr>
          <t xml:space="preserve">The Photon operating system must have the sshd SyslogFacility set to </t>
        </r>
        <r>
          <rPr>
            <sz val="11"/>
            <color rgb="FF000000"/>
            <rFont val="Calibri"/>
          </rPr>
          <t>"</t>
        </r>
        <r>
          <rPr>
            <b/>
            <sz val="11"/>
            <color rgb="FF000000"/>
            <rFont val="Calibri"/>
          </rPr>
          <t>authpriv</t>
        </r>
        <r>
          <rPr>
            <sz val="11"/>
            <color rgb="FF000000"/>
            <rFont val="Calibri"/>
          </rPr>
          <t>"</t>
        </r>
        <r>
          <rPr>
            <sz val="11"/>
            <color rgb="FF000000"/>
            <rFont val="Calibri"/>
          </rPr>
          <t>.</t>
        </r>
      </text>
    </comment>
    <comment ref="K7" authorId="0" shapeId="0" xr:uid="{00000000-0006-0000-0500-000031000000}">
      <text>
        <r>
          <rPr>
            <sz val="11"/>
            <rFont val="Calibri"/>
          </rPr>
          <t>The Photon operating system must have sshd authentication logging enabled.</t>
        </r>
      </text>
    </comment>
    <comment ref="L7" authorId="0" shapeId="0" xr:uid="{00000000-0006-0000-0500-000032000000}">
      <text>
        <r>
          <rPr>
            <sz val="11"/>
            <rFont val="Calibri"/>
          </rPr>
          <t xml:space="preserve">The Photon operating system must have the sshd LogLevel set to </t>
        </r>
        <r>
          <rPr>
            <sz val="11"/>
            <color rgb="FF000000"/>
            <rFont val="Calibri"/>
          </rPr>
          <t>"</t>
        </r>
        <r>
          <rPr>
            <b/>
            <sz val="11"/>
            <color rgb="FF000000"/>
            <rFont val="Calibri"/>
          </rPr>
          <t>INFO</t>
        </r>
        <r>
          <rPr>
            <sz val="11"/>
            <color rgb="FF000000"/>
            <rFont val="Calibri"/>
          </rPr>
          <t>"</t>
        </r>
        <r>
          <rPr>
            <sz val="11"/>
            <color rgb="FF000000"/>
            <rFont val="Calibri"/>
          </rPr>
          <t>.</t>
        </r>
      </text>
    </comment>
    <comment ref="M7" authorId="0" shapeId="0" xr:uid="{00000000-0006-0000-0500-000033000000}">
      <text>
        <r>
          <rPr>
            <sz val="11"/>
            <rFont val="Calibri"/>
          </rPr>
          <t>The Photon operating system must configure auditd to log to disk.</t>
        </r>
      </text>
    </comment>
    <comment ref="N7" authorId="0" shapeId="0" xr:uid="{00000000-0006-0000-0500-000034000000}">
      <text>
        <r>
          <rPr>
            <sz val="11"/>
            <rFont val="Calibri"/>
          </rPr>
          <t>The Photon operating system must configure auditd to use the correct log format.</t>
        </r>
      </text>
    </comment>
    <comment ref="O7" authorId="0" shapeId="0" xr:uid="{00000000-0006-0000-0500-000035000000}">
      <text>
        <r>
          <rPr>
            <sz val="11"/>
            <rFont val="Calibri"/>
          </rPr>
          <t>The Photon operating system must be configured to audit the execution of privileged functions.</t>
        </r>
      </text>
    </comment>
    <comment ref="P7" authorId="0" shapeId="0" xr:uid="{00000000-0006-0000-0500-000036000000}">
      <text>
        <r>
          <rPr>
            <sz val="11"/>
            <rFont val="Calibri"/>
          </rPr>
          <t>The Photon operating system audit log must log space limit problems to syslog.</t>
        </r>
      </text>
    </comment>
    <comment ref="Q7" authorId="0" shapeId="0" xr:uid="{00000000-0006-0000-0500-000037000000}">
      <text>
        <r>
          <rPr>
            <sz val="11"/>
            <rFont val="Calibri"/>
          </rPr>
          <t>The Photon operating system audit log must attempt to log audit failures to syslog.</t>
        </r>
      </text>
    </comment>
    <comment ref="R7" authorId="0" shapeId="0" xr:uid="{00000000-0006-0000-0500-000011000000}">
      <text>
        <r>
          <rPr>
            <sz val="11"/>
            <rFont val="Calibri"/>
          </rPr>
          <t>The Photon operating system must have the auditd service running.</t>
        </r>
      </text>
    </comment>
    <comment ref="S7" authorId="0" shapeId="0" xr:uid="{00000000-0006-0000-0500-000012000000}">
      <text>
        <r>
          <rPr>
            <sz val="11"/>
            <rFont val="Calibri"/>
          </rPr>
          <t>The Photon operating system must generate audit records when successful/unsuccessful attempts to access privileges occur.</t>
        </r>
      </text>
    </comment>
    <comment ref="T7" authorId="0" shapeId="0" xr:uid="{00000000-0006-0000-0500-000013000000}">
      <text>
        <r>
          <rPr>
            <sz val="11"/>
            <rFont val="Calibri"/>
          </rPr>
          <t>The Photon operating system must configure rsyslog to offload system logs to a central server.</t>
        </r>
      </text>
    </comment>
    <comment ref="U7" authorId="0" shapeId="0" xr:uid="{00000000-0006-0000-0500-000014000000}">
      <text>
        <r>
          <rPr>
            <sz val="11"/>
            <rFont val="Calibri"/>
          </rPr>
          <t>The Photon operating system must audit all account modifications.</t>
        </r>
      </text>
    </comment>
    <comment ref="V7" authorId="0" shapeId="0" xr:uid="{00000000-0006-0000-0500-000015000000}">
      <text>
        <r>
          <rPr>
            <sz val="11"/>
            <rFont val="Calibri"/>
          </rPr>
          <t>The Photon operating system must audit all account disabling actions.</t>
        </r>
      </text>
    </comment>
    <comment ref="W7" authorId="0" shapeId="0" xr:uid="{00000000-0006-0000-0500-000016000000}">
      <text>
        <r>
          <rPr>
            <sz val="11"/>
            <rFont val="Calibri"/>
          </rPr>
          <t>The Photon operating system must audit all account removal actions.</t>
        </r>
      </text>
    </comment>
    <comment ref="X7" authorId="0" shapeId="0" xr:uid="{00000000-0006-0000-0500-000017000000}">
      <text>
        <r>
          <rPr>
            <sz val="11"/>
            <rFont val="Calibri"/>
          </rPr>
          <t>The Photon operating system must initiate auditing as part of the boot process.</t>
        </r>
      </text>
    </comment>
    <comment ref="Y7" authorId="0" shapeId="0" xr:uid="{00000000-0006-0000-0500-000018000000}">
      <text>
        <r>
          <rPr>
            <sz val="11"/>
            <rFont val="Calibri"/>
          </rPr>
          <t>The Photon operating system must protect audit tools from unauthorized modification.</t>
        </r>
      </text>
    </comment>
    <comment ref="Z7" authorId="0" shapeId="0" xr:uid="{00000000-0006-0000-0500-000019000000}">
      <text>
        <r>
          <rPr>
            <sz val="11"/>
            <rFont val="Calibri"/>
          </rPr>
          <t>The Photon operating system must audit the execution of privileged functions.</t>
        </r>
      </text>
    </comment>
    <comment ref="AA7" authorId="0" shapeId="0" xr:uid="{00000000-0006-0000-0500-00001A000000}">
      <text>
        <r>
          <rPr>
            <sz val="11"/>
            <rFont val="Calibri"/>
          </rPr>
          <t>The Photon operating system must configure auditd to log space limit problems to syslog.</t>
        </r>
      </text>
    </comment>
    <comment ref="AB7" authorId="0" shapeId="0" xr:uid="{00000000-0006-0000-0500-00001B000000}">
      <text>
        <r>
          <rPr>
            <sz val="11"/>
            <rFont val="Calibri"/>
          </rPr>
          <t>The Photon operating system must generate audit records when the sudo command is used.</t>
        </r>
      </text>
    </comment>
    <comment ref="AC7" authorId="0" shapeId="0" xr:uid="{00000000-0006-0000-0500-00001C000000}">
      <text>
        <r>
          <rPr>
            <sz val="11"/>
            <rFont val="Calibri"/>
          </rPr>
          <t>The Photon operating system must generate audit records when successful/unsuccessful logon attempts occur.</t>
        </r>
      </text>
    </comment>
    <comment ref="AD7" authorId="0" shapeId="0" xr:uid="{00000000-0006-0000-0500-00001D000000}">
      <text>
        <r>
          <rPr>
            <sz val="11"/>
            <rFont val="Calibri"/>
          </rPr>
          <t>The Photon operating system must audit the insmod module.</t>
        </r>
      </text>
    </comment>
    <comment ref="AE7" authorId="0" shapeId="0" xr:uid="{00000000-0006-0000-0500-00001E000000}">
      <text>
        <r>
          <rPr>
            <sz val="11"/>
            <rFont val="Calibri"/>
          </rPr>
          <t>The Photon operating system auditd service must generate audit records for all account creations, modifications, disabling, and termination events.</t>
        </r>
      </text>
    </comment>
    <comment ref="AF7" authorId="0" shapeId="0" xr:uid="{00000000-0006-0000-0500-00001F000000}">
      <text>
        <r>
          <rPr>
            <sz val="11"/>
            <rFont val="Calibri"/>
          </rPr>
          <t>The Photon operating system must ensure audit events are flushed to disk at proper intervals.</t>
        </r>
      </text>
    </comment>
    <comment ref="AG7" authorId="0" shapeId="0" xr:uid="{00000000-0006-0000-0500-000020000000}">
      <text>
        <r>
          <rPr>
            <sz val="11"/>
            <rFont val="Calibri"/>
          </rPr>
          <t>The Photon operating system must configure sshd to display the last login immediately after authentication.</t>
        </r>
      </text>
    </comment>
    <comment ref="AH7" authorId="0" shapeId="0" xr:uid="{00000000-0006-0000-0500-000021000000}">
      <text>
        <r>
          <rPr>
            <sz val="11"/>
            <rFont val="Calibri"/>
          </rPr>
          <t>VMware Postgres log files must contain required fields.</t>
        </r>
      </text>
    </comment>
    <comment ref="AI7" authorId="0" shapeId="0" xr:uid="{00000000-0006-0000-0500-000022000000}">
      <text>
        <r>
          <rPr>
            <sz val="11"/>
            <rFont val="Calibri"/>
          </rPr>
          <t>VMware Postgres must write log entries to disk prior to returning operation success or failure.</t>
        </r>
      </text>
    </comment>
    <comment ref="AJ7" authorId="0" shapeId="0" xr:uid="{00000000-0006-0000-0500-000023000000}">
      <text>
        <r>
          <rPr>
            <sz val="11"/>
            <rFont val="Calibri"/>
          </rPr>
          <t>VMware Postgres must have log collection enabled.</t>
        </r>
      </text>
    </comment>
    <comment ref="AK7" authorId="0" shapeId="0" xr:uid="{00000000-0006-0000-0500-000024000000}">
      <text>
        <r>
          <rPr>
            <sz val="11"/>
            <rFont val="Calibri"/>
          </rPr>
          <t>Rsyslog must be configured to monitor VMware Postgres logs.</t>
        </r>
      </text>
    </comment>
    <comment ref="AL7" authorId="0" shapeId="0" xr:uid="{00000000-0006-0000-0500-000025000000}">
      <text>
        <r>
          <rPr>
            <sz val="11"/>
            <rFont val="Calibri"/>
          </rPr>
          <t>Remote logging for ESXi hosts must be configured.</t>
        </r>
      </text>
    </comment>
    <comment ref="AM7" authorId="0" shapeId="0" xr:uid="{00000000-0006-0000-0500-000026000000}">
      <text>
        <r>
          <rPr>
            <sz val="11"/>
            <rFont val="Calibri"/>
          </rPr>
          <t>The ESXi host must produce audit records containing information to establish what type of events occurred.</t>
        </r>
      </text>
    </comment>
    <comment ref="AN7" authorId="0" shapeId="0" xr:uid="{00000000-0006-0000-0500-000027000000}">
      <text>
        <r>
          <rPr>
            <sz val="11"/>
            <rFont val="Calibri"/>
          </rPr>
          <t>The ESXi host must enable a persistent log location for all locally stored logs.</t>
        </r>
      </text>
    </comment>
    <comment ref="AO7" authorId="0" shapeId="0" xr:uid="{00000000-0006-0000-0500-000028000000}">
      <text>
        <r>
          <rPr>
            <sz val="11"/>
            <rFont val="Calibri"/>
          </rPr>
          <t>The ESXi host must not suppress warnings that the local or remote shell sessions are enabled.</t>
        </r>
      </text>
    </comment>
    <comment ref="AP7" authorId="0" shapeId="0" xr:uid="{00000000-0006-0000-0500-000029000000}">
      <text>
        <r>
          <rPr>
            <sz val="11"/>
            <rFont val="Calibri"/>
          </rPr>
          <t>ESX Agent Manager must record user access in a format that enables monitoring of remote access.</t>
        </r>
      </text>
    </comment>
    <comment ref="AQ7" authorId="0" shapeId="0" xr:uid="{00000000-0006-0000-0500-00002A000000}">
      <text>
        <r>
          <rPr>
            <sz val="11"/>
            <rFont val="Calibri"/>
          </rPr>
          <t>ESX Agent Manager must generate log records for system startup and shutdown.</t>
        </r>
      </text>
    </comment>
    <comment ref="AR7" authorId="0" shapeId="0" xr:uid="{00000000-0006-0000-0500-00002B000000}">
      <text>
        <r>
          <rPr>
            <sz val="11"/>
            <rFont val="Calibri"/>
          </rPr>
          <t>Rsyslog must be configured to monitor and ship ESX Agent Manager log files.</t>
        </r>
      </text>
    </comment>
    <comment ref="AS7" authorId="0" shapeId="0" xr:uid="{00000000-0006-0000-0500-00002C000000}">
      <text>
        <r>
          <rPr>
            <sz val="11"/>
            <rFont val="Calibri"/>
          </rPr>
          <t>Performance Charts must record user access in a format that enables monitoring of remote access.</t>
        </r>
      </text>
    </comment>
    <comment ref="AT7" authorId="0" shapeId="0" xr:uid="{00000000-0006-0000-0500-00002D000000}">
      <text>
        <r>
          <rPr>
            <sz val="11"/>
            <rFont val="Calibri"/>
          </rPr>
          <t>Performance Charts must generate log records for system startup and shutdown.</t>
        </r>
      </text>
    </comment>
    <comment ref="AU7" authorId="0" shapeId="0" xr:uid="{00000000-0006-0000-0500-00002E000000}">
      <text>
        <r>
          <rPr>
            <sz val="11"/>
            <rFont val="Calibri"/>
          </rPr>
          <t>Rsyslog must be configured to monitor and ship Performance Charts log files.</t>
        </r>
      </text>
    </comment>
    <comment ref="H9" authorId="0" shapeId="0" xr:uid="{00000000-0006-0000-0500-000038000000}">
      <text>
        <r>
          <rPr>
            <sz val="11"/>
            <rFont val="Calibri"/>
          </rPr>
          <t>The ESXi host must enable Secure Boot.</t>
        </r>
      </text>
    </comment>
    <comment ref="H10" authorId="0" shapeId="0" xr:uid="{00000000-0006-0000-0500-000039000000}">
      <text>
        <r>
          <rPr>
            <sz val="11"/>
            <rFont val="Calibri"/>
          </rPr>
          <t>The Photon operating system must only allow installation of packages signed by VMware.</t>
        </r>
      </text>
    </comment>
    <comment ref="I10" authorId="0" shapeId="0" xr:uid="{00000000-0006-0000-0500-00003A000000}">
      <text>
        <r>
          <rPr>
            <sz val="11"/>
            <rFont val="Calibri"/>
          </rPr>
          <t>The Photon operating system package files must not be modified.</t>
        </r>
      </text>
    </comment>
    <comment ref="J10" authorId="0" shapeId="0" xr:uid="{00000000-0006-0000-0500-00003B000000}">
      <text>
        <r>
          <rPr>
            <sz val="11"/>
            <rFont val="Calibri"/>
          </rPr>
          <t>The Photon operating system RPM package management tool must cryptographically verify the authenticity of all software packages during installation.</t>
        </r>
      </text>
    </comment>
    <comment ref="K10" authorId="0" shapeId="0" xr:uid="{00000000-0006-0000-0500-00003C000000}">
      <text>
        <r>
          <rPr>
            <sz val="11"/>
            <rFont val="Calibri"/>
          </rPr>
          <t>The Photon operating system RPM package management tool must cryptographically verify the authenticity of all software packages during installation.</t>
        </r>
      </text>
    </comment>
    <comment ref="L10" authorId="0" shapeId="0" xr:uid="{00000000-0006-0000-0500-00003D000000}">
      <text>
        <r>
          <rPr>
            <sz val="11"/>
            <rFont val="Calibri"/>
          </rPr>
          <t>The Photon operating system RPM package management tool must cryptographically verify the authenticity of all software packages during installation.</t>
        </r>
      </text>
    </comment>
    <comment ref="M10" authorId="0" shapeId="0" xr:uid="{00000000-0006-0000-0500-00003E000000}">
      <text>
        <r>
          <rPr>
            <sz val="11"/>
            <rFont val="Calibri"/>
          </rPr>
          <t>The ESXi Image Profile and vSphere Installation Bundle (VIB) Acceptance Levels must be verified.</t>
        </r>
      </text>
    </comment>
    <comment ref="N10" authorId="0" shapeId="0" xr:uid="{00000000-0006-0000-0500-00003F000000}">
      <text>
        <r>
          <rPr>
            <sz val="11"/>
            <rFont val="Calibri"/>
          </rPr>
          <t>ESX Agent Manager application files must be verified for their integrity.</t>
        </r>
      </text>
    </comment>
    <comment ref="O10" authorId="0" shapeId="0" xr:uid="{00000000-0006-0000-0500-000040000000}">
      <text>
        <r>
          <rPr>
            <sz val="11"/>
            <rFont val="Calibri"/>
          </rPr>
          <t>Performance Charts application files must be verified for their integrity.</t>
        </r>
      </text>
    </comment>
    <comment ref="P10" authorId="0" shapeId="0" xr:uid="{00000000-0006-0000-0500-000041000000}">
      <text>
        <r>
          <rPr>
            <sz val="11"/>
            <rFont val="Calibri"/>
          </rPr>
          <t>The Security Token Service application files must be verified for their integrity.</t>
        </r>
      </text>
    </comment>
    <comment ref="Q10" authorId="0" shapeId="0" xr:uid="{00000000-0006-0000-0500-000042000000}">
      <text>
        <r>
          <rPr>
            <sz val="11"/>
            <rFont val="Calibri"/>
          </rPr>
          <t>vSphere UI application files must be verified for their integrity.</t>
        </r>
      </text>
    </comment>
    <comment ref="R10" authorId="0" shapeId="0" xr:uid="{00000000-0006-0000-0500-000043000000}">
      <text>
        <r>
          <rPr>
            <sz val="11"/>
            <rFont val="Calibri"/>
          </rPr>
          <t>vSphere UI plugins must be authorized before use.</t>
        </r>
      </text>
    </comment>
    <comment ref="S10" authorId="0" shapeId="0" xr:uid="{00000000-0006-0000-0500-000044000000}">
      <text>
        <r>
          <rPr>
            <sz val="11"/>
            <rFont val="Calibri"/>
          </rPr>
          <t>VAMI server binaries and libraries must be verified for their integrity.</t>
        </r>
      </text>
    </comment>
    <comment ref="T10" authorId="0" shapeId="0" xr:uid="{00000000-0006-0000-0500-000045000000}">
      <text>
        <r>
          <rPr>
            <sz val="11"/>
            <rFont val="Calibri"/>
          </rPr>
          <t>vSphere Client application files must be verified for their integrity.</t>
        </r>
      </text>
    </comment>
    <comment ref="U10" authorId="0" shapeId="0" xr:uid="{00000000-0006-0000-0500-000046000000}">
      <text>
        <r>
          <rPr>
            <sz val="11"/>
            <rFont val="Calibri"/>
          </rPr>
          <t>vCenter Server plugins must be verified.</t>
        </r>
      </text>
    </comment>
    <comment ref="H13" authorId="0" shapeId="0" xr:uid="{00000000-0006-0000-0500-000047000000}">
      <text>
        <r>
          <rPr>
            <sz val="11"/>
            <rFont val="Calibri"/>
          </rPr>
          <t>Copy operations must be disabled on the virtual machine.</t>
        </r>
      </text>
    </comment>
    <comment ref="I13" authorId="0" shapeId="0" xr:uid="{00000000-0006-0000-0500-000048000000}">
      <text>
        <r>
          <rPr>
            <sz val="11"/>
            <rFont val="Calibri"/>
          </rPr>
          <t>Drag and drop operations must be disabled on the virtual machine.</t>
        </r>
      </text>
    </comment>
    <comment ref="J13" authorId="0" shapeId="0" xr:uid="{00000000-0006-0000-0500-000049000000}">
      <text>
        <r>
          <rPr>
            <sz val="11"/>
            <rFont val="Calibri"/>
          </rPr>
          <t>Paste operations must be disabled on the virtual machine.</t>
        </r>
      </text>
    </comment>
    <comment ref="K13" authorId="0" shapeId="0" xr:uid="{00000000-0006-0000-0500-00004A000000}">
      <text>
        <r>
          <rPr>
            <sz val="11"/>
            <rFont val="Calibri"/>
          </rPr>
          <t>HGFS file transfers must be disabled on the virtual machine.</t>
        </r>
      </text>
    </comment>
    <comment ref="L13" authorId="0" shapeId="0" xr:uid="{00000000-0006-0000-0500-00004B000000}">
      <text>
        <r>
          <rPr>
            <sz val="11"/>
            <rFont val="Calibri"/>
          </rPr>
          <t>The vCenter Server must disable the Customer Experience Improvement Program (CEIP).</t>
        </r>
      </text>
    </comment>
    <comment ref="H14" authorId="0" shapeId="0" xr:uid="{00000000-0006-0000-0500-00004C000000}">
      <text>
        <r>
          <rPr>
            <sz val="11"/>
            <rFont val="Calibri"/>
          </rPr>
          <t>The Photon operating system must disable the loading of unnecessary kernel modules.</t>
        </r>
      </text>
    </comment>
    <comment ref="I14" authorId="0" shapeId="0" xr:uid="{00000000-0006-0000-0500-00004D000000}">
      <text>
        <r>
          <rPr>
            <sz val="11"/>
            <rFont val="Calibri"/>
          </rPr>
          <t>The Photon operating system must remove all software components after updated versions have been installed.</t>
        </r>
      </text>
    </comment>
    <comment ref="J14" authorId="0" shapeId="0" xr:uid="{00000000-0006-0000-0500-00004E000000}">
      <text>
        <r>
          <rPr>
            <sz val="11"/>
            <rFont val="Calibri"/>
          </rPr>
          <t>The Photon operating system must disable the debug-shell service.</t>
        </r>
      </text>
    </comment>
    <comment ref="K14" authorId="0" shapeId="0" xr:uid="{00000000-0006-0000-0500-00004F000000}">
      <text>
        <r>
          <rPr>
            <sz val="11"/>
            <rFont val="Calibri"/>
          </rPr>
          <t>The Photon operating system must be configured so that the x86 Ctrl-Alt-Delete key sequence is disabled on the command line.</t>
        </r>
      </text>
    </comment>
    <comment ref="L14" authorId="0" shapeId="0" xr:uid="{00000000-0006-0000-0500-000050000000}">
      <text>
        <r>
          <rPr>
            <sz val="11"/>
            <rFont val="Calibri"/>
          </rPr>
          <t>The Photon OS must not have the xinetd service enabled.</t>
        </r>
      </text>
    </comment>
    <comment ref="M14" authorId="0" shapeId="0" xr:uid="{00000000-0006-0000-0500-000051000000}">
      <text>
        <r>
          <rPr>
            <sz val="11"/>
            <rFont val="Calibri"/>
          </rPr>
          <t>The ESXi host must disable the Managed Object Browser (MOB).</t>
        </r>
      </text>
    </comment>
    <comment ref="N14" authorId="0" shapeId="0" xr:uid="{00000000-0006-0000-0500-000052000000}">
      <text>
        <r>
          <rPr>
            <sz val="11"/>
            <rFont val="Calibri"/>
          </rPr>
          <t>The ESXi host must be configured to disable nonessential capabilities by disabling SSH.</t>
        </r>
      </text>
    </comment>
    <comment ref="O14" authorId="0" shapeId="0" xr:uid="{00000000-0006-0000-0500-000053000000}">
      <text>
        <r>
          <rPr>
            <sz val="11"/>
            <rFont val="Calibri"/>
          </rPr>
          <t>The ESXi host must disable ESXi Shell unless needed for diagnostics or troubleshooting.</t>
        </r>
      </text>
    </comment>
    <comment ref="P14" authorId="0" shapeId="0" xr:uid="{00000000-0006-0000-0500-000054000000}">
      <text>
        <r>
          <rPr>
            <sz val="11"/>
            <rFont val="Calibri"/>
          </rPr>
          <t>The ESXi host must prevent unintended use of the dvFilter network APIs.</t>
        </r>
      </text>
    </comment>
    <comment ref="Q14" authorId="0" shapeId="0" xr:uid="{00000000-0006-0000-0500-000055000000}">
      <text>
        <r>
          <rPr>
            <sz val="11"/>
            <rFont val="Calibri"/>
          </rPr>
          <t>HGFS file transfers must be disabled on the virtual machine.</t>
        </r>
      </text>
    </comment>
    <comment ref="R14" authorId="0" shapeId="0" xr:uid="{00000000-0006-0000-0500-000056000000}">
      <text>
        <r>
          <rPr>
            <sz val="11"/>
            <rFont val="Calibri"/>
          </rPr>
          <t>Console access through the VNC protocol must be disabled on the virtual machine.</t>
        </r>
      </text>
    </comment>
    <comment ref="S14" authorId="0" shapeId="0" xr:uid="{00000000-0006-0000-0500-000057000000}">
      <text>
        <r>
          <rPr>
            <sz val="11"/>
            <rFont val="Calibri"/>
          </rPr>
          <t>Access to virtual machines through the dvfilter network APIs must be controlled.</t>
        </r>
      </text>
    </comment>
    <comment ref="T14" authorId="0" shapeId="0" xr:uid="{00000000-0006-0000-0500-000058000000}">
      <text>
        <r>
          <rPr>
            <sz val="11"/>
            <rFont val="Calibri"/>
          </rPr>
          <t>3D features on the virtual machine must be disabled when not required.</t>
        </r>
      </text>
    </comment>
    <comment ref="U14" authorId="0" shapeId="0" xr:uid="{00000000-0006-0000-0500-000059000000}">
      <text>
        <r>
          <rPr>
            <sz val="11"/>
            <rFont val="Calibri"/>
          </rPr>
          <t>ESX Agent Manager must not have the Web Distributed Authoring (WebDAV) servlet installed.</t>
        </r>
      </text>
    </comment>
    <comment ref="V14" authorId="0" shapeId="0" xr:uid="{00000000-0006-0000-0500-00005A000000}">
      <text>
        <r>
          <rPr>
            <sz val="11"/>
            <rFont val="Calibri"/>
          </rPr>
          <t>ESX Agent Manager must disable the shutdown port.</t>
        </r>
      </text>
    </comment>
    <comment ref="W14" authorId="0" shapeId="0" xr:uid="{00000000-0006-0000-0500-00005B000000}">
      <text>
        <r>
          <rPr>
            <sz val="11"/>
            <rFont val="Calibri"/>
          </rPr>
          <t>Performance Charts must not have the Web Distributed Authoring (WebDAV) servlet installed.</t>
        </r>
      </text>
    </comment>
    <comment ref="X14" authorId="0" shapeId="0" xr:uid="{00000000-0006-0000-0500-00005C000000}">
      <text>
        <r>
          <rPr>
            <sz val="11"/>
            <rFont val="Calibri"/>
          </rPr>
          <t>Performance Charts must disable the shutdown port.</t>
        </r>
      </text>
    </comment>
    <comment ref="Y14" authorId="0" shapeId="0" xr:uid="{00000000-0006-0000-0500-00005D000000}">
      <text>
        <r>
          <rPr>
            <sz val="11"/>
            <rFont val="Calibri"/>
          </rPr>
          <t>The Security Token Service must not have the Web Distributed Authoring (WebDAV) servlet installed.</t>
        </r>
      </text>
    </comment>
    <comment ref="Z14" authorId="0" shapeId="0" xr:uid="{00000000-0006-0000-0500-00005E000000}">
      <text>
        <r>
          <rPr>
            <sz val="11"/>
            <rFont val="Calibri"/>
          </rPr>
          <t>The Security Token Service must disable the shutdown port.</t>
        </r>
      </text>
    </comment>
    <comment ref="AA14" authorId="0" shapeId="0" xr:uid="{00000000-0006-0000-0500-00005F000000}">
      <text>
        <r>
          <rPr>
            <sz val="11"/>
            <rFont val="Calibri"/>
          </rPr>
          <t>vSphere UI must not have the Web Distributed Authoring (WebDAV) servlet installed.</t>
        </r>
      </text>
    </comment>
    <comment ref="AB14" authorId="0" shapeId="0" xr:uid="{00000000-0006-0000-0500-000060000000}">
      <text>
        <r>
          <rPr>
            <sz val="11"/>
            <rFont val="Calibri"/>
          </rPr>
          <t>vSphere UI must disable the shutdown port.</t>
        </r>
      </text>
    </comment>
    <comment ref="AC14" authorId="0" shapeId="0" xr:uid="{00000000-0006-0000-0500-000061000000}">
      <text>
        <r>
          <rPr>
            <sz val="11"/>
            <rFont val="Calibri"/>
          </rPr>
          <t>VAMI must not have the Web Distributed Authoring (WebDAV) servlet installed.</t>
        </r>
      </text>
    </comment>
    <comment ref="AD14" authorId="0" shapeId="0" xr:uid="{00000000-0006-0000-0500-000062000000}">
      <text>
        <r>
          <rPr>
            <sz val="11"/>
            <rFont val="Calibri"/>
          </rPr>
          <t>vSphere Client must not have the Web Distributed Authoring (WebDAV) servlet installed.</t>
        </r>
      </text>
    </comment>
    <comment ref="AE14" authorId="0" shapeId="0" xr:uid="{00000000-0006-0000-0500-000063000000}">
      <text>
        <r>
          <rPr>
            <sz val="11"/>
            <rFont val="Calibri"/>
          </rPr>
          <t>vSphere Client must disable the shutdown port.</t>
        </r>
      </text>
    </comment>
    <comment ref="AF14" authorId="0" shapeId="0" xr:uid="{00000000-0006-0000-0500-000064000000}">
      <text>
        <r>
          <rPr>
            <sz val="11"/>
            <rFont val="Calibri"/>
          </rPr>
          <t>The vCenter Server must disable the distributed virtual switch health check.</t>
        </r>
      </text>
    </comment>
    <comment ref="AG14" authorId="0" shapeId="0" xr:uid="{00000000-0006-0000-0500-000065000000}">
      <text>
        <r>
          <rPr>
            <sz val="11"/>
            <rFont val="Calibri"/>
          </rPr>
          <t>The vCenter Server must disable the managed object browser (MOB) at all times when not required for troubleshooting or maintenance of managed objects.</t>
        </r>
      </text>
    </comment>
    <comment ref="AH14" authorId="0" shapeId="0" xr:uid="{00000000-0006-0000-0500-000066000000}">
      <text>
        <r>
          <rPr>
            <sz val="11"/>
            <rFont val="Calibri"/>
          </rPr>
          <t>The vCenter Server must disable Password and Windows integrated authentication.</t>
        </r>
      </text>
    </comment>
    <comment ref="AI14" authorId="0" shapeId="0" xr:uid="{00000000-0006-0000-0500-000067000000}">
      <text>
        <r>
          <rPr>
            <sz val="11"/>
            <rFont val="Calibri"/>
          </rPr>
          <t>The vCenter Server must disable Password and Windows integrated authentication.</t>
        </r>
      </text>
    </comment>
    <comment ref="H16" authorId="0" shapeId="0" xr:uid="{00000000-0006-0000-0500-000068000000}">
      <text>
        <r>
          <rPr>
            <sz val="11"/>
            <rFont val="Calibri"/>
          </rPr>
          <t>The Photon operating system must configure sshd to use approved encryption algorithms.</t>
        </r>
      </text>
    </comment>
    <comment ref="I16" authorId="0" shapeId="0" xr:uid="{00000000-0006-0000-0500-000069000000}">
      <text>
        <r>
          <rPr>
            <sz val="11"/>
            <rFont val="Calibri"/>
          </rPr>
          <t>The Photon operating system must configure sshd to use FIPS 140-2 ciphers.</t>
        </r>
      </text>
    </comment>
    <comment ref="J16" authorId="0" shapeId="0" xr:uid="{00000000-0006-0000-0500-00006A000000}">
      <text>
        <r>
          <rPr>
            <sz val="11"/>
            <rFont val="Calibri"/>
          </rPr>
          <t>The Photon operating system must use OpenSSH for remote maintenance sessions.</t>
        </r>
      </text>
    </comment>
    <comment ref="K16" authorId="0" shapeId="0" xr:uid="{00000000-0006-0000-0500-00006B000000}">
      <text>
        <r>
          <rPr>
            <sz val="11"/>
            <rFont val="Calibri"/>
          </rPr>
          <t>VMware Postgres must be configured to use TLS.</t>
        </r>
      </text>
    </comment>
    <comment ref="L16" authorId="0" shapeId="0" xr:uid="{00000000-0006-0000-0500-00006C000000}">
      <text>
        <r>
          <rPr>
            <sz val="11"/>
            <rFont val="Calibri"/>
          </rPr>
          <t>VMware Postgres must enforce authorized access to all PKI private keys.</t>
        </r>
      </text>
    </comment>
    <comment ref="M16" authorId="0" shapeId="0" xr:uid="{00000000-0006-0000-0500-00006D000000}">
      <text>
        <r>
          <rPr>
            <sz val="11"/>
            <rFont val="Calibri"/>
          </rPr>
          <t>VMware Postgres must use FIPS 140-2 approved TLS ciphers.</t>
        </r>
      </text>
    </comment>
    <comment ref="N16" authorId="0" shapeId="0" xr:uid="{00000000-0006-0000-0500-00006E000000}">
      <text>
        <r>
          <rPr>
            <sz val="11"/>
            <rFont val="Calibri"/>
          </rPr>
          <t>Data from the vPostgres database must be protected from unauthorized transfer.</t>
        </r>
      </text>
    </comment>
    <comment ref="O16" authorId="0" shapeId="0" xr:uid="{00000000-0006-0000-0500-00006F000000}">
      <text>
        <r>
          <rPr>
            <sz val="11"/>
            <rFont val="Calibri"/>
          </rPr>
          <t>The ESXi host SSH daemon must use DoD-approved encryption to protect the confidentiality of remote access sessions.</t>
        </r>
      </text>
    </comment>
    <comment ref="P16" authorId="0" shapeId="0" xr:uid="{00000000-0006-0000-0500-000070000000}">
      <text>
        <r>
          <rPr>
            <sz val="11"/>
            <rFont val="Calibri"/>
          </rPr>
          <t>The ESXi host must exclusively enable TLS 1.2 for all endpoints.</t>
        </r>
      </text>
    </comment>
    <comment ref="Q16" authorId="0" shapeId="0" xr:uid="{00000000-0006-0000-0500-000071000000}">
      <text>
        <r>
          <rPr>
            <sz val="11"/>
            <rFont val="Calibri"/>
          </rPr>
          <t>The ESXi host must use DoD-approved certificates.</t>
        </r>
      </text>
    </comment>
    <comment ref="R16" authorId="0" shapeId="0" xr:uid="{00000000-0006-0000-0500-000072000000}">
      <text>
        <r>
          <rPr>
            <sz val="11"/>
            <rFont val="Calibri"/>
          </rPr>
          <t>The ESXi host SSH daemon must be configured to only use FIPS 140-2 approved ciphers.</t>
        </r>
      </text>
    </comment>
    <comment ref="S16" authorId="0" shapeId="0" xr:uid="{00000000-0006-0000-0500-000073000000}">
      <text>
        <r>
          <rPr>
            <sz val="11"/>
            <rFont val="Calibri"/>
          </rPr>
          <t>VAMI must be configured with FIPS 140-2 compliant ciphers for HTTPS connections.</t>
        </r>
      </text>
    </comment>
    <comment ref="T16" authorId="0" shapeId="0" xr:uid="{00000000-0006-0000-0500-000074000000}">
      <text>
        <r>
          <rPr>
            <sz val="11"/>
            <rFont val="Calibri"/>
          </rPr>
          <t>VAMI must use cryptography to protect the integrity of remote sessions.</t>
        </r>
      </text>
    </comment>
    <comment ref="U16" authorId="0" shapeId="0" xr:uid="{00000000-0006-0000-0500-000075000000}">
      <text>
        <r>
          <rPr>
            <sz val="11"/>
            <rFont val="Calibri"/>
          </rPr>
          <t>VAMI must protect the keystore from unauthorized access.</t>
        </r>
      </text>
    </comment>
    <comment ref="V16" authorId="0" shapeId="0" xr:uid="{00000000-0006-0000-0500-000076000000}">
      <text>
        <r>
          <rPr>
            <sz val="11"/>
            <rFont val="Calibri"/>
          </rPr>
          <t>VAMI must implement TLS1.2 exclusively.</t>
        </r>
      </text>
    </comment>
    <comment ref="W16" authorId="0" shapeId="0" xr:uid="{00000000-0006-0000-0500-000077000000}">
      <text>
        <r>
          <rPr>
            <sz val="11"/>
            <rFont val="Calibri"/>
          </rPr>
          <t>vSphere Client must be configured with FIPS 140-2 compliant ciphers for HTTPS connections.</t>
        </r>
      </text>
    </comment>
    <comment ref="X16" authorId="0" shapeId="0" xr:uid="{00000000-0006-0000-0500-000078000000}">
      <text>
        <r>
          <rPr>
            <sz val="11"/>
            <rFont val="Calibri"/>
          </rPr>
          <t>vSphere Client must be configured to enable SSL/TLS.</t>
        </r>
      </text>
    </comment>
    <comment ref="Y16" authorId="0" shapeId="0" xr:uid="{00000000-0006-0000-0500-000079000000}">
      <text>
        <r>
          <rPr>
            <sz val="11"/>
            <rFont val="Calibri"/>
          </rPr>
          <t>vSphere Client must be configured to only communicate over TLS 1.2.</t>
        </r>
      </text>
    </comment>
    <comment ref="Z16" authorId="0" shapeId="0" xr:uid="{00000000-0006-0000-0500-00007A000000}">
      <text>
        <r>
          <rPr>
            <sz val="11"/>
            <rFont val="Calibri"/>
          </rPr>
          <t>vSphere Client must be configured to use the HTTPS scheme.</t>
        </r>
      </text>
    </comment>
    <comment ref="AA16" authorId="0" shapeId="0" xr:uid="{00000000-0006-0000-0500-00007B000000}">
      <text>
        <r>
          <rPr>
            <sz val="11"/>
            <rFont val="Calibri"/>
          </rPr>
          <t>The rhttpproxy must be configured to operate solely with FIPS ciphers.</t>
        </r>
      </text>
    </comment>
    <comment ref="AB16" authorId="0" shapeId="0" xr:uid="{00000000-0006-0000-0500-00007C000000}">
      <text>
        <r>
          <rPr>
            <sz val="11"/>
            <rFont val="Calibri"/>
          </rPr>
          <t>The rhttpproxy must use cryptography to protect the integrity of remote sessions.</t>
        </r>
      </text>
    </comment>
    <comment ref="AC16" authorId="0" shapeId="0" xr:uid="{00000000-0006-0000-0500-00007D000000}">
      <text>
        <r>
          <rPr>
            <sz val="11"/>
            <rFont val="Calibri"/>
          </rPr>
          <t>The rhttpproxy private key file must be protected from unauthorized access.</t>
        </r>
      </text>
    </comment>
    <comment ref="AD16" authorId="0" shapeId="0" xr:uid="{00000000-0006-0000-0500-00007E000000}">
      <text>
        <r>
          <rPr>
            <sz val="11"/>
            <rFont val="Calibri"/>
          </rPr>
          <t>The rhttproxy must exclusively use the HTTPS protocol for client connections.</t>
        </r>
      </text>
    </comment>
    <comment ref="AE16" authorId="0" shapeId="0" xr:uid="{00000000-0006-0000-0500-00007F000000}">
      <text>
        <r>
          <rPr>
            <sz val="11"/>
            <rFont val="Calibri"/>
          </rPr>
          <t>Encryption must be enabled for vMotion on the virtual machine.</t>
        </r>
      </text>
    </comment>
    <comment ref="AF16" authorId="0" shapeId="0" xr:uid="{00000000-0006-0000-0500-000080000000}">
      <text>
        <r>
          <rPr>
            <sz val="11"/>
            <rFont val="Calibri"/>
          </rPr>
          <t>The vCenter Server must only send NetFlow traffic to authorized collectors.</t>
        </r>
      </text>
    </comment>
    <comment ref="AG16" authorId="0" shapeId="0" xr:uid="{00000000-0006-0000-0500-000081000000}">
      <text>
        <r>
          <rPr>
            <sz val="11"/>
            <rFont val="Calibri"/>
          </rPr>
          <t>The vCenter Server must enable TLS 1.2 exclusively.</t>
        </r>
      </text>
    </comment>
    <comment ref="AH16" authorId="0" shapeId="0" xr:uid="{00000000-0006-0000-0500-000082000000}">
      <text>
        <r>
          <rPr>
            <sz val="11"/>
            <rFont val="Calibri"/>
          </rPr>
          <t>The vCenter Server Machine SSL certificate must be issued by a DoD certificate authority.</t>
        </r>
      </text>
    </comment>
    <comment ref="AI16" authorId="0" shapeId="0" xr:uid="{00000000-0006-0000-0500-000083000000}">
      <text>
        <r>
          <rPr>
            <sz val="11"/>
            <rFont val="Calibri"/>
          </rPr>
          <t>The vCenter Server must have new Key Encryption Keys (KEKs) reissued at regular intervals for vSAN encrypted datastore(s).</t>
        </r>
      </text>
    </comment>
    <comment ref="AJ16" authorId="0" shapeId="0" xr:uid="{00000000-0006-0000-0500-000084000000}">
      <text>
        <r>
          <rPr>
            <sz val="11"/>
            <rFont val="Calibri"/>
          </rPr>
          <t>The vCenter Server must use secure Lightweight Directory Access Protocol (LDAPS) when adding an SSO identity source.</t>
        </r>
      </text>
    </comment>
    <comment ref="AK16" authorId="0" shapeId="0" xr:uid="{00000000-0006-0000-0500-000085000000}">
      <text>
        <r>
          <rPr>
            <sz val="11"/>
            <rFont val="Calibri"/>
          </rPr>
          <t>The vCenter Server must enable TLS 1.2 exclusively.</t>
        </r>
      </text>
    </comment>
    <comment ref="H19" authorId="0" shapeId="0" xr:uid="{00000000-0006-0000-0500-000086000000}">
      <text>
        <r>
          <rPr>
            <sz val="11"/>
            <rFont val="Calibri"/>
          </rPr>
          <t>The Photon operating system must implement address space layout randomization (ASLR) to protect its memory from unauthorized code execution.</t>
        </r>
      </text>
    </comment>
    <comment ref="H20" authorId="0" shapeId="0" xr:uid="{00000000-0006-0000-0500-000087000000}">
      <text>
        <r>
          <rPr>
            <sz val="11"/>
            <rFont val="Calibri"/>
          </rPr>
          <t>The ESXi host SSH daemon must be configured to not allow gateway ports.</t>
        </r>
      </text>
    </comment>
    <comment ref="I20" authorId="0" shapeId="0" xr:uid="{00000000-0006-0000-0500-000088000000}">
      <text>
        <r>
          <rPr>
            <sz val="11"/>
            <rFont val="Calibri"/>
          </rPr>
          <t>The ESXi host SSH daemon must not permit tunnels.</t>
        </r>
      </text>
    </comment>
    <comment ref="J20" authorId="0" shapeId="0" xr:uid="{00000000-0006-0000-0500-000089000000}">
      <text>
        <r>
          <rPr>
            <sz val="11"/>
            <rFont val="Calibri"/>
          </rPr>
          <t>The ESXi host must configure the firewall to restrict access to services running on the host.</t>
        </r>
      </text>
    </comment>
    <comment ref="K20" authorId="0" shapeId="0" xr:uid="{00000000-0006-0000-0500-00008A000000}">
      <text>
        <r>
          <rPr>
            <sz val="11"/>
            <rFont val="Calibri"/>
          </rPr>
          <t>The ESXi host must configure the firewall to block network traffic by default.</t>
        </r>
      </text>
    </comment>
    <comment ref="L20" authorId="0" shapeId="0" xr:uid="{00000000-0006-0000-0500-00008B000000}">
      <text>
        <r>
          <rPr>
            <sz val="11"/>
            <rFont val="Calibri"/>
          </rPr>
          <t>The virtual switch Forged Transmits policy must be set to reject on the ESXi host.</t>
        </r>
      </text>
    </comment>
    <comment ref="M20" authorId="0" shapeId="0" xr:uid="{00000000-0006-0000-0500-00008C000000}">
      <text>
        <r>
          <rPr>
            <sz val="11"/>
            <rFont val="Calibri"/>
          </rPr>
          <t>The virtual switch MAC Address Change policy must be set to reject on the ESXi host.</t>
        </r>
      </text>
    </comment>
    <comment ref="N20" authorId="0" shapeId="0" xr:uid="{00000000-0006-0000-0500-00008D000000}">
      <text>
        <r>
          <rPr>
            <sz val="11"/>
            <rFont val="Calibri"/>
          </rPr>
          <t>The virtual switch Promiscuous Mode policy must be set to reject on the ESXi host.</t>
        </r>
      </text>
    </comment>
    <comment ref="O20" authorId="0" shapeId="0" xr:uid="{00000000-0006-0000-0500-00008E000000}">
      <text>
        <r>
          <rPr>
            <sz val="11"/>
            <rFont val="Calibri"/>
          </rPr>
          <t>The vCenter Server must manage excess capacity, bandwidth, or other redundancy to limit the effects of information-flooding types of denial-of-service (DoS) attacks by enabling Network I/O Control (NIOC).</t>
        </r>
      </text>
    </comment>
    <comment ref="P20" authorId="0" shapeId="0" xr:uid="{00000000-0006-0000-0500-00008F000000}">
      <text>
        <r>
          <rPr>
            <sz val="11"/>
            <rFont val="Calibri"/>
          </rPr>
          <t>The vCenter Server must set the distributed port group Forged Transmits policy to reject.</t>
        </r>
      </text>
    </comment>
    <comment ref="Q20" authorId="0" shapeId="0" xr:uid="{00000000-0006-0000-0500-000090000000}">
      <text>
        <r>
          <rPr>
            <sz val="11"/>
            <rFont val="Calibri"/>
          </rPr>
          <t>The vCenter Server must set the distributed port group MAC Address Change policy to reject.</t>
        </r>
      </text>
    </comment>
    <comment ref="R20" authorId="0" shapeId="0" xr:uid="{00000000-0006-0000-0500-000091000000}">
      <text>
        <r>
          <rPr>
            <sz val="11"/>
            <rFont val="Calibri"/>
          </rPr>
          <t>The vCenter Server must set the distributed port group Promiscuous Mode policy to reject.</t>
        </r>
      </text>
    </comment>
    <comment ref="H21" authorId="0" shapeId="0" xr:uid="{00000000-0006-0000-0500-000092000000}">
      <text>
        <r>
          <rPr>
            <sz val="11"/>
            <rFont val="Calibri"/>
          </rPr>
          <t>Access to the ESXi host must be limited by enabling Lockdown Mode.</t>
        </r>
      </text>
    </comment>
    <comment ref="I21" authorId="0" shapeId="0" xr:uid="{00000000-0006-0000-0500-000093000000}">
      <text>
        <r>
          <rPr>
            <sz val="11"/>
            <rFont val="Calibri"/>
          </rPr>
          <t>Use of the virtual machine console must be minimized.</t>
        </r>
      </text>
    </comment>
    <comment ref="H22" authorId="0" shapeId="0" xr:uid="{00000000-0006-0000-0500-000094000000}">
      <text>
        <r>
          <rPr>
            <sz val="11"/>
            <rFont val="Calibri"/>
          </rPr>
          <t>Unauthorized floppy devices must be disconnected on the virtual machine.</t>
        </r>
      </text>
    </comment>
    <comment ref="I22" authorId="0" shapeId="0" xr:uid="{00000000-0006-0000-0500-000095000000}">
      <text>
        <r>
          <rPr>
            <sz val="11"/>
            <rFont val="Calibri"/>
          </rPr>
          <t>Unauthorized CD/DVD devices must be disconnected on the virtual machine.</t>
        </r>
      </text>
    </comment>
    <comment ref="J22" authorId="0" shapeId="0" xr:uid="{00000000-0006-0000-0500-000096000000}">
      <text>
        <r>
          <rPr>
            <sz val="11"/>
            <rFont val="Calibri"/>
          </rPr>
          <t>Unauthorized parallel devices must be disconnected on the virtual machine.</t>
        </r>
      </text>
    </comment>
    <comment ref="K22" authorId="0" shapeId="0" xr:uid="{00000000-0006-0000-0500-000097000000}">
      <text>
        <r>
          <rPr>
            <sz val="11"/>
            <rFont val="Calibri"/>
          </rPr>
          <t>Unauthorized serial devices must be disconnected on the virtual machine.</t>
        </r>
      </text>
    </comment>
    <comment ref="L22" authorId="0" shapeId="0" xr:uid="{00000000-0006-0000-0500-000098000000}">
      <text>
        <r>
          <rPr>
            <sz val="11"/>
            <rFont val="Calibri"/>
          </rPr>
          <t>Unauthorized USB devices must be disconnected on the virtual machine.</t>
        </r>
      </text>
    </comment>
    <comment ref="H24" authorId="0" shapeId="0" xr:uid="{00000000-0006-0000-0500-000099000000}">
      <text>
        <r>
          <rPr>
            <sz val="11"/>
            <rFont val="Calibri"/>
          </rPr>
          <t>The ESXi host must use multifactor authentication for local DCUI access to privileged accounts.</t>
        </r>
      </text>
    </comment>
    <comment ref="I24" authorId="0" shapeId="0" xr:uid="{00000000-0006-0000-0500-00009A000000}">
      <text>
        <r>
          <rPr>
            <sz val="11"/>
            <rFont val="Calibri"/>
          </rPr>
          <t>The vCenter Server must enable certificate based authentication.</t>
        </r>
      </text>
    </comment>
    <comment ref="J24" authorId="0" shapeId="0" xr:uid="{00000000-0006-0000-0500-00009B000000}">
      <text>
        <r>
          <rPr>
            <sz val="11"/>
            <rFont val="Calibri"/>
          </rPr>
          <t>The vCenter Server must enable revocation checking for certificate-based authentication.</t>
        </r>
      </text>
    </comment>
    <comment ref="H26" authorId="0" shapeId="0" xr:uid="{00000000-0006-0000-0500-00009C000000}">
      <text>
        <r>
          <rPr>
            <sz val="11"/>
            <rFont val="Calibri"/>
          </rPr>
          <t>The ESXi host must protect the confidentiality and integrity of transmitted information by isolating vMotion traffic.</t>
        </r>
      </text>
    </comment>
    <comment ref="I26" authorId="0" shapeId="0" xr:uid="{00000000-0006-0000-0500-00009D000000}">
      <text>
        <r>
          <rPr>
            <sz val="11"/>
            <rFont val="Calibri"/>
          </rPr>
          <t>The ESXi host must protect the confidentiality and integrity of transmitted information by protecting ESXi management traffic.</t>
        </r>
      </text>
    </comment>
    <comment ref="J26" authorId="0" shapeId="0" xr:uid="{00000000-0006-0000-0500-00009E000000}">
      <text>
        <r>
          <rPr>
            <sz val="11"/>
            <rFont val="Calibri"/>
          </rPr>
          <t>The ESXi host must protect the confidentiality and integrity of transmitted information by isolating IP-based storage traffic.</t>
        </r>
      </text>
    </comment>
    <comment ref="K26" authorId="0" shapeId="0" xr:uid="{00000000-0006-0000-0500-00009F000000}">
      <text>
        <r>
          <rPr>
            <sz val="11"/>
            <rFont val="Calibri"/>
          </rPr>
          <t>The ESXi host must protect the confidentiality and integrity of transmitted information by using different TCP/IP stacks where possible.</t>
        </r>
      </text>
    </comment>
    <comment ref="L26" authorId="0" shapeId="0" xr:uid="{00000000-0006-0000-0500-0000A0000000}">
      <text>
        <r>
          <rPr>
            <sz val="11"/>
            <rFont val="Calibri"/>
          </rPr>
          <t>For the ESXi host, all port groups must be configured to a value other than that of the native VLAN.</t>
        </r>
      </text>
    </comment>
    <comment ref="M26" authorId="0" shapeId="0" xr:uid="{00000000-0006-0000-0500-0000A1000000}">
      <text>
        <r>
          <rPr>
            <sz val="11"/>
            <rFont val="Calibri"/>
          </rPr>
          <t>For the ESXi host, all port groups must not be configured to VLAN 4095 unless Virtual Guest Tagging (VGT) is required.</t>
        </r>
      </text>
    </comment>
    <comment ref="N26" authorId="0" shapeId="0" xr:uid="{00000000-0006-0000-0500-0000A2000000}">
      <text>
        <r>
          <rPr>
            <sz val="11"/>
            <rFont val="Calibri"/>
          </rPr>
          <t>For the ESXi host, all port groups must not be configured to VLAN values reserved by upstream physical switches.</t>
        </r>
      </text>
    </comment>
    <comment ref="O26" authorId="0" shapeId="0" xr:uid="{00000000-0006-0000-0500-0000A3000000}">
      <text>
        <r>
          <rPr>
            <sz val="11"/>
            <rFont val="Calibri"/>
          </rPr>
          <t>The vCenter Server must configure all port groups to a value other than that of the native VLAN.</t>
        </r>
      </text>
    </comment>
    <comment ref="P26" authorId="0" shapeId="0" xr:uid="{00000000-0006-0000-0500-0000A4000000}">
      <text>
        <r>
          <rPr>
            <sz val="11"/>
            <rFont val="Calibri"/>
          </rPr>
          <t>The vCenter Server must not configure VLAN Trunking unless Virtual Guest Tagging (VGT) is required and authorized.</t>
        </r>
      </text>
    </comment>
    <comment ref="Q26" authorId="0" shapeId="0" xr:uid="{00000000-0006-0000-0500-0000A5000000}">
      <text>
        <r>
          <rPr>
            <sz val="11"/>
            <rFont val="Calibri"/>
          </rPr>
          <t>The vCenter Server must not configure all port groups to VLAN values reserved by upstream physical switches.</t>
        </r>
      </text>
    </comment>
    <comment ref="R26" authorId="0" shapeId="0" xr:uid="{00000000-0006-0000-0500-0000A6000000}">
      <text>
        <r>
          <rPr>
            <sz val="11"/>
            <rFont val="Calibri"/>
          </rPr>
          <t>The vCenter Server must restrict the connectivity between Update Manager and public patch repositories by use of a separate Update Manager Download Server.</t>
        </r>
      </text>
    </comment>
    <comment ref="S26" authorId="0" shapeId="0" xr:uid="{00000000-0006-0000-0500-0000A7000000}">
      <text>
        <r>
          <rPr>
            <sz val="11"/>
            <rFont val="Calibri"/>
          </rPr>
          <t>The vCenter Server must protect the confidentiality and integrity of transmitted information by isolating IP-based storage traffic.</t>
        </r>
      </text>
    </comment>
    <comment ref="T26" authorId="0" shapeId="0" xr:uid="{00000000-0006-0000-0500-0000A8000000}">
      <text>
        <r>
          <rPr>
            <sz val="11"/>
            <rFont val="Calibri"/>
          </rPr>
          <t>The vCenter Server must disable or restrict the connectivity between vSAN Health Check and public Hardware Compatibility List by use of an external proxy server.</t>
        </r>
      </text>
    </comment>
    <comment ref="H27" authorId="0" shapeId="0" xr:uid="{00000000-0006-0000-0500-0000A9000000}">
      <text>
        <r>
          <rPr>
            <sz val="11"/>
            <rFont val="Calibri"/>
          </rPr>
          <t>The Photon operating system must use TCP syncookies.</t>
        </r>
      </text>
    </comment>
    <comment ref="I27" authorId="0" shapeId="0" xr:uid="{00000000-0006-0000-0500-0000AA000000}">
      <text>
        <r>
          <rPr>
            <sz val="11"/>
            <rFont val="Calibri"/>
          </rPr>
          <t>The Photon operating system must configure sshd with a specific ListenAddress.</t>
        </r>
      </text>
    </comment>
    <comment ref="J27" authorId="0" shapeId="0" xr:uid="{00000000-0006-0000-0500-0000AB000000}">
      <text>
        <r>
          <rPr>
            <sz val="11"/>
            <rFont val="Calibri"/>
          </rPr>
          <t>The Photon operating system must create a home directory for all new local interactive user accounts.</t>
        </r>
      </text>
    </comment>
    <comment ref="K27" authorId="0" shapeId="0" xr:uid="{00000000-0006-0000-0500-0000AC000000}">
      <text>
        <r>
          <rPr>
            <sz val="11"/>
            <rFont val="Calibri"/>
          </rPr>
          <t>The Photon operating system must configure sshd to disallow Generic Security Service Application Program Interface (GSSAPI) authentication.</t>
        </r>
      </text>
    </comment>
    <comment ref="L27" authorId="0" shapeId="0" xr:uid="{00000000-0006-0000-0500-0000AD000000}">
      <text>
        <r>
          <rPr>
            <sz val="11"/>
            <rFont val="Calibri"/>
          </rPr>
          <t>The Photon operating system must configure sshd to disable environment processing.</t>
        </r>
      </text>
    </comment>
    <comment ref="M27" authorId="0" shapeId="0" xr:uid="{00000000-0006-0000-0500-0000AE000000}">
      <text>
        <r>
          <rPr>
            <sz val="11"/>
            <rFont val="Calibri"/>
          </rPr>
          <t>The Photon operating system must configure sshd to disable X11 forwarding.</t>
        </r>
      </text>
    </comment>
    <comment ref="N27" authorId="0" shapeId="0" xr:uid="{00000000-0006-0000-0500-0000AF000000}">
      <text>
        <r>
          <rPr>
            <sz val="11"/>
            <rFont val="Calibri"/>
          </rPr>
          <t>The Photon operating system must configure sshd to disallow Kerberos authentication.</t>
        </r>
      </text>
    </comment>
    <comment ref="O27" authorId="0" shapeId="0" xr:uid="{00000000-0006-0000-0500-0000B0000000}">
      <text>
        <r>
          <rPr>
            <sz val="11"/>
            <rFont val="Calibri"/>
          </rPr>
          <t>The Photon operating system must configure sshd to use privilege separation.</t>
        </r>
      </text>
    </comment>
    <comment ref="P27" authorId="0" shapeId="0" xr:uid="{00000000-0006-0000-0500-0000B1000000}">
      <text>
        <r>
          <rPr>
            <sz val="11"/>
            <rFont val="Calibri"/>
          </rPr>
          <t>The Photon operating system must configure sshd to disallow compression of the encrypted session stream.</t>
        </r>
      </text>
    </comment>
    <comment ref="Q27" authorId="0" shapeId="0" xr:uid="{00000000-0006-0000-0500-0000B2000000}">
      <text>
        <r>
          <rPr>
            <sz val="11"/>
            <rFont val="Calibri"/>
          </rPr>
          <t>The Photon operating system must configure sshd to ignore user-specific trusted hosts lists.</t>
        </r>
      </text>
    </comment>
    <comment ref="R27" authorId="0" shapeId="0" xr:uid="{00000000-0006-0000-0500-0000B3000000}">
      <text>
        <r>
          <rPr>
            <sz val="11"/>
            <rFont val="Calibri"/>
          </rPr>
          <t>The Photon operating system must configure sshd to ignore user-specific known_host files.</t>
        </r>
      </text>
    </comment>
    <comment ref="S27" authorId="0" shapeId="0" xr:uid="{00000000-0006-0000-0500-0000B4000000}">
      <text>
        <r>
          <rPr>
            <sz val="11"/>
            <rFont val="Calibri"/>
          </rPr>
          <t>The Photon operating system must not forward IPv4 or IPv6 source-routed packets.</t>
        </r>
      </text>
    </comment>
    <comment ref="T27" authorId="0" shapeId="0" xr:uid="{00000000-0006-0000-0500-0000B5000000}">
      <text>
        <r>
          <rPr>
            <sz val="11"/>
            <rFont val="Calibri"/>
          </rPr>
          <t>The Photon operating system must not respond to IPv4 Internet Control Message Protocol (ICMP) echoes sent to a broadcast address.</t>
        </r>
      </text>
    </comment>
    <comment ref="U27" authorId="0" shapeId="0" xr:uid="{00000000-0006-0000-0500-0000B6000000}">
      <text>
        <r>
          <rPr>
            <sz val="11"/>
            <rFont val="Calibri"/>
          </rPr>
          <t>The Photon operating system must prevent IPv4 Internet Control Message Protocol (ICMP) redirect messages from being accepted.</t>
        </r>
      </text>
    </comment>
    <comment ref="V27" authorId="0" shapeId="0" xr:uid="{00000000-0006-0000-0500-0000B7000000}">
      <text>
        <r>
          <rPr>
            <sz val="11"/>
            <rFont val="Calibri"/>
          </rPr>
          <t>The Photon operating system must prevent IPv4 Internet Control Message Protocol (ICMP) secure redirect messages from being accepted.</t>
        </r>
      </text>
    </comment>
    <comment ref="W27" authorId="0" shapeId="0" xr:uid="{00000000-0006-0000-0500-0000B8000000}">
      <text>
        <r>
          <rPr>
            <sz val="11"/>
            <rFont val="Calibri"/>
          </rPr>
          <t>The Photon operating system must not send IPv4 Internet Control Message Protocol (ICMP) redirects.</t>
        </r>
      </text>
    </comment>
    <comment ref="X27" authorId="0" shapeId="0" xr:uid="{00000000-0006-0000-0500-0000B9000000}">
      <text>
        <r>
          <rPr>
            <sz val="11"/>
            <rFont val="Calibri"/>
          </rPr>
          <t>The Photon operating system must log IPv4 packets with impossible addresses.</t>
        </r>
      </text>
    </comment>
    <comment ref="Y27" authorId="0" shapeId="0" xr:uid="{00000000-0006-0000-0500-0000BA000000}">
      <text>
        <r>
          <rPr>
            <sz val="11"/>
            <rFont val="Calibri"/>
          </rPr>
          <t>The Photon operating system must use a reverse-path filter for IPv4 network traffic.</t>
        </r>
      </text>
    </comment>
    <comment ref="Z27" authorId="0" shapeId="0" xr:uid="{00000000-0006-0000-0500-0000BB000000}">
      <text>
        <r>
          <rPr>
            <sz val="11"/>
            <rFont val="Calibri"/>
          </rPr>
          <t>The Photon operating system must not perform multicast packet forwarding.</t>
        </r>
      </text>
    </comment>
    <comment ref="AA27" authorId="0" shapeId="0" xr:uid="{00000000-0006-0000-0500-0000BC000000}">
      <text>
        <r>
          <rPr>
            <sz val="11"/>
            <rFont val="Calibri"/>
          </rPr>
          <t>The Photon operating system must not perform IPv4 packet forwarding.</t>
        </r>
      </text>
    </comment>
    <comment ref="AB27" authorId="0" shapeId="0" xr:uid="{00000000-0006-0000-0500-0000BD000000}">
      <text>
        <r>
          <rPr>
            <sz val="11"/>
            <rFont val="Calibri"/>
          </rPr>
          <t>The Photon operating system must send TCP timestamps.</t>
        </r>
      </text>
    </comment>
    <comment ref="AC27" authorId="0" shapeId="0" xr:uid="{00000000-0006-0000-0500-0000BE000000}">
      <text>
        <r>
          <rPr>
            <sz val="11"/>
            <rFont val="Calibri"/>
          </rPr>
          <t>The Photon operating system must configure sshd to disallow HostbasedAuthentication.</t>
        </r>
      </text>
    </comment>
    <comment ref="AD27" authorId="0" shapeId="0" xr:uid="{00000000-0006-0000-0500-0000BF000000}">
      <text>
        <r>
          <rPr>
            <sz val="11"/>
            <rFont val="Calibri"/>
          </rPr>
          <t>VMware Postgres must be configured to use the correct port.</t>
        </r>
      </text>
    </comment>
    <comment ref="AE27" authorId="0" shapeId="0" xr:uid="{00000000-0006-0000-0500-0000C0000000}">
      <text>
        <r>
          <rPr>
            <sz val="11"/>
            <rFont val="Calibri"/>
          </rPr>
          <t>VMware Postgres must provide non-privileged users with minimal error information.</t>
        </r>
      </text>
    </comment>
    <comment ref="AF27" authorId="0" shapeId="0" xr:uid="{00000000-0006-0000-0500-0000C1000000}">
      <text>
        <r>
          <rPr>
            <sz val="11"/>
            <rFont val="Calibri"/>
          </rPr>
          <t>VMware Postgres must set client-side character encoding to UTF-8.</t>
        </r>
      </text>
    </comment>
    <comment ref="AG27" authorId="0" shapeId="0" xr:uid="{00000000-0006-0000-0500-0000C2000000}">
      <text>
        <r>
          <rPr>
            <sz val="11"/>
            <rFont val="Calibri"/>
          </rPr>
          <t>The ESXi host SSH daemon must ignore .rhosts files.</t>
        </r>
      </text>
    </comment>
    <comment ref="AH27" authorId="0" shapeId="0" xr:uid="{00000000-0006-0000-0500-0000C3000000}">
      <text>
        <r>
          <rPr>
            <sz val="11"/>
            <rFont val="Calibri"/>
          </rPr>
          <t>The ESXi host SSH daemon must not allow host-based authentication.</t>
        </r>
      </text>
    </comment>
    <comment ref="AI27" authorId="0" shapeId="0" xr:uid="{00000000-0006-0000-0500-0000C4000000}">
      <text>
        <r>
          <rPr>
            <sz val="11"/>
            <rFont val="Calibri"/>
          </rPr>
          <t>The ESXi host SSH daemon must not permit user environment settings.</t>
        </r>
      </text>
    </comment>
    <comment ref="AJ27" authorId="0" shapeId="0" xr:uid="{00000000-0006-0000-0500-0000C5000000}">
      <text>
        <r>
          <rPr>
            <sz val="11"/>
            <rFont val="Calibri"/>
          </rPr>
          <t>The ESXi host SSH daemon must not permit GSSAPI authentication.</t>
        </r>
      </text>
    </comment>
    <comment ref="AK27" authorId="0" shapeId="0" xr:uid="{00000000-0006-0000-0500-0000C6000000}">
      <text>
        <r>
          <rPr>
            <sz val="11"/>
            <rFont val="Calibri"/>
          </rPr>
          <t>The ESXi host SSH daemon must not permit Kerberos authentication.</t>
        </r>
      </text>
    </comment>
    <comment ref="AL27" authorId="0" shapeId="0" xr:uid="{00000000-0006-0000-0500-0000C7000000}">
      <text>
        <r>
          <rPr>
            <sz val="11"/>
            <rFont val="Calibri"/>
          </rPr>
          <t>The ESXi host SSH daemon must not allow compression or must only allow compression after successful authentication.</t>
        </r>
      </text>
    </comment>
    <comment ref="AM27" authorId="0" shapeId="0" xr:uid="{00000000-0006-0000-0500-0000C8000000}">
      <text>
        <r>
          <rPr>
            <sz val="11"/>
            <rFont val="Calibri"/>
          </rPr>
          <t>The ESXi host SSH daemon must be configured to not allow gateway ports.</t>
        </r>
      </text>
    </comment>
    <comment ref="AN27" authorId="0" shapeId="0" xr:uid="{00000000-0006-0000-0500-0000C9000000}">
      <text>
        <r>
          <rPr>
            <sz val="11"/>
            <rFont val="Calibri"/>
          </rPr>
          <t>The ESXi host SSH daemon must be configured to not allow X11 forwarding.</t>
        </r>
      </text>
    </comment>
    <comment ref="AO27" authorId="0" shapeId="0" xr:uid="{00000000-0006-0000-0500-0000CA000000}">
      <text>
        <r>
          <rPr>
            <sz val="11"/>
            <rFont val="Calibri"/>
          </rPr>
          <t>The ESXi host SSH daemon must not accept environment variables from the client.</t>
        </r>
      </text>
    </comment>
    <comment ref="AP27" authorId="0" shapeId="0" xr:uid="{00000000-0006-0000-0500-0000CB000000}">
      <text>
        <r>
          <rPr>
            <sz val="11"/>
            <rFont val="Calibri"/>
          </rPr>
          <t>The ESXi host SSH daemon must not permit tunnels.</t>
        </r>
      </text>
    </comment>
    <comment ref="AQ27" authorId="0" shapeId="0" xr:uid="{00000000-0006-0000-0500-0000CC000000}">
      <text>
        <r>
          <rPr>
            <sz val="11"/>
            <rFont val="Calibri"/>
          </rPr>
          <t>The ESXi host SSH daemon must limit connections to a single session.</t>
        </r>
      </text>
    </comment>
    <comment ref="AR27" authorId="0" shapeId="0" xr:uid="{00000000-0006-0000-0500-0000CD000000}">
      <text>
        <r>
          <rPr>
            <sz val="11"/>
            <rFont val="Calibri"/>
          </rPr>
          <t>SNMP must be configured properly on the ESXi host.</t>
        </r>
      </text>
    </comment>
    <comment ref="AS27" authorId="0" shapeId="0" xr:uid="{00000000-0006-0000-0500-0000CE000000}">
      <text>
        <r>
          <rPr>
            <sz val="11"/>
            <rFont val="Calibri"/>
          </rPr>
          <t>The ESXi host must enable BPDU filter on the host to prevent being locked out of physical switch ports with Portfast and BPDU Guard enabled.</t>
        </r>
      </text>
    </comment>
    <comment ref="AT27" authorId="0" shapeId="0" xr:uid="{00000000-0006-0000-0500-0000CF000000}">
      <text>
        <r>
          <rPr>
            <sz val="11"/>
            <rFont val="Calibri"/>
          </rPr>
          <t>For physical switch ports connected to the ESXi host, the non-negotiate option must be configured for trunk links between external physical switches and virtual switches in Virtual Switch Tagging (VST) mode.</t>
        </r>
      </text>
    </comment>
    <comment ref="AU27" authorId="0" shapeId="0" xr:uid="{00000000-0006-0000-0500-0000D0000000}">
      <text>
        <r>
          <rPr>
            <sz val="11"/>
            <rFont val="Calibri"/>
          </rPr>
          <t>All ESXi host-connected physical switch ports must be configured with spanning tree disabled.</t>
        </r>
      </text>
    </comment>
    <comment ref="H29" authorId="0" shapeId="0" xr:uid="{00000000-0006-0000-0500-0000D1000000}">
      <text>
        <r>
          <rPr>
            <sz val="11"/>
            <rFont val="Calibri"/>
          </rPr>
          <t>The Photon operating system must enforce password complexity by requiring that at least one uppercase character be used.</t>
        </r>
      </text>
    </comment>
    <comment ref="I29" authorId="0" shapeId="0" xr:uid="{00000000-0006-0000-0500-0000D2000000}">
      <text>
        <r>
          <rPr>
            <sz val="11"/>
            <rFont val="Calibri"/>
          </rPr>
          <t>The Photon operating system must enforce password complexity by requiring that at least one lowercase character be used.</t>
        </r>
      </text>
    </comment>
    <comment ref="J29" authorId="0" shapeId="0" xr:uid="{00000000-0006-0000-0500-0000D3000000}">
      <text>
        <r>
          <rPr>
            <sz val="11"/>
            <rFont val="Calibri"/>
          </rPr>
          <t>The Photon operating system must enforce password complexity by requiring that at least one numeric character be used.</t>
        </r>
      </text>
    </comment>
    <comment ref="K29" authorId="0" shapeId="0" xr:uid="{00000000-0006-0000-0500-0000D4000000}">
      <text>
        <r>
          <rPr>
            <sz val="11"/>
            <rFont val="Calibri"/>
          </rPr>
          <t>The Photon operating system must require that new passwords are at least four characters different from the old password.</t>
        </r>
      </text>
    </comment>
    <comment ref="L29" authorId="0" shapeId="0" xr:uid="{00000000-0006-0000-0500-0000D5000000}">
      <text>
        <r>
          <rPr>
            <sz val="11"/>
            <rFont val="Calibri"/>
          </rPr>
          <t>The Photon operating system must store only encrypted representations of passwords.</t>
        </r>
      </text>
    </comment>
    <comment ref="M29" authorId="0" shapeId="0" xr:uid="{00000000-0006-0000-0500-0000D6000000}">
      <text>
        <r>
          <rPr>
            <sz val="11"/>
            <rFont val="Calibri"/>
          </rPr>
          <t>The Photon operating system must store only encrypted representations of passwords.</t>
        </r>
      </text>
    </comment>
    <comment ref="N29" authorId="0" shapeId="0" xr:uid="{00000000-0006-0000-0500-0000D7000000}">
      <text>
        <r>
          <rPr>
            <sz val="11"/>
            <rFont val="Calibri"/>
          </rPr>
          <t>The Photon operating system must be configured so that passwords for new users are restricted to a 24-hour minimum lifetime.</t>
        </r>
      </text>
    </comment>
    <comment ref="O29" authorId="0" shapeId="0" xr:uid="{00000000-0006-0000-0500-0000D8000000}">
      <text>
        <r>
          <rPr>
            <sz val="11"/>
            <rFont val="Calibri"/>
          </rPr>
          <t>The Photon operating system must be configured so that passwords for new users are restricted to a 90-day maximum lifetime.</t>
        </r>
      </text>
    </comment>
    <comment ref="P29" authorId="0" shapeId="0" xr:uid="{00000000-0006-0000-0500-0000D9000000}">
      <text>
        <r>
          <rPr>
            <sz val="11"/>
            <rFont val="Calibri"/>
          </rPr>
          <t>The Photon operating system must prohibit password reuse for a minimum of five generations.</t>
        </r>
      </text>
    </comment>
    <comment ref="Q29" authorId="0" shapeId="0" xr:uid="{00000000-0006-0000-0500-0000DA000000}">
      <text>
        <r>
          <rPr>
            <sz val="11"/>
            <rFont val="Calibri"/>
          </rPr>
          <t>The Photon operating system must ensure old passwords are being stored.</t>
        </r>
      </text>
    </comment>
    <comment ref="R29" authorId="0" shapeId="0" xr:uid="{00000000-0006-0000-0500-0000DB000000}">
      <text>
        <r>
          <rPr>
            <sz val="11"/>
            <rFont val="Calibri"/>
          </rPr>
          <t>The Photon operating system must enforce a minimum eight-character password length.</t>
        </r>
      </text>
    </comment>
    <comment ref="S29" authorId="0" shapeId="0" xr:uid="{00000000-0006-0000-0500-0000DC000000}">
      <text>
        <r>
          <rPr>
            <sz val="11"/>
            <rFont val="Calibri"/>
          </rPr>
          <t>The Photon operating system must enforce password complexity by requiring that at least one special character be used.</t>
        </r>
      </text>
    </comment>
    <comment ref="T29" authorId="0" shapeId="0" xr:uid="{00000000-0006-0000-0500-0000DD000000}">
      <text>
        <r>
          <rPr>
            <sz val="11"/>
            <rFont val="Calibri"/>
          </rPr>
          <t>The Photon operating system must use the pam_cracklib module.</t>
        </r>
      </text>
    </comment>
    <comment ref="U29" authorId="0" shapeId="0" xr:uid="{00000000-0006-0000-0500-0000DE000000}">
      <text>
        <r>
          <rPr>
            <sz val="11"/>
            <rFont val="Calibri"/>
          </rPr>
          <t>The Photon operating system must configure sshd to disallow authentication with an empty password.</t>
        </r>
      </text>
    </comment>
    <comment ref="V29" authorId="0" shapeId="0" xr:uid="{00000000-0006-0000-0500-0000DF000000}">
      <text>
        <r>
          <rPr>
            <sz val="11"/>
            <rFont val="Calibri"/>
          </rPr>
          <t>The Photon operating system must enforce password complexity on the root account.</t>
        </r>
      </text>
    </comment>
    <comment ref="W29" authorId="0" shapeId="0" xr:uid="{00000000-0006-0000-0500-0000E0000000}">
      <text>
        <r>
          <rPr>
            <sz val="11"/>
            <rFont val="Calibri"/>
          </rPr>
          <t>The ESXi host SSH daemon must not allow authentication using an empty password.</t>
        </r>
      </text>
    </comment>
    <comment ref="X29" authorId="0" shapeId="0" xr:uid="{00000000-0006-0000-0500-0000E1000000}">
      <text>
        <r>
          <rPr>
            <sz val="11"/>
            <rFont val="Calibri"/>
          </rPr>
          <t>The ESXi host must enforce password complexity by requiring that at least one uppercase character be used.</t>
        </r>
      </text>
    </comment>
    <comment ref="Y29" authorId="0" shapeId="0" xr:uid="{00000000-0006-0000-0500-0000E2000000}">
      <text>
        <r>
          <rPr>
            <sz val="11"/>
            <rFont val="Calibri"/>
          </rPr>
          <t>The ESXi host must prohibit the reuse of passwords within five iterations.</t>
        </r>
      </text>
    </comment>
    <comment ref="Z29" authorId="0" shapeId="0" xr:uid="{00000000-0006-0000-0500-0000E3000000}">
      <text>
        <r>
          <rPr>
            <sz val="11"/>
            <rFont val="Calibri"/>
          </rPr>
          <t>The password hashes stored on the ESXi host must have been generated using a FIPS 140-2 approved cryptographic hashing algorithm.</t>
        </r>
      </text>
    </comment>
    <comment ref="AA29" authorId="0" shapeId="0" xr:uid="{00000000-0006-0000-0500-0000E4000000}">
      <text>
        <r>
          <rPr>
            <sz val="11"/>
            <rFont val="Calibri"/>
          </rPr>
          <t>The vCenter Server must prohibit password reuse for a minimum of five generations.</t>
        </r>
      </text>
    </comment>
    <comment ref="AB29" authorId="0" shapeId="0" xr:uid="{00000000-0006-0000-0500-0000E5000000}">
      <text>
        <r>
          <rPr>
            <sz val="11"/>
            <rFont val="Calibri"/>
          </rPr>
          <t>The vCenter Server must enforce a 60-day maximum password lifetime restriction.</t>
        </r>
      </text>
    </comment>
    <comment ref="AC29" authorId="0" shapeId="0" xr:uid="{00000000-0006-0000-0500-0000E6000000}">
      <text>
        <r>
          <rPr>
            <sz val="11"/>
            <rFont val="Calibri"/>
          </rPr>
          <t>The vCenter Server must configure the vpxuser auto-password to be changed every 30 days.</t>
        </r>
      </text>
    </comment>
    <comment ref="AD29" authorId="0" shapeId="0" xr:uid="{00000000-0006-0000-0500-0000E7000000}">
      <text>
        <r>
          <rPr>
            <sz val="11"/>
            <rFont val="Calibri"/>
          </rPr>
          <t>The vCenter Server must configure the vpxuser password meets length policy.</t>
        </r>
      </text>
    </comment>
    <comment ref="AE29" authorId="0" shapeId="0" xr:uid="{00000000-0006-0000-0500-0000E8000000}">
      <text>
        <r>
          <rPr>
            <sz val="11"/>
            <rFont val="Calibri"/>
          </rPr>
          <t>The vCenter Server passwords must be at least 15 characters in length.</t>
        </r>
      </text>
    </comment>
    <comment ref="AF29" authorId="0" shapeId="0" xr:uid="{00000000-0006-0000-0500-0000E9000000}">
      <text>
        <r>
          <rPr>
            <sz val="11"/>
            <rFont val="Calibri"/>
          </rPr>
          <t>The vCenter Server passwords must contain at least one uppercase character.</t>
        </r>
      </text>
    </comment>
    <comment ref="AG29" authorId="0" shapeId="0" xr:uid="{00000000-0006-0000-0500-0000EA000000}">
      <text>
        <r>
          <rPr>
            <sz val="11"/>
            <rFont val="Calibri"/>
          </rPr>
          <t>The vCenter Server passwords must contain at least one lowercase character.</t>
        </r>
      </text>
    </comment>
    <comment ref="AH29" authorId="0" shapeId="0" xr:uid="{00000000-0006-0000-0500-0000EB000000}">
      <text>
        <r>
          <rPr>
            <sz val="11"/>
            <rFont val="Calibri"/>
          </rPr>
          <t>The vCenter Server passwords must contain at least one numeric character.</t>
        </r>
      </text>
    </comment>
    <comment ref="AI29" authorId="0" shapeId="0" xr:uid="{00000000-0006-0000-0500-0000EC000000}">
      <text>
        <r>
          <rPr>
            <sz val="11"/>
            <rFont val="Calibri"/>
          </rPr>
          <t>The vCenter Server passwords must contain at least one special character.</t>
        </r>
      </text>
    </comment>
    <comment ref="H31" authorId="0" shapeId="0" xr:uid="{00000000-0006-0000-0500-0000ED000000}">
      <text>
        <r>
          <rPr>
            <sz val="11"/>
            <rFont val="Calibri"/>
          </rPr>
          <t>The Photon operating system must configure sshd to disallow root logins.</t>
        </r>
      </text>
    </comment>
    <comment ref="I31" authorId="0" shapeId="0" xr:uid="{00000000-0006-0000-0500-0000EE000000}">
      <text>
        <r>
          <rPr>
            <sz val="11"/>
            <rFont val="Calibri"/>
          </rPr>
          <t>The Photon operating system must require users to reauthenticate for privilege escalation.</t>
        </r>
      </text>
    </comment>
    <comment ref="J31" authorId="0" shapeId="0" xr:uid="{00000000-0006-0000-0500-0000EF000000}">
      <text>
        <r>
          <rPr>
            <sz val="11"/>
            <rFont val="Calibri"/>
          </rPr>
          <t>VMware Postgres must require authentication on all connections.</t>
        </r>
      </text>
    </comment>
    <comment ref="K31" authorId="0" shapeId="0" xr:uid="{00000000-0006-0000-0500-0000F0000000}">
      <text>
        <r>
          <rPr>
            <sz val="11"/>
            <rFont val="Calibri"/>
          </rPr>
          <t>The ESXi host SSH daemon must not permit root logins.</t>
        </r>
      </text>
    </comment>
    <comment ref="L31" authorId="0" shapeId="0" xr:uid="{00000000-0006-0000-0500-0000F1000000}">
      <text>
        <r>
          <rPr>
            <sz val="11"/>
            <rFont val="Calibri"/>
          </rPr>
          <t>The ESXi host must remove keys from the SSH authorized_keys file.</t>
        </r>
      </text>
    </comment>
    <comment ref="M31" authorId="0" shapeId="0" xr:uid="{00000000-0006-0000-0500-0000F2000000}">
      <text>
        <r>
          <rPr>
            <sz val="11"/>
            <rFont val="Calibri"/>
          </rPr>
          <t>Active Directory ESX Admin group membership must not be used when adding ESXi hosts to Active Directory.</t>
        </r>
      </text>
    </comment>
    <comment ref="N31" authorId="0" shapeId="0" xr:uid="{00000000-0006-0000-0500-0000F3000000}">
      <text>
        <r>
          <rPr>
            <sz val="11"/>
            <rFont val="Calibri"/>
          </rPr>
          <t>The ESXi host must not provide root/administrator-level access to CIM-based hardware monitoring tools or other third-party applications.</t>
        </r>
      </text>
    </comment>
    <comment ref="O31" authorId="0" shapeId="0" xr:uid="{00000000-0006-0000-0500-0000F4000000}">
      <text>
        <r>
          <rPr>
            <sz val="11"/>
            <rFont val="Calibri"/>
          </rPr>
          <t>Unauthorized removal, connection and modification of devices must be prevented on the virtual machine.</t>
        </r>
      </text>
    </comment>
    <comment ref="P31" authorId="0" shapeId="0" xr:uid="{00000000-0006-0000-0500-0000F5000000}">
      <text>
        <r>
          <rPr>
            <sz val="11"/>
            <rFont val="Calibri"/>
          </rPr>
          <t>VAMI must be protected from being stopped by a non-privileged user.</t>
        </r>
      </text>
    </comment>
    <comment ref="Q31" authorId="0" shapeId="0" xr:uid="{00000000-0006-0000-0500-0000F6000000}">
      <text>
        <r>
          <rPr>
            <sz val="11"/>
            <rFont val="Calibri"/>
          </rPr>
          <t>The vCenter Server users must have the correct roles assigned.</t>
        </r>
      </text>
    </comment>
    <comment ref="R31" authorId="0" shapeId="0" xr:uid="{00000000-0006-0000-0500-0000F7000000}">
      <text>
        <r>
          <rPr>
            <sz val="11"/>
            <rFont val="Calibri"/>
          </rPr>
          <t>The vCenter Server must limit the use of the built-in SSO administrative account.</t>
        </r>
      </text>
    </comment>
    <comment ref="S31" authorId="0" shapeId="0" xr:uid="{00000000-0006-0000-0500-0000F8000000}">
      <text>
        <r>
          <rPr>
            <sz val="11"/>
            <rFont val="Calibri"/>
          </rPr>
          <t>The vCenter Server must use a least-privileges assignment for the vCenter Server database user.</t>
        </r>
      </text>
    </comment>
    <comment ref="T31" authorId="0" shapeId="0" xr:uid="{00000000-0006-0000-0500-0000F9000000}">
      <text>
        <r>
          <rPr>
            <sz val="11"/>
            <rFont val="Calibri"/>
          </rPr>
          <t>The vCenter Server must use unique service accounts when applications connect to vCenter.</t>
        </r>
      </text>
    </comment>
    <comment ref="U31" authorId="0" shapeId="0" xr:uid="{00000000-0006-0000-0500-0000FA000000}">
      <text>
        <r>
          <rPr>
            <sz val="11"/>
            <rFont val="Calibri"/>
          </rPr>
          <t>The vCenter Server users must have the correct roles assigned.</t>
        </r>
      </text>
    </comment>
    <comment ref="V31" authorId="0" shapeId="0" xr:uid="{00000000-0006-0000-0500-0000FB000000}">
      <text>
        <r>
          <rPr>
            <sz val="11"/>
            <rFont val="Calibri"/>
          </rPr>
          <t>The vCenter Server must restrict access to the cryptographic role.</t>
        </r>
      </text>
    </comment>
    <comment ref="W31" authorId="0" shapeId="0" xr:uid="{00000000-0006-0000-0500-0000FC000000}">
      <text>
        <r>
          <rPr>
            <sz val="11"/>
            <rFont val="Calibri"/>
          </rPr>
          <t>The vCenter Server must restrict access to cryptographic permissions.</t>
        </r>
      </text>
    </comment>
    <comment ref="X31" authorId="0" shapeId="0" xr:uid="{00000000-0006-0000-0500-0000FD000000}">
      <text>
        <r>
          <rPr>
            <sz val="11"/>
            <rFont val="Calibri"/>
          </rPr>
          <t>The vCenter Server must use a limited privilege account when adding an LDAP identity source.</t>
        </r>
      </text>
    </comment>
    <comment ref="Y31" authorId="0" shapeId="0" xr:uid="{00000000-0006-0000-0500-0000FE000000}">
      <text>
        <r>
          <rPr>
            <sz val="11"/>
            <rFont val="Calibri"/>
          </rPr>
          <t>The vCenter Server services must be ran using a service account instead of a built-in Windows account.</t>
        </r>
      </text>
    </comment>
    <comment ref="Z31" authorId="0" shapeId="0" xr:uid="{00000000-0006-0000-0500-0000FF000000}">
      <text>
        <r>
          <rPr>
            <sz val="11"/>
            <rFont val="Calibri"/>
          </rPr>
          <t>The vCenter Server must minimize access to the vCenter server.</t>
        </r>
      </text>
    </comment>
    <comment ref="AA31" authorId="0" shapeId="0" xr:uid="{00000000-0006-0000-0500-000000010000}">
      <text>
        <r>
          <rPr>
            <sz val="11"/>
            <rFont val="Calibri"/>
          </rPr>
          <t>The vCenter Server Administrator role must be secured and assigned to specific users other than a Windows Administrator.</t>
        </r>
      </text>
    </comment>
    <comment ref="H34" authorId="0" shapeId="0" xr:uid="{00000000-0006-0000-0500-000001010000}">
      <text>
        <r>
          <rPr>
            <sz val="11"/>
            <rFont val="Calibri"/>
          </rPr>
          <t>The Photon operating system must ensure root $PATH entries are appropriate.</t>
        </r>
      </text>
    </comment>
    <comment ref="I34" authorId="0" shapeId="0" xr:uid="{00000000-0006-0000-0500-000002010000}">
      <text>
        <r>
          <rPr>
            <sz val="11"/>
            <rFont val="Calibri"/>
          </rPr>
          <t>The Photon operating system must configure sshd to perform strict mode checking of home directory configuration files.</t>
        </r>
      </text>
    </comment>
    <comment ref="J34" authorId="0" shapeId="0" xr:uid="{00000000-0006-0000-0500-000003010000}">
      <text>
        <r>
          <rPr>
            <sz val="11"/>
            <rFont val="Calibri"/>
          </rPr>
          <t>The Photon operating system must be configured so that the /etc/skel default scripts are protected from unauthorized modification.</t>
        </r>
      </text>
    </comment>
    <comment ref="K34" authorId="0" shapeId="0" xr:uid="{00000000-0006-0000-0500-000004010000}">
      <text>
        <r>
          <rPr>
            <sz val="11"/>
            <rFont val="Calibri"/>
          </rPr>
          <t>The Photon operating system must be configured so that the /root path is protected from unauthorized access.</t>
        </r>
      </text>
    </comment>
    <comment ref="L34" authorId="0" shapeId="0" xr:uid="{00000000-0006-0000-0500-000005010000}">
      <text>
        <r>
          <rPr>
            <sz val="11"/>
            <rFont val="Calibri"/>
          </rPr>
          <t>The Photon operating system must be configured so that all global initialization scripts are protected from unauthorized modification.</t>
        </r>
      </text>
    </comment>
    <comment ref="M34" authorId="0" shapeId="0" xr:uid="{00000000-0006-0000-0500-000006010000}">
      <text>
        <r>
          <rPr>
            <sz val="11"/>
            <rFont val="Calibri"/>
          </rPr>
          <t>The Photon operating system must be configured so that all system startup scripts are protected from unauthorized modification.</t>
        </r>
      </text>
    </comment>
    <comment ref="N34" authorId="0" shapeId="0" xr:uid="{00000000-0006-0000-0500-000007010000}">
      <text>
        <r>
          <rPr>
            <sz val="11"/>
            <rFont val="Calibri"/>
          </rPr>
          <t>The Photon operating system must be configured so that all files have a valid owner and group owner.</t>
        </r>
      </text>
    </comment>
    <comment ref="O34" authorId="0" shapeId="0" xr:uid="{00000000-0006-0000-0500-000008010000}">
      <text>
        <r>
          <rPr>
            <sz val="11"/>
            <rFont val="Calibri"/>
          </rPr>
          <t>The Photon operating system must be configured so that the /etc/cron.allow file is protected from unauthorized modification.</t>
        </r>
      </text>
    </comment>
    <comment ref="P34" authorId="0" shapeId="0" xr:uid="{00000000-0006-0000-0500-000009010000}">
      <text>
        <r>
          <rPr>
            <sz val="11"/>
            <rFont val="Calibri"/>
          </rPr>
          <t>The Photon operating system must be configured so that all cron jobs are protected from unauthorized modification.</t>
        </r>
      </text>
    </comment>
    <comment ref="Q34" authorId="0" shapeId="0" xr:uid="{00000000-0006-0000-0500-00000A010000}">
      <text>
        <r>
          <rPr>
            <sz val="11"/>
            <rFont val="Calibri"/>
          </rPr>
          <t>The Photon operating system must be configured so that all cron paths are protected from unauthorized modification.</t>
        </r>
      </text>
    </comment>
    <comment ref="R34" authorId="0" shapeId="0" xr:uid="{00000000-0006-0000-0500-00000B010000}">
      <text>
        <r>
          <rPr>
            <sz val="11"/>
            <rFont val="Calibri"/>
          </rPr>
          <t>The Photon operating system must be configured to protect the SSH public host key from unauthorized modification.</t>
        </r>
      </text>
    </comment>
    <comment ref="S34" authorId="0" shapeId="0" xr:uid="{00000000-0006-0000-0500-00000C010000}">
      <text>
        <r>
          <rPr>
            <sz val="11"/>
            <rFont val="Calibri"/>
          </rPr>
          <t>The Photon operating system must be configured to protect the SSH private host key from unauthorized access.</t>
        </r>
      </text>
    </comment>
    <comment ref="T34" authorId="0" shapeId="0" xr:uid="{00000000-0006-0000-0500-00000D010000}">
      <text>
        <r>
          <rPr>
            <sz val="11"/>
            <rFont val="Calibri"/>
          </rPr>
          <t>The Photon operating system must protect all boot configuration files from unauthorized access.</t>
        </r>
      </text>
    </comment>
    <comment ref="U34" authorId="0" shapeId="0" xr:uid="{00000000-0006-0000-0500-00000E010000}">
      <text>
        <r>
          <rPr>
            <sz val="11"/>
            <rFont val="Calibri"/>
          </rPr>
          <t>The Photon operating system must protect sshd configuration from unauthorized access.</t>
        </r>
      </text>
    </comment>
    <comment ref="V34" authorId="0" shapeId="0" xr:uid="{00000000-0006-0000-0500-00000F010000}">
      <text>
        <r>
          <rPr>
            <sz val="11"/>
            <rFont val="Calibri"/>
          </rPr>
          <t>The Photon operating system must protect all sysctl configuration files from unauthorized access.</t>
        </r>
      </text>
    </comment>
    <comment ref="W34" authorId="0" shapeId="0" xr:uid="{00000000-0006-0000-0500-000010010000}">
      <text>
        <r>
          <rPr>
            <sz val="11"/>
            <rFont val="Calibri"/>
          </rPr>
          <t>The Photon operating system must set the UMASK parameter correctly.</t>
        </r>
      </text>
    </comment>
    <comment ref="X34" authorId="0" shapeId="0" xr:uid="{00000000-0006-0000-0500-000011010000}">
      <text>
        <r>
          <rPr>
            <sz val="11"/>
            <rFont val="Calibri"/>
          </rPr>
          <t>VMware Postgres configuration files must not be accessible by unauthorized users.</t>
        </r>
      </text>
    </comment>
    <comment ref="Y34" authorId="0" shapeId="0" xr:uid="{00000000-0006-0000-0500-000012010000}">
      <text>
        <r>
          <rPr>
            <sz val="11"/>
            <rFont val="Calibri"/>
          </rPr>
          <t xml:space="preserve">All VCDB tables must be owned by the </t>
        </r>
        <r>
          <rPr>
            <sz val="11"/>
            <color rgb="FF000000"/>
            <rFont val="Calibri"/>
          </rPr>
          <t>"</t>
        </r>
        <r>
          <rPr>
            <b/>
            <sz val="11"/>
            <color rgb="FF000000"/>
            <rFont val="Calibri"/>
          </rPr>
          <t>vc</t>
        </r>
        <r>
          <rPr>
            <sz val="11"/>
            <color rgb="FF000000"/>
            <rFont val="Calibri"/>
          </rPr>
          <t>"</t>
        </r>
        <r>
          <rPr>
            <sz val="11"/>
            <color rgb="FF000000"/>
            <rFont val="Calibri"/>
          </rPr>
          <t xml:space="preserve"> user account.</t>
        </r>
      </text>
    </comment>
    <comment ref="Z34" authorId="0" shapeId="0" xr:uid="{00000000-0006-0000-0500-000013010000}">
      <text>
        <r>
          <rPr>
            <sz val="11"/>
            <rFont val="Calibri"/>
          </rPr>
          <t>VMware Postgres must limit modify privileges to authorized accounts.</t>
        </r>
      </text>
    </comment>
    <comment ref="AA34" authorId="0" shapeId="0" xr:uid="{00000000-0006-0000-0500-000014010000}">
      <text>
        <r>
          <rPr>
            <sz val="11"/>
            <rFont val="Calibri"/>
          </rPr>
          <t>VMware Postgres must not allow schema access to unauthorized accounts.</t>
        </r>
      </text>
    </comment>
    <comment ref="AB34" authorId="0" shapeId="0" xr:uid="{00000000-0006-0000-0500-000015010000}">
      <text>
        <r>
          <rPr>
            <sz val="11"/>
            <rFont val="Calibri"/>
          </rPr>
          <t>The ESXi host SSH daemon must perform strict mode checking of home directory configuration files.</t>
        </r>
      </text>
    </comment>
    <comment ref="AC34" authorId="0" shapeId="0" xr:uid="{00000000-0006-0000-0500-000016010000}">
      <text>
        <r>
          <rPr>
            <sz val="11"/>
            <rFont val="Calibri"/>
          </rPr>
          <t>ESX Agent Manager must not have any symbolic links in the web content directory tree.</t>
        </r>
      </text>
    </comment>
    <comment ref="AD34" authorId="0" shapeId="0" xr:uid="{00000000-0006-0000-0500-000017010000}">
      <text>
        <r>
          <rPr>
            <sz val="11"/>
            <rFont val="Calibri"/>
          </rPr>
          <t xml:space="preserve">ESX Agent Manager directory tree must have permissions in an </t>
        </r>
        <r>
          <rPr>
            <sz val="11"/>
            <color rgb="FF000000"/>
            <rFont val="Calibri"/>
          </rPr>
          <t>"</t>
        </r>
        <r>
          <rPr>
            <b/>
            <sz val="11"/>
            <color rgb="FF000000"/>
            <rFont val="Calibri"/>
          </rPr>
          <t>out-of-the box</t>
        </r>
        <r>
          <rPr>
            <sz val="11"/>
            <color rgb="FF000000"/>
            <rFont val="Calibri"/>
          </rPr>
          <t>"</t>
        </r>
        <r>
          <rPr>
            <sz val="11"/>
            <color rgb="FF000000"/>
            <rFont val="Calibri"/>
          </rPr>
          <t xml:space="preserve"> state.</t>
        </r>
      </text>
    </comment>
    <comment ref="AE34" authorId="0" shapeId="0" xr:uid="{00000000-0006-0000-0500-000018010000}">
      <text>
        <r>
          <rPr>
            <sz val="11"/>
            <rFont val="Calibri"/>
          </rPr>
          <t>Performance Charts must not have any symbolic links in the web content directory tree.</t>
        </r>
      </text>
    </comment>
    <comment ref="AF34" authorId="0" shapeId="0" xr:uid="{00000000-0006-0000-0500-000019010000}">
      <text>
        <r>
          <rPr>
            <sz val="11"/>
            <rFont val="Calibri"/>
          </rPr>
          <t xml:space="preserve">Performance Charts directory tree must have permissions in an </t>
        </r>
        <r>
          <rPr>
            <sz val="11"/>
            <color rgb="FF000000"/>
            <rFont val="Calibri"/>
          </rPr>
          <t>"</t>
        </r>
        <r>
          <rPr>
            <b/>
            <sz val="11"/>
            <color rgb="FF000000"/>
            <rFont val="Calibri"/>
          </rPr>
          <t>out-of-the box</t>
        </r>
        <r>
          <rPr>
            <sz val="11"/>
            <color rgb="FF000000"/>
            <rFont val="Calibri"/>
          </rPr>
          <t>"</t>
        </r>
        <r>
          <rPr>
            <sz val="11"/>
            <color rgb="FF000000"/>
            <rFont val="Calibri"/>
          </rPr>
          <t xml:space="preserve"> state.</t>
        </r>
      </text>
    </comment>
    <comment ref="AG34" authorId="0" shapeId="0" xr:uid="{00000000-0006-0000-0500-00001A010000}">
      <text>
        <r>
          <rPr>
            <sz val="11"/>
            <rFont val="Calibri"/>
          </rPr>
          <t>The Security Token Service must not have any symbolic links in the web content directory tree.</t>
        </r>
      </text>
    </comment>
    <comment ref="AH34" authorId="0" shapeId="0" xr:uid="{00000000-0006-0000-0500-00001B010000}">
      <text>
        <r>
          <rPr>
            <sz val="11"/>
            <rFont val="Calibri"/>
          </rPr>
          <t xml:space="preserve">The Security Token Service directory tree must have permissions in an </t>
        </r>
        <r>
          <rPr>
            <sz val="11"/>
            <color rgb="FF000000"/>
            <rFont val="Calibri"/>
          </rPr>
          <t>"</t>
        </r>
        <r>
          <rPr>
            <b/>
            <sz val="11"/>
            <color rgb="FF000000"/>
            <rFont val="Calibri"/>
          </rPr>
          <t>out-of-the-box</t>
        </r>
        <r>
          <rPr>
            <sz val="11"/>
            <color rgb="FF000000"/>
            <rFont val="Calibri"/>
          </rPr>
          <t>"</t>
        </r>
        <r>
          <rPr>
            <sz val="11"/>
            <color rgb="FF000000"/>
            <rFont val="Calibri"/>
          </rPr>
          <t xml:space="preserve"> state.</t>
        </r>
      </text>
    </comment>
    <comment ref="AI34" authorId="0" shapeId="0" xr:uid="{00000000-0006-0000-0500-00001C010000}">
      <text>
        <r>
          <rPr>
            <sz val="11"/>
            <rFont val="Calibri"/>
          </rPr>
          <t>vSphere UI must not have any symbolic links in the web content directory tree.</t>
        </r>
      </text>
    </comment>
    <comment ref="AJ34" authorId="0" shapeId="0" xr:uid="{00000000-0006-0000-0500-00001D010000}">
      <text>
        <r>
          <rPr>
            <sz val="11"/>
            <rFont val="Calibri"/>
          </rPr>
          <t xml:space="preserve">vSphere UI directory tree must have permissions in an </t>
        </r>
        <r>
          <rPr>
            <sz val="11"/>
            <color rgb="FF000000"/>
            <rFont val="Calibri"/>
          </rPr>
          <t>"</t>
        </r>
        <r>
          <rPr>
            <b/>
            <sz val="11"/>
            <color rgb="FF000000"/>
            <rFont val="Calibri"/>
          </rPr>
          <t>out-of-the-box</t>
        </r>
        <r>
          <rPr>
            <sz val="11"/>
            <color rgb="FF000000"/>
            <rFont val="Calibri"/>
          </rPr>
          <t>"</t>
        </r>
        <r>
          <rPr>
            <sz val="11"/>
            <color rgb="FF000000"/>
            <rFont val="Calibri"/>
          </rPr>
          <t xml:space="preserve"> state.</t>
        </r>
      </text>
    </comment>
    <comment ref="AK34" authorId="0" shapeId="0" xr:uid="{00000000-0006-0000-0500-00001E010000}">
      <text>
        <r>
          <rPr>
            <sz val="11"/>
            <rFont val="Calibri"/>
          </rPr>
          <t>VAMI must not have any symbolic links in the web content directory tree.</t>
        </r>
      </text>
    </comment>
    <comment ref="AL34" authorId="0" shapeId="0" xr:uid="{00000000-0006-0000-0500-00001F010000}">
      <text>
        <r>
          <rPr>
            <sz val="11"/>
            <rFont val="Calibri"/>
          </rPr>
          <t>VAMI must restrict access to the web root.</t>
        </r>
      </text>
    </comment>
    <comment ref="AM34" authorId="0" shapeId="0" xr:uid="{00000000-0006-0000-0500-000020010000}">
      <text>
        <r>
          <rPr>
            <sz val="11"/>
            <rFont val="Calibri"/>
          </rPr>
          <t>VAMI configuration files must be protected from unauthorized access.</t>
        </r>
      </text>
    </comment>
    <comment ref="AN34" authorId="0" shapeId="0" xr:uid="{00000000-0006-0000-0500-000021010000}">
      <text>
        <r>
          <rPr>
            <sz val="11"/>
            <rFont val="Calibri"/>
          </rPr>
          <t>vSphere Client must not have any symbolic links in the web content directory tree.</t>
        </r>
      </text>
    </comment>
    <comment ref="AO34" authorId="0" shapeId="0" xr:uid="{00000000-0006-0000-0500-000022010000}">
      <text>
        <r>
          <rPr>
            <sz val="11"/>
            <rFont val="Calibri"/>
          </rPr>
          <t>vSphere Client must ensure appropriate permissions are set on the keystore.</t>
        </r>
      </text>
    </comment>
    <comment ref="AP34" authorId="0" shapeId="0" xr:uid="{00000000-0006-0000-0500-000023010000}">
      <text>
        <r>
          <rPr>
            <sz val="11"/>
            <rFont val="Calibri"/>
          </rPr>
          <t xml:space="preserve">vSphere Client directory tree must have permissions in an </t>
        </r>
        <r>
          <rPr>
            <sz val="11"/>
            <color rgb="FF000000"/>
            <rFont val="Calibri"/>
          </rPr>
          <t>"</t>
        </r>
        <r>
          <rPr>
            <b/>
            <sz val="11"/>
            <color rgb="FF000000"/>
            <rFont val="Calibri"/>
          </rPr>
          <t>out-of-the-box</t>
        </r>
        <r>
          <rPr>
            <sz val="11"/>
            <color rgb="FF000000"/>
            <rFont val="Calibri"/>
          </rPr>
          <t>"</t>
        </r>
        <r>
          <rPr>
            <sz val="11"/>
            <color rgb="FF000000"/>
            <rFont val="Calibri"/>
          </rPr>
          <t xml:space="preserve"> state.</t>
        </r>
      </text>
    </comment>
    <comment ref="H37" authorId="0" shapeId="0" xr:uid="{00000000-0006-0000-0500-000024010000}">
      <text>
        <r>
          <rPr>
            <sz val="11"/>
            <rFont val="Calibri"/>
          </rPr>
          <t>ESX Agent Manager must protect cookies from XSS.</t>
        </r>
      </text>
    </comment>
    <comment ref="I37" authorId="0" shapeId="0" xr:uid="{00000000-0006-0000-0500-000025010000}">
      <text>
        <r>
          <rPr>
            <sz val="11"/>
            <rFont val="Calibri"/>
          </rPr>
          <t>ESX Agent Manager must set the secure flag for cookies.</t>
        </r>
      </text>
    </comment>
    <comment ref="J37" authorId="0" shapeId="0" xr:uid="{00000000-0006-0000-0500-000026010000}">
      <text>
        <r>
          <rPr>
            <sz val="11"/>
            <rFont val="Calibri"/>
          </rPr>
          <t>Performance Charts must protect cookies from cross-site scripting (XSS).</t>
        </r>
      </text>
    </comment>
    <comment ref="K37" authorId="0" shapeId="0" xr:uid="{00000000-0006-0000-0500-000027010000}">
      <text>
        <r>
          <rPr>
            <sz val="11"/>
            <rFont val="Calibri"/>
          </rPr>
          <t>Performance Charts must set the secure flag for cookies.</t>
        </r>
      </text>
    </comment>
    <comment ref="L37" authorId="0" shapeId="0" xr:uid="{00000000-0006-0000-0500-000028010000}">
      <text>
        <r>
          <rPr>
            <sz val="11"/>
            <rFont val="Calibri"/>
          </rPr>
          <t>The Security Token Service must protect cookies from XSS.</t>
        </r>
      </text>
    </comment>
    <comment ref="M37" authorId="0" shapeId="0" xr:uid="{00000000-0006-0000-0500-000029010000}">
      <text>
        <r>
          <rPr>
            <sz val="11"/>
            <rFont val="Calibri"/>
          </rPr>
          <t>The Security Token Service must set the secure flag for cookies.</t>
        </r>
      </text>
    </comment>
    <comment ref="N37" authorId="0" shapeId="0" xr:uid="{00000000-0006-0000-0500-00002A010000}">
      <text>
        <r>
          <rPr>
            <sz val="11"/>
            <rFont val="Calibri"/>
          </rPr>
          <t>vSphere UI must protect cookies from XSS.</t>
        </r>
      </text>
    </comment>
    <comment ref="O37" authorId="0" shapeId="0" xr:uid="{00000000-0006-0000-0500-00002B010000}">
      <text>
        <r>
          <rPr>
            <sz val="11"/>
            <rFont val="Calibri"/>
          </rPr>
          <t>vSphere UI must set the secure flag for cookies.</t>
        </r>
      </text>
    </comment>
    <comment ref="P37" authorId="0" shapeId="0" xr:uid="{00000000-0006-0000-0500-00002C010000}">
      <text>
        <r>
          <rPr>
            <sz val="11"/>
            <rFont val="Calibri"/>
          </rPr>
          <t>vSphere Client must protect cookies from XSS.</t>
        </r>
      </text>
    </comment>
    <comment ref="Q37" authorId="0" shapeId="0" xr:uid="{00000000-0006-0000-0500-00002D010000}">
      <text>
        <r>
          <rPr>
            <sz val="11"/>
            <rFont val="Calibri"/>
          </rPr>
          <t>vSphere Client must set the secure flag for cookies.</t>
        </r>
      </text>
    </comment>
    <comment ref="H41" authorId="0" shapeId="0" xr:uid="{00000000-0006-0000-0500-00002E010000}">
      <text>
        <r>
          <rPr>
            <sz val="11"/>
            <rFont val="Calibri"/>
          </rPr>
          <t>The vPostgres database security updates and patches must be installed in a timely manner in accordance with site policy.</t>
        </r>
      </text>
    </comment>
    <comment ref="I41" authorId="0" shapeId="0" xr:uid="{00000000-0006-0000-0500-00002F010000}">
      <text>
        <r>
          <rPr>
            <sz val="11"/>
            <rFont val="Calibri"/>
          </rPr>
          <t>The SA must verify the integrity of the installation media before installing ESXi.</t>
        </r>
      </text>
    </comment>
    <comment ref="J41" authorId="0" shapeId="0" xr:uid="{00000000-0006-0000-0500-000030010000}">
      <text>
        <r>
          <rPr>
            <sz val="11"/>
            <rFont val="Calibri"/>
          </rPr>
          <t>The ESXi host must have all security patches and updates installed.</t>
        </r>
      </text>
    </comment>
    <comment ref="H43" authorId="0" shapeId="0" xr:uid="{00000000-0006-0000-0500-000031010000}">
      <text>
        <r>
          <rPr>
            <sz val="11"/>
            <rFont val="Calibri"/>
          </rPr>
          <t>The Photon operating system must not have Duplicate User IDs (UIDs).</t>
        </r>
      </text>
    </comment>
    <comment ref="I43" authorId="0" shapeId="0" xr:uid="{00000000-0006-0000-0500-000032010000}">
      <text>
        <r>
          <rPr>
            <sz val="11"/>
            <rFont val="Calibri"/>
          </rPr>
          <t>The Photon operating system must disable new accounts immediately upon password expiration.</t>
        </r>
      </text>
    </comment>
    <comment ref="J43" authorId="0" shapeId="0" xr:uid="{00000000-0006-0000-0500-000033010000}">
      <text>
        <r>
          <rPr>
            <sz val="11"/>
            <rFont val="Calibri"/>
          </rPr>
          <t>The ESXi host must verify the DCUI.Access list.</t>
        </r>
      </text>
    </comment>
    <comment ref="K43" authorId="0" shapeId="0" xr:uid="{00000000-0006-0000-0500-000034010000}">
      <text>
        <r>
          <rPr>
            <sz val="11"/>
            <rFont val="Calibri"/>
          </rPr>
          <t>The ESXi host must verify the exception users list for Lockdown Mode.</t>
        </r>
      </text>
    </comment>
    <comment ref="L43" authorId="0" shapeId="0" xr:uid="{00000000-0006-0000-0500-000035010000}">
      <text>
        <r>
          <rPr>
            <sz val="11"/>
            <rFont val="Calibri"/>
          </rPr>
          <t>The vCenter Server users must have the correct roles assigned.</t>
        </r>
      </text>
    </comment>
    <comment ref="M43" authorId="0" shapeId="0" xr:uid="{00000000-0006-0000-0500-000036010000}">
      <text>
        <r>
          <rPr>
            <sz val="11"/>
            <rFont val="Calibri"/>
          </rPr>
          <t>The vCenter Server must check the privilege reassignment after restarts.</t>
        </r>
      </text>
    </comment>
    <comment ref="N43" authorId="0" shapeId="0" xr:uid="{00000000-0006-0000-0500-000037010000}">
      <text>
        <r>
          <rPr>
            <sz val="11"/>
            <rFont val="Calibri"/>
          </rPr>
          <t>The vCenter Server users must have the correct roles assigned.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Photon operating system must disable new accounts immediately upon password expiration.</t>
        </r>
      </text>
    </comment>
    <comment ref="K3" authorId="0" shapeId="0" xr:uid="{00000000-0006-0000-0600-000006000000}">
      <text>
        <r>
          <rPr>
            <sz val="11"/>
            <rFont val="Calibri"/>
          </rPr>
          <t>The ESXi host must verify the DCUI.Access list.</t>
        </r>
      </text>
    </comment>
    <comment ref="L3" authorId="0" shapeId="0" xr:uid="{00000000-0006-0000-0600-000002000000}">
      <text>
        <r>
          <rPr>
            <sz val="11"/>
            <rFont val="Calibri"/>
          </rPr>
          <t>The ESXi host must verify the exception users list for Lockdown Mode.</t>
        </r>
      </text>
    </comment>
    <comment ref="M3" authorId="0" shapeId="0" xr:uid="{00000000-0006-0000-0600-000003000000}">
      <text>
        <r>
          <rPr>
            <sz val="11"/>
            <rFont val="Calibri"/>
          </rPr>
          <t>The vCenter Server users must have the correct roles assigned.</t>
        </r>
      </text>
    </comment>
    <comment ref="N3" authorId="0" shapeId="0" xr:uid="{00000000-0006-0000-0600-000004000000}">
      <text>
        <r>
          <rPr>
            <sz val="11"/>
            <rFont val="Calibri"/>
          </rPr>
          <t>The vCenter Server must check the privilege reassignment after restarts.</t>
        </r>
      </text>
    </comment>
    <comment ref="O3" authorId="0" shapeId="0" xr:uid="{00000000-0006-0000-0600-000005000000}">
      <text>
        <r>
          <rPr>
            <sz val="11"/>
            <rFont val="Calibri"/>
          </rPr>
          <t>The vCenter Server users must have the correct roles assigned.</t>
        </r>
      </text>
    </comment>
    <comment ref="J4" authorId="0" shapeId="0" xr:uid="{00000000-0006-0000-0600-000007000000}">
      <text>
        <r>
          <rPr>
            <sz val="11"/>
            <rFont val="Calibri"/>
          </rPr>
          <t>The Photon operating system must enforce approved authorizations for logical access to information and system resources in accordance with applicable access control policies.</t>
        </r>
      </text>
    </comment>
    <comment ref="K4" authorId="0" shapeId="0" xr:uid="{00000000-0006-0000-0600-000008000000}">
      <text>
        <r>
          <rPr>
            <sz val="11"/>
            <rFont val="Calibri"/>
          </rPr>
          <t>VMware Postgres must limit modify privileges to authorized accounts.</t>
        </r>
      </text>
    </comment>
    <comment ref="L4" authorId="0" shapeId="0" xr:uid="{00000000-0006-0000-0600-000009000000}">
      <text>
        <r>
          <rPr>
            <sz val="11"/>
            <rFont val="Calibri"/>
          </rPr>
          <t>VMware Postgres must not allow schema access to unauthorized accounts.</t>
        </r>
      </text>
    </comment>
    <comment ref="M4" authorId="0" shapeId="0" xr:uid="{00000000-0006-0000-0600-00000A000000}">
      <text>
        <r>
          <rPr>
            <sz val="11"/>
            <rFont val="Calibri"/>
          </rPr>
          <t>Access to the ESXi host must be limited by enabling Lockdown Mode.</t>
        </r>
      </text>
    </comment>
    <comment ref="J7" authorId="0" shapeId="0" xr:uid="{00000000-0006-0000-0600-00000B000000}">
      <text>
        <r>
          <rPr>
            <sz val="11"/>
            <rFont val="Calibri"/>
          </rPr>
          <t>The Photon operating system must require users to reauthenticate for privilege escalation.</t>
        </r>
      </text>
    </comment>
    <comment ref="K7" authorId="0" shapeId="0" xr:uid="{00000000-0006-0000-0600-000013000000}">
      <text>
        <r>
          <rPr>
            <sz val="11"/>
            <rFont val="Calibri"/>
          </rPr>
          <t>VMware Postgres must not allow schema access to unauthorized accounts.</t>
        </r>
      </text>
    </comment>
    <comment ref="L7" authorId="0" shapeId="0" xr:uid="{00000000-0006-0000-0600-000014000000}">
      <text>
        <r>
          <rPr>
            <sz val="11"/>
            <rFont val="Calibri"/>
          </rPr>
          <t>Access to the ESXi host must be limited by enabling Lockdown Mode.</t>
        </r>
      </text>
    </comment>
    <comment ref="M7" authorId="0" shapeId="0" xr:uid="{00000000-0006-0000-0600-000015000000}">
      <text>
        <r>
          <rPr>
            <sz val="11"/>
            <rFont val="Calibri"/>
          </rPr>
          <t>The ESXi host must not provide root/administrator-level access to CIM-based hardware monitoring tools or other third-party applications.</t>
        </r>
      </text>
    </comment>
    <comment ref="N7" authorId="0" shapeId="0" xr:uid="{00000000-0006-0000-0600-000016000000}">
      <text>
        <r>
          <rPr>
            <sz val="11"/>
            <rFont val="Calibri"/>
          </rPr>
          <t>Use of the virtual machine console must be minimized.</t>
        </r>
      </text>
    </comment>
    <comment ref="O7" authorId="0" shapeId="0" xr:uid="{00000000-0006-0000-0600-000017000000}">
      <text>
        <r>
          <rPr>
            <sz val="11"/>
            <rFont val="Calibri"/>
          </rPr>
          <t>The vCenter Server users must have the correct roles assigned.</t>
        </r>
      </text>
    </comment>
    <comment ref="P7" authorId="0" shapeId="0" xr:uid="{00000000-0006-0000-0600-00000C000000}">
      <text>
        <r>
          <rPr>
            <sz val="11"/>
            <rFont val="Calibri"/>
          </rPr>
          <t>The vCenter Server must use a least-privileges assignment for the vCenter Server database user.</t>
        </r>
      </text>
    </comment>
    <comment ref="Q7" authorId="0" shapeId="0" xr:uid="{00000000-0006-0000-0600-00000D000000}">
      <text>
        <r>
          <rPr>
            <sz val="11"/>
            <rFont val="Calibri"/>
          </rPr>
          <t>The vCenter Server users must have the correct roles assigned.</t>
        </r>
      </text>
    </comment>
    <comment ref="R7" authorId="0" shapeId="0" xr:uid="{00000000-0006-0000-0600-00000E000000}">
      <text>
        <r>
          <rPr>
            <sz val="11"/>
            <rFont val="Calibri"/>
          </rPr>
          <t>The vCenter Server must restrict access to the cryptographic role.</t>
        </r>
      </text>
    </comment>
    <comment ref="S7" authorId="0" shapeId="0" xr:uid="{00000000-0006-0000-0600-00000F000000}">
      <text>
        <r>
          <rPr>
            <sz val="11"/>
            <rFont val="Calibri"/>
          </rPr>
          <t>The vCenter Server must restrict access to cryptographic permissions.</t>
        </r>
      </text>
    </comment>
    <comment ref="T7" authorId="0" shapeId="0" xr:uid="{00000000-0006-0000-0600-000010000000}">
      <text>
        <r>
          <rPr>
            <sz val="11"/>
            <rFont val="Calibri"/>
          </rPr>
          <t>The vCenter Server must use a limited privilege account when adding an LDAP identity source.</t>
        </r>
      </text>
    </comment>
    <comment ref="U7" authorId="0" shapeId="0" xr:uid="{00000000-0006-0000-0600-000011000000}">
      <text>
        <r>
          <rPr>
            <sz val="11"/>
            <rFont val="Calibri"/>
          </rPr>
          <t>The vCenter Server services must be ran using a service account instead of a built-in Windows account.</t>
        </r>
      </text>
    </comment>
    <comment ref="V7" authorId="0" shapeId="0" xr:uid="{00000000-0006-0000-0600-000012000000}">
      <text>
        <r>
          <rPr>
            <sz val="11"/>
            <rFont val="Calibri"/>
          </rPr>
          <t>The vCenter Server must minimize access to the vCenter server.</t>
        </r>
      </text>
    </comment>
    <comment ref="J8" authorId="0" shapeId="0" xr:uid="{00000000-0006-0000-0600-000018000000}">
      <text>
        <r>
          <rPr>
            <sz val="11"/>
            <rFont val="Calibri"/>
          </rPr>
          <t>The Photon operating system must configure sshd to disallow root logins.</t>
        </r>
      </text>
    </comment>
    <comment ref="K8" authorId="0" shapeId="0" xr:uid="{00000000-0006-0000-0600-000019000000}">
      <text>
        <r>
          <rPr>
            <sz val="11"/>
            <rFont val="Calibri"/>
          </rPr>
          <t>The Photon operating system must require users to reauthenticate for privilege escalation.</t>
        </r>
      </text>
    </comment>
    <comment ref="L8" authorId="0" shapeId="0" xr:uid="{00000000-0006-0000-0600-00001A000000}">
      <text>
        <r>
          <rPr>
            <sz val="11"/>
            <rFont val="Calibri"/>
          </rPr>
          <t>The ESXi host SSH daemon must not permit root logins.</t>
        </r>
      </text>
    </comment>
    <comment ref="M8" authorId="0" shapeId="0" xr:uid="{00000000-0006-0000-0600-00001B000000}">
      <text>
        <r>
          <rPr>
            <sz val="11"/>
            <rFont val="Calibri"/>
          </rPr>
          <t>Active Directory ESX Admin group membership must not be used when adding ESXi hosts to Active Directory.</t>
        </r>
      </text>
    </comment>
    <comment ref="N8" authorId="0" shapeId="0" xr:uid="{00000000-0006-0000-0600-00001C000000}">
      <text>
        <r>
          <rPr>
            <sz val="11"/>
            <rFont val="Calibri"/>
          </rPr>
          <t>The vCenter Server must limit the use of the built-in SSO administrative account.</t>
        </r>
      </text>
    </comment>
    <comment ref="O8" authorId="0" shapeId="0" xr:uid="{00000000-0006-0000-0600-00001D000000}">
      <text>
        <r>
          <rPr>
            <sz val="11"/>
            <rFont val="Calibri"/>
          </rPr>
          <t>The vCenter Server must restrict access to the cryptographic role.</t>
        </r>
      </text>
    </comment>
    <comment ref="P8" authorId="0" shapeId="0" xr:uid="{00000000-0006-0000-0600-00001E000000}">
      <text>
        <r>
          <rPr>
            <sz val="11"/>
            <rFont val="Calibri"/>
          </rPr>
          <t>The vCenter Server must restrict access to cryptographic permissions.</t>
        </r>
      </text>
    </comment>
    <comment ref="Q8" authorId="0" shapeId="0" xr:uid="{00000000-0006-0000-0600-00001F000000}">
      <text>
        <r>
          <rPr>
            <sz val="11"/>
            <rFont val="Calibri"/>
          </rPr>
          <t>The vCenter Server Administrator role must be secured and assigned to specific users other than a Windows Administrator.</t>
        </r>
      </text>
    </comment>
    <comment ref="J9" authorId="0" shapeId="0" xr:uid="{00000000-0006-0000-0600-000020000000}">
      <text>
        <r>
          <rPr>
            <sz val="11"/>
            <rFont val="Calibri"/>
          </rPr>
          <t>The Photon operating system must be configured to audit the execution of privileged functions.</t>
        </r>
      </text>
    </comment>
    <comment ref="K9" authorId="0" shapeId="0" xr:uid="{00000000-0006-0000-0600-000021000000}">
      <text>
        <r>
          <rPr>
            <sz val="11"/>
            <rFont val="Calibri"/>
          </rPr>
          <t>The Photon operating system must audit the execution of privileged functions.</t>
        </r>
      </text>
    </comment>
    <comment ref="L9" authorId="0" shapeId="0" xr:uid="{00000000-0006-0000-0600-000022000000}">
      <text>
        <r>
          <rPr>
            <sz val="11"/>
            <rFont val="Calibri"/>
          </rPr>
          <t>Unauthorized removal, connection and modification of devices must be prevented on the virtual machine.</t>
        </r>
      </text>
    </comment>
    <comment ref="M9" authorId="0" shapeId="0" xr:uid="{00000000-0006-0000-0600-000023000000}">
      <text>
        <r>
          <rPr>
            <sz val="11"/>
            <rFont val="Calibri"/>
          </rPr>
          <t>VAMI must be protected from being stopped by a non-privileged user.</t>
        </r>
      </text>
    </comment>
    <comment ref="J10" authorId="0" shapeId="0" xr:uid="{00000000-0006-0000-0600-000024000000}">
      <text>
        <r>
          <rPr>
            <sz val="11"/>
            <rFont val="Calibri"/>
          </rPr>
          <t>The Photon operating system must automatically lock an account when three unsuccessful logon attempts occur.</t>
        </r>
      </text>
    </comment>
    <comment ref="K10" authorId="0" shapeId="0" xr:uid="{00000000-0006-0000-0600-000025000000}">
      <text>
        <r>
          <rPr>
            <sz val="11"/>
            <rFont val="Calibri"/>
          </rPr>
          <t>The Photon operating system must set the FAIL_DELAY parameter.</t>
        </r>
      </text>
    </comment>
    <comment ref="L10" authorId="0" shapeId="0" xr:uid="{00000000-0006-0000-0600-000026000000}">
      <text>
        <r>
          <rPr>
            <sz val="11"/>
            <rFont val="Calibri"/>
          </rPr>
          <t>The Photon operating system must enforce a delay of at least four seconds between logon prompts following a failed logon attempt.</t>
        </r>
      </text>
    </comment>
    <comment ref="M10" authorId="0" shapeId="0" xr:uid="{00000000-0006-0000-0600-000027000000}">
      <text>
        <r>
          <rPr>
            <sz val="11"/>
            <rFont val="Calibri"/>
          </rPr>
          <t>The Photon operating system must configure sshd to limit the number of allowed login attempts per connection.</t>
        </r>
      </text>
    </comment>
    <comment ref="N10" authorId="0" shapeId="0" xr:uid="{00000000-0006-0000-0600-000028000000}">
      <text>
        <r>
          <rPr>
            <sz val="11"/>
            <rFont val="Calibri"/>
          </rPr>
          <t>The ESXi host must enforce the limit of three consecutive invalid logon attempts by a user.</t>
        </r>
      </text>
    </comment>
    <comment ref="O10" authorId="0" shapeId="0" xr:uid="{00000000-0006-0000-0600-000029000000}">
      <text>
        <r>
          <rPr>
            <sz val="11"/>
            <rFont val="Calibri"/>
          </rPr>
          <t>The ESXi host must enforce the unlock timeout of 15 minutes after a user account is locked out.</t>
        </r>
      </text>
    </comment>
    <comment ref="P10" authorId="0" shapeId="0" xr:uid="{00000000-0006-0000-0600-00002A000000}">
      <text>
        <r>
          <rPr>
            <sz val="11"/>
            <rFont val="Calibri"/>
          </rPr>
          <t>The vCenter Server must limit the maximum number of failed login attempts to three.</t>
        </r>
      </text>
    </comment>
    <comment ref="Q10" authorId="0" shapeId="0" xr:uid="{00000000-0006-0000-0600-00002B000000}">
      <text>
        <r>
          <rPr>
            <sz val="11"/>
            <rFont val="Calibri"/>
          </rPr>
          <t>The vCenter Server must set the interval for counting failed login attempts to at least 15 minutes.</t>
        </r>
      </text>
    </comment>
    <comment ref="R10" authorId="0" shapeId="0" xr:uid="{00000000-0006-0000-0600-00002C000000}">
      <text>
        <r>
          <rPr>
            <sz val="11"/>
            <rFont val="Calibri"/>
          </rPr>
          <t>The vCenter Server must require an administrator to unlock an account locked due to excessive login failures.</t>
        </r>
      </text>
    </comment>
    <comment ref="J11" authorId="0" shapeId="0" xr:uid="{00000000-0006-0000-0600-00002D000000}">
      <text>
        <r>
          <rPr>
            <sz val="11"/>
            <rFont val="Calibri"/>
          </rPr>
          <t>The Photon operating system must display the Standard Mandatory DoD Notice and Consent Banner before granting SSH access.</t>
        </r>
      </text>
    </comment>
    <comment ref="K11" authorId="0" shapeId="0" xr:uid="{00000000-0006-0000-0600-00002E000000}">
      <text>
        <r>
          <rPr>
            <sz val="11"/>
            <rFont val="Calibri"/>
          </rPr>
          <t>The ESXi host must display the Standard Mandatory DoD Notice and Consent Banner before granting access to the system via the DCUI.</t>
        </r>
      </text>
    </comment>
    <comment ref="L11" authorId="0" shapeId="0" xr:uid="{00000000-0006-0000-0600-00002F000000}">
      <text>
        <r>
          <rPr>
            <sz val="11"/>
            <rFont val="Calibri"/>
          </rPr>
          <t>The ESXi host must display the Standard Mandatory DoD Notice and Consent Banner before granting access to the system via SSH.</t>
        </r>
      </text>
    </comment>
    <comment ref="M11" authorId="0" shapeId="0" xr:uid="{00000000-0006-0000-0600-000030000000}">
      <text>
        <r>
          <rPr>
            <sz val="11"/>
            <rFont val="Calibri"/>
          </rPr>
          <t>The ESXi host SSH daemon must be configured with the DoD logon banner.</t>
        </r>
      </text>
    </comment>
    <comment ref="N11" authorId="0" shapeId="0" xr:uid="{00000000-0006-0000-0600-000031000000}">
      <text>
        <r>
          <rPr>
            <sz val="11"/>
            <rFont val="Calibri"/>
          </rPr>
          <t>The vCenter Server must enable the login banner for vSphere Client.</t>
        </r>
      </text>
    </comment>
    <comment ref="J12" authorId="0" shapeId="0" xr:uid="{00000000-0006-0000-0600-000032000000}">
      <text>
        <r>
          <rPr>
            <sz val="11"/>
            <rFont val="Calibri"/>
          </rPr>
          <t>The Photon operating system must limit the number of concurrent sessions to 10 for all accounts and/or account types.</t>
        </r>
      </text>
    </comment>
    <comment ref="K12" authorId="0" shapeId="0" xr:uid="{00000000-0006-0000-0600-000033000000}">
      <text>
        <r>
          <rPr>
            <sz val="11"/>
            <rFont val="Calibri"/>
          </rPr>
          <t>The Photon operating system must set a session inactivity timeout of 15 minutes or less.</t>
        </r>
      </text>
    </comment>
    <comment ref="L12" authorId="0" shapeId="0" xr:uid="{00000000-0006-0000-0600-000034000000}">
      <text>
        <r>
          <rPr>
            <sz val="11"/>
            <rFont val="Calibri"/>
          </rPr>
          <t>The Photon operating system must configure sshd to disconnect idle SSH sessions.</t>
        </r>
      </text>
    </comment>
    <comment ref="M12" authorId="0" shapeId="0" xr:uid="{00000000-0006-0000-0600-000035000000}">
      <text>
        <r>
          <rPr>
            <sz val="11"/>
            <rFont val="Calibri"/>
          </rPr>
          <t>The Photon operating system must configure sshd to disconnect idle SSH sessions.</t>
        </r>
      </text>
    </comment>
    <comment ref="N12" authorId="0" shapeId="0" xr:uid="{00000000-0006-0000-0600-000036000000}">
      <text>
        <r>
          <rPr>
            <sz val="11"/>
            <rFont val="Calibri"/>
          </rPr>
          <t>The Photon operating system must set an inactivity timeout value for non-interactive sessions.</t>
        </r>
      </text>
    </comment>
    <comment ref="O12" authorId="0" shapeId="0" xr:uid="{00000000-0006-0000-0600-000037000000}">
      <text>
        <r>
          <rPr>
            <sz val="11"/>
            <rFont val="Calibri"/>
          </rPr>
          <t>The ESXi host SSH daemon must set a timeout count on idle sessions.</t>
        </r>
      </text>
    </comment>
    <comment ref="P12" authorId="0" shapeId="0" xr:uid="{00000000-0006-0000-0600-000038000000}">
      <text>
        <r>
          <rPr>
            <sz val="11"/>
            <rFont val="Calibri"/>
          </rPr>
          <t>The ESXi host SSH daemon must set a timeout interval on idle sessions.</t>
        </r>
      </text>
    </comment>
    <comment ref="Q12" authorId="0" shapeId="0" xr:uid="{00000000-0006-0000-0600-000039000000}">
      <text>
        <r>
          <rPr>
            <sz val="11"/>
            <rFont val="Calibri"/>
          </rPr>
          <t>The ESXi host must set a timeout to automatically disable idle shell sessions after two minutes.</t>
        </r>
      </text>
    </comment>
    <comment ref="R12" authorId="0" shapeId="0" xr:uid="{00000000-0006-0000-0600-00003A000000}">
      <text>
        <r>
          <rPr>
            <sz val="11"/>
            <rFont val="Calibri"/>
          </rPr>
          <t>The ESXi host must terminate shell services after 10 minutes.</t>
        </r>
      </text>
    </comment>
    <comment ref="S12" authorId="0" shapeId="0" xr:uid="{00000000-0006-0000-0600-00003B000000}">
      <text>
        <r>
          <rPr>
            <sz val="11"/>
            <rFont val="Calibri"/>
          </rPr>
          <t>The ESXi host must log out of the console UI after two minutes.</t>
        </r>
      </text>
    </comment>
    <comment ref="T12" authorId="0" shapeId="0" xr:uid="{00000000-0006-0000-0600-00003C000000}">
      <text>
        <r>
          <rPr>
            <sz val="11"/>
            <rFont val="Calibri"/>
          </rPr>
          <t>The virtual machine guest operating system must be locked when the last console connection is closed.</t>
        </r>
      </text>
    </comment>
    <comment ref="U12" authorId="0" shapeId="0" xr:uid="{00000000-0006-0000-0600-00003D000000}">
      <text>
        <r>
          <rPr>
            <sz val="11"/>
            <rFont val="Calibri"/>
          </rPr>
          <t>The vCenter Server must terminate management sessions after 10 minutes of inactivity.</t>
        </r>
      </text>
    </comment>
    <comment ref="V12" authorId="0" shapeId="0" xr:uid="{00000000-0006-0000-0600-00003E000000}">
      <text>
        <r>
          <rPr>
            <sz val="11"/>
            <rFont val="Calibri"/>
          </rPr>
          <t>The vCenter Server must terminate management sessions after 10 minutes of inactivity.</t>
        </r>
      </text>
    </comment>
    <comment ref="J13" authorId="0" shapeId="0" xr:uid="{00000000-0006-0000-0600-00003F000000}">
      <text>
        <r>
          <rPr>
            <sz val="11"/>
            <rFont val="Calibri"/>
          </rPr>
          <t>The Photon operating system must limit the number of concurrent sessions to 10 for all accounts and/or account types.</t>
        </r>
      </text>
    </comment>
    <comment ref="K13" authorId="0" shapeId="0" xr:uid="{00000000-0006-0000-0600-000048000000}">
      <text>
        <r>
          <rPr>
            <sz val="11"/>
            <rFont val="Calibri"/>
          </rPr>
          <t>The Photon operating system must set a session inactivity timeout of 15 minutes or less.</t>
        </r>
      </text>
    </comment>
    <comment ref="L13" authorId="0" shapeId="0" xr:uid="{00000000-0006-0000-0600-000049000000}">
      <text>
        <r>
          <rPr>
            <sz val="11"/>
            <rFont val="Calibri"/>
          </rPr>
          <t>The Photon operating system must configure sshd to disconnect idle SSH sessions.</t>
        </r>
      </text>
    </comment>
    <comment ref="M13" authorId="0" shapeId="0" xr:uid="{00000000-0006-0000-0600-00004A000000}">
      <text>
        <r>
          <rPr>
            <sz val="11"/>
            <rFont val="Calibri"/>
          </rPr>
          <t>The Photon operating system must configure sshd to disconnect idle SSH sessions.</t>
        </r>
      </text>
    </comment>
    <comment ref="N13" authorId="0" shapeId="0" xr:uid="{00000000-0006-0000-0600-00004B000000}">
      <text>
        <r>
          <rPr>
            <sz val="11"/>
            <rFont val="Calibri"/>
          </rPr>
          <t>The Photon operating system must set an inactivity timeout value for non-interactive sessions.</t>
        </r>
      </text>
    </comment>
    <comment ref="O13" authorId="0" shapeId="0" xr:uid="{00000000-0006-0000-0600-00004C000000}">
      <text>
        <r>
          <rPr>
            <sz val="11"/>
            <rFont val="Calibri"/>
          </rPr>
          <t>The ESXi host SSH daemon must set a timeout count on idle sessions.</t>
        </r>
      </text>
    </comment>
    <comment ref="P13" authorId="0" shapeId="0" xr:uid="{00000000-0006-0000-0600-00004D000000}">
      <text>
        <r>
          <rPr>
            <sz val="11"/>
            <rFont val="Calibri"/>
          </rPr>
          <t>The ESXi host SSH daemon must set a timeout interval on idle sessions.</t>
        </r>
      </text>
    </comment>
    <comment ref="Q13" authorId="0" shapeId="0" xr:uid="{00000000-0006-0000-0600-00004E000000}">
      <text>
        <r>
          <rPr>
            <sz val="11"/>
            <rFont val="Calibri"/>
          </rPr>
          <t>The ESXi host must set a timeout to automatically disable idle shell sessions after two minutes.</t>
        </r>
      </text>
    </comment>
    <comment ref="R13" authorId="0" shapeId="0" xr:uid="{00000000-0006-0000-0600-00004F000000}">
      <text>
        <r>
          <rPr>
            <sz val="11"/>
            <rFont val="Calibri"/>
          </rPr>
          <t>The ESXi host must terminate shell services after 10 minutes.</t>
        </r>
      </text>
    </comment>
    <comment ref="S13" authorId="0" shapeId="0" xr:uid="{00000000-0006-0000-0600-000050000000}">
      <text>
        <r>
          <rPr>
            <sz val="11"/>
            <rFont val="Calibri"/>
          </rPr>
          <t>The ESXi host must log out of the console UI after two minutes.</t>
        </r>
      </text>
    </comment>
    <comment ref="T13" authorId="0" shapeId="0" xr:uid="{00000000-0006-0000-0600-000051000000}">
      <text>
        <r>
          <rPr>
            <sz val="11"/>
            <rFont val="Calibri"/>
          </rPr>
          <t>Console connection sharing must be limited on the virtual machine.</t>
        </r>
      </text>
    </comment>
    <comment ref="U13" authorId="0" shapeId="0" xr:uid="{00000000-0006-0000-0600-000052000000}">
      <text>
        <r>
          <rPr>
            <sz val="11"/>
            <rFont val="Calibri"/>
          </rPr>
          <t>ESX Agent Manager must limit the amount of time that each TCP connection is kept alive.</t>
        </r>
      </text>
    </comment>
    <comment ref="V13" authorId="0" shapeId="0" xr:uid="{00000000-0006-0000-0600-000053000000}">
      <text>
        <r>
          <rPr>
            <sz val="11"/>
            <rFont val="Calibri"/>
          </rPr>
          <t>Performance Charts must limit the amount of time that each TCP connection is kept alive.</t>
        </r>
      </text>
    </comment>
    <comment ref="W13" authorId="0" shapeId="0" xr:uid="{00000000-0006-0000-0600-000040000000}">
      <text>
        <r>
          <rPr>
            <sz val="11"/>
            <rFont val="Calibri"/>
          </rPr>
          <t>The Security Token Service must limit the amount of time that each TCP connection is kept alive.</t>
        </r>
      </text>
    </comment>
    <comment ref="X13" authorId="0" shapeId="0" xr:uid="{00000000-0006-0000-0600-000041000000}">
      <text>
        <r>
          <rPr>
            <sz val="11"/>
            <rFont val="Calibri"/>
          </rPr>
          <t>vSphere UI must limit the amount of time that each TCP connection is kept alive.</t>
        </r>
      </text>
    </comment>
    <comment ref="Y13" authorId="0" shapeId="0" xr:uid="{00000000-0006-0000-0600-000042000000}">
      <text>
        <r>
          <rPr>
            <sz val="11"/>
            <rFont val="Calibri"/>
          </rPr>
          <t>vSphere Client must limit the amount of time that each TCP connection is kept alive.</t>
        </r>
      </text>
    </comment>
    <comment ref="Z13" authorId="0" shapeId="0" xr:uid="{00000000-0006-0000-0600-000043000000}">
      <text>
        <r>
          <rPr>
            <sz val="11"/>
            <rFont val="Calibri"/>
          </rPr>
          <t>The rhttpproxy must drop connections to disconnected clients.</t>
        </r>
      </text>
    </comment>
    <comment ref="AA13" authorId="0" shapeId="0" xr:uid="{00000000-0006-0000-0600-000044000000}">
      <text>
        <r>
          <rPr>
            <sz val="11"/>
            <rFont val="Calibri"/>
          </rPr>
          <t>The vCenter Server must not automatically refresh client sessions.</t>
        </r>
      </text>
    </comment>
    <comment ref="AB13" authorId="0" shapeId="0" xr:uid="{00000000-0006-0000-0600-000045000000}">
      <text>
        <r>
          <rPr>
            <sz val="11"/>
            <rFont val="Calibri"/>
          </rPr>
          <t>The vCenter Server must terminate management sessions after 10 minutes of inactivity.</t>
        </r>
      </text>
    </comment>
    <comment ref="AC13" authorId="0" shapeId="0" xr:uid="{00000000-0006-0000-0600-000046000000}">
      <text>
        <r>
          <rPr>
            <sz val="11"/>
            <rFont val="Calibri"/>
          </rPr>
          <t>The vCenter Server must not automatically refresh client sessions.</t>
        </r>
      </text>
    </comment>
    <comment ref="AD13" authorId="0" shapeId="0" xr:uid="{00000000-0006-0000-0600-000047000000}">
      <text>
        <r>
          <rPr>
            <sz val="11"/>
            <rFont val="Calibri"/>
          </rPr>
          <t>The vCenter Server must terminate management sessions after 10 minutes of inactivity.</t>
        </r>
      </text>
    </comment>
    <comment ref="J23" authorId="0" shapeId="0" xr:uid="{00000000-0006-0000-0600-000054000000}">
      <text>
        <r>
          <rPr>
            <sz val="11"/>
            <rFont val="Calibri"/>
          </rPr>
          <t>The Photon operating system must be configured to offload audit logs to a syslog server.</t>
        </r>
      </text>
    </comment>
    <comment ref="K23" authorId="0" shapeId="0" xr:uid="{00000000-0006-0000-0600-000068000000}">
      <text>
        <r>
          <rPr>
            <sz val="11"/>
            <rFont val="Calibri"/>
          </rPr>
          <t>The Photon operating system must audit all account creations.</t>
        </r>
      </text>
    </comment>
    <comment ref="L23" authorId="0" shapeId="0" xr:uid="{00000000-0006-0000-0600-000069000000}">
      <text>
        <r>
          <rPr>
            <sz val="11"/>
            <rFont val="Calibri"/>
          </rPr>
          <t xml:space="preserve">The Photon operating system must have the sshd SyslogFacility set to </t>
        </r>
        <r>
          <rPr>
            <sz val="11"/>
            <color rgb="FF000000"/>
            <rFont val="Calibri"/>
          </rPr>
          <t>"</t>
        </r>
        <r>
          <rPr>
            <b/>
            <sz val="11"/>
            <color rgb="FF000000"/>
            <rFont val="Calibri"/>
          </rPr>
          <t>authpriv</t>
        </r>
        <r>
          <rPr>
            <sz val="11"/>
            <color rgb="FF000000"/>
            <rFont val="Calibri"/>
          </rPr>
          <t>"</t>
        </r>
        <r>
          <rPr>
            <sz val="11"/>
            <color rgb="FF000000"/>
            <rFont val="Calibri"/>
          </rPr>
          <t>.</t>
        </r>
      </text>
    </comment>
    <comment ref="M23" authorId="0" shapeId="0" xr:uid="{00000000-0006-0000-0600-00006A000000}">
      <text>
        <r>
          <rPr>
            <sz val="11"/>
            <rFont val="Calibri"/>
          </rPr>
          <t>The Photon operating system must have sshd authentication logging enabled.</t>
        </r>
      </text>
    </comment>
    <comment ref="N23" authorId="0" shapeId="0" xr:uid="{00000000-0006-0000-0600-00006B000000}">
      <text>
        <r>
          <rPr>
            <sz val="11"/>
            <rFont val="Calibri"/>
          </rPr>
          <t xml:space="preserve">The Photon operating system must have the sshd LogLevel set to </t>
        </r>
        <r>
          <rPr>
            <sz val="11"/>
            <color rgb="FF000000"/>
            <rFont val="Calibri"/>
          </rPr>
          <t>"</t>
        </r>
        <r>
          <rPr>
            <b/>
            <sz val="11"/>
            <color rgb="FF000000"/>
            <rFont val="Calibri"/>
          </rPr>
          <t>INFO</t>
        </r>
        <r>
          <rPr>
            <sz val="11"/>
            <color rgb="FF000000"/>
            <rFont val="Calibri"/>
          </rPr>
          <t>"</t>
        </r>
        <r>
          <rPr>
            <sz val="11"/>
            <color rgb="FF000000"/>
            <rFont val="Calibri"/>
          </rPr>
          <t>.</t>
        </r>
      </text>
    </comment>
    <comment ref="O23" authorId="0" shapeId="0" xr:uid="{00000000-0006-0000-0600-00006C000000}">
      <text>
        <r>
          <rPr>
            <sz val="11"/>
            <rFont val="Calibri"/>
          </rPr>
          <t>The Photon operating system must configure auditd to log to disk.</t>
        </r>
      </text>
    </comment>
    <comment ref="P23" authorId="0" shapeId="0" xr:uid="{00000000-0006-0000-0600-00006D000000}">
      <text>
        <r>
          <rPr>
            <sz val="11"/>
            <rFont val="Calibri"/>
          </rPr>
          <t>The Photon operating system must be configured to audit the execution of privileged functions.</t>
        </r>
      </text>
    </comment>
    <comment ref="Q23" authorId="0" shapeId="0" xr:uid="{00000000-0006-0000-0600-00006E000000}">
      <text>
        <r>
          <rPr>
            <sz val="11"/>
            <rFont val="Calibri"/>
          </rPr>
          <t>The Photon operating system must have the auditd service running.</t>
        </r>
      </text>
    </comment>
    <comment ref="R23" authorId="0" shapeId="0" xr:uid="{00000000-0006-0000-0600-00006F000000}">
      <text>
        <r>
          <rPr>
            <sz val="11"/>
            <rFont val="Calibri"/>
          </rPr>
          <t>The Photon operating system must generate audit records when successful/unsuccessful attempts to access privileges occur.</t>
        </r>
      </text>
    </comment>
    <comment ref="S23" authorId="0" shapeId="0" xr:uid="{00000000-0006-0000-0600-000070000000}">
      <text>
        <r>
          <rPr>
            <sz val="11"/>
            <rFont val="Calibri"/>
          </rPr>
          <t>The Photon operating system must configure rsyslog to offload system logs to a central server.</t>
        </r>
      </text>
    </comment>
    <comment ref="T23" authorId="0" shapeId="0" xr:uid="{00000000-0006-0000-0600-000071000000}">
      <text>
        <r>
          <rPr>
            <sz val="11"/>
            <rFont val="Calibri"/>
          </rPr>
          <t>The Photon operating system must audit all account modifications.</t>
        </r>
      </text>
    </comment>
    <comment ref="U23" authorId="0" shapeId="0" xr:uid="{00000000-0006-0000-0600-000072000000}">
      <text>
        <r>
          <rPr>
            <sz val="11"/>
            <rFont val="Calibri"/>
          </rPr>
          <t>The Photon operating system must audit all account disabling actions.</t>
        </r>
      </text>
    </comment>
    <comment ref="V23" authorId="0" shapeId="0" xr:uid="{00000000-0006-0000-0600-000073000000}">
      <text>
        <r>
          <rPr>
            <sz val="11"/>
            <rFont val="Calibri"/>
          </rPr>
          <t>The Photon operating system must audit all account removal actions.</t>
        </r>
      </text>
    </comment>
    <comment ref="W23" authorId="0" shapeId="0" xr:uid="{00000000-0006-0000-0600-000074000000}">
      <text>
        <r>
          <rPr>
            <sz val="11"/>
            <rFont val="Calibri"/>
          </rPr>
          <t>The Photon operating system must initiate auditing as part of the boot process.</t>
        </r>
      </text>
    </comment>
    <comment ref="X23" authorId="0" shapeId="0" xr:uid="{00000000-0006-0000-0600-000075000000}">
      <text>
        <r>
          <rPr>
            <sz val="11"/>
            <rFont val="Calibri"/>
          </rPr>
          <t>The Photon operating system must audit the execution of privileged functions.</t>
        </r>
      </text>
    </comment>
    <comment ref="Y23" authorId="0" shapeId="0" xr:uid="{00000000-0006-0000-0600-000076000000}">
      <text>
        <r>
          <rPr>
            <sz val="11"/>
            <rFont val="Calibri"/>
          </rPr>
          <t>The Photon operating system must configure auditd to keep five rotated log files.</t>
        </r>
      </text>
    </comment>
    <comment ref="Z23" authorId="0" shapeId="0" xr:uid="{00000000-0006-0000-0600-000077000000}">
      <text>
        <r>
          <rPr>
            <sz val="11"/>
            <rFont val="Calibri"/>
          </rPr>
          <t>The Photon operating system must configure auditd to keep five rotated log files.</t>
        </r>
      </text>
    </comment>
    <comment ref="AA23" authorId="0" shapeId="0" xr:uid="{00000000-0006-0000-0600-000078000000}">
      <text>
        <r>
          <rPr>
            <sz val="11"/>
            <rFont val="Calibri"/>
          </rPr>
          <t>The Photon operating system must configure a cron job to rotate auditd logs daily.</t>
        </r>
      </text>
    </comment>
    <comment ref="AB23" authorId="0" shapeId="0" xr:uid="{00000000-0006-0000-0600-000079000000}">
      <text>
        <r>
          <rPr>
            <sz val="11"/>
            <rFont val="Calibri"/>
          </rPr>
          <t>The Photon operating system must generate audit records when the sudo command is used.</t>
        </r>
      </text>
    </comment>
    <comment ref="AC23" authorId="0" shapeId="0" xr:uid="{00000000-0006-0000-0600-00007A000000}">
      <text>
        <r>
          <rPr>
            <sz val="11"/>
            <rFont val="Calibri"/>
          </rPr>
          <t>The Photon operating system must generate audit records when successful/unsuccessful logon attempts occur.</t>
        </r>
      </text>
    </comment>
    <comment ref="AD23" authorId="0" shapeId="0" xr:uid="{00000000-0006-0000-0600-00007B000000}">
      <text>
        <r>
          <rPr>
            <sz val="11"/>
            <rFont val="Calibri"/>
          </rPr>
          <t>The Photon operating system must audit the insmod module.</t>
        </r>
      </text>
    </comment>
    <comment ref="AE23" authorId="0" shapeId="0" xr:uid="{00000000-0006-0000-0600-000055000000}">
      <text>
        <r>
          <rPr>
            <sz val="11"/>
            <rFont val="Calibri"/>
          </rPr>
          <t>The Photon operating system auditd service must generate audit records for all account creations, modifications, disabling, and termination events.</t>
        </r>
      </text>
    </comment>
    <comment ref="AF23" authorId="0" shapeId="0" xr:uid="{00000000-0006-0000-0600-000056000000}">
      <text>
        <r>
          <rPr>
            <sz val="11"/>
            <rFont val="Calibri"/>
          </rPr>
          <t>The Photon operating system must ensure audit events are flushed to disk at proper intervals.</t>
        </r>
      </text>
    </comment>
    <comment ref="AG23" authorId="0" shapeId="0" xr:uid="{00000000-0006-0000-0600-000057000000}">
      <text>
        <r>
          <rPr>
            <sz val="11"/>
            <rFont val="Calibri"/>
          </rPr>
          <t>The Photon operating system must configure sshd to display the last login immediately after authentication.</t>
        </r>
      </text>
    </comment>
    <comment ref="AH23" authorId="0" shapeId="0" xr:uid="{00000000-0006-0000-0600-000058000000}">
      <text>
        <r>
          <rPr>
            <sz val="11"/>
            <rFont val="Calibri"/>
          </rPr>
          <t>The Photon operating system must log IPv4 packets with impossible addresses.</t>
        </r>
      </text>
    </comment>
    <comment ref="AI23" authorId="0" shapeId="0" xr:uid="{00000000-0006-0000-0600-000059000000}">
      <text>
        <r>
          <rPr>
            <sz val="11"/>
            <rFont val="Calibri"/>
          </rPr>
          <t>VMware Postgres must be configured to overwrite older logs when necessary.</t>
        </r>
      </text>
    </comment>
    <comment ref="AJ23" authorId="0" shapeId="0" xr:uid="{00000000-0006-0000-0600-00005A000000}">
      <text>
        <r>
          <rPr>
            <sz val="11"/>
            <rFont val="Calibri"/>
          </rPr>
          <t>VMware Postgres must write log entries to disk prior to returning operation success or failure.</t>
        </r>
      </text>
    </comment>
    <comment ref="AK23" authorId="0" shapeId="0" xr:uid="{00000000-0006-0000-0600-00005B000000}">
      <text>
        <r>
          <rPr>
            <sz val="11"/>
            <rFont val="Calibri"/>
          </rPr>
          <t>VMware Postgres must have log collection enabled.</t>
        </r>
      </text>
    </comment>
    <comment ref="AL23" authorId="0" shapeId="0" xr:uid="{00000000-0006-0000-0600-00005C000000}">
      <text>
        <r>
          <rPr>
            <sz val="11"/>
            <rFont val="Calibri"/>
          </rPr>
          <t>VMware Postgres must be configured to log to stderr.</t>
        </r>
      </text>
    </comment>
    <comment ref="AM23" authorId="0" shapeId="0" xr:uid="{00000000-0006-0000-0600-00005D000000}">
      <text>
        <r>
          <rPr>
            <sz val="11"/>
            <rFont val="Calibri"/>
          </rPr>
          <t>Rsyslog must be configured to monitor VMware Postgres logs.</t>
        </r>
      </text>
    </comment>
    <comment ref="AN23" authorId="0" shapeId="0" xr:uid="{00000000-0006-0000-0600-00005E000000}">
      <text>
        <r>
          <rPr>
            <sz val="11"/>
            <rFont val="Calibri"/>
          </rPr>
          <t>Remote logging for ESXi hosts must be configured.</t>
        </r>
      </text>
    </comment>
    <comment ref="AO23" authorId="0" shapeId="0" xr:uid="{00000000-0006-0000-0600-00005F000000}">
      <text>
        <r>
          <rPr>
            <sz val="11"/>
            <rFont val="Calibri"/>
          </rPr>
          <t>The ESXi host must produce audit records containing information to establish what type of events occurred.</t>
        </r>
      </text>
    </comment>
    <comment ref="AP23" authorId="0" shapeId="0" xr:uid="{00000000-0006-0000-0600-000060000000}">
      <text>
        <r>
          <rPr>
            <sz val="11"/>
            <rFont val="Calibri"/>
          </rPr>
          <t>The ESXi host must enable a persistent log location for all locally stored logs.</t>
        </r>
      </text>
    </comment>
    <comment ref="AQ23" authorId="0" shapeId="0" xr:uid="{00000000-0006-0000-0600-000061000000}">
      <text>
        <r>
          <rPr>
            <sz val="11"/>
            <rFont val="Calibri"/>
          </rPr>
          <t>The ESXi host must not suppress warnings that the local or remote shell sessions are enabled.</t>
        </r>
      </text>
    </comment>
    <comment ref="AR23" authorId="0" shapeId="0" xr:uid="{00000000-0006-0000-0600-000062000000}">
      <text>
        <r>
          <rPr>
            <sz val="11"/>
            <rFont val="Calibri"/>
          </rPr>
          <t>ESX Agent Manager must record user access in a format that enables monitoring of remote access.</t>
        </r>
      </text>
    </comment>
    <comment ref="AS23" authorId="0" shapeId="0" xr:uid="{00000000-0006-0000-0600-000063000000}">
      <text>
        <r>
          <rPr>
            <sz val="11"/>
            <rFont val="Calibri"/>
          </rPr>
          <t>ESX Agent Manager must generate log records for system startup and shutdown.</t>
        </r>
      </text>
    </comment>
    <comment ref="AT23" authorId="0" shapeId="0" xr:uid="{00000000-0006-0000-0600-000064000000}">
      <text>
        <r>
          <rPr>
            <sz val="11"/>
            <rFont val="Calibri"/>
          </rPr>
          <t>Rsyslog must be configured to monitor and ship ESX Agent Manager log files.</t>
        </r>
      </text>
    </comment>
    <comment ref="AU23" authorId="0" shapeId="0" xr:uid="{00000000-0006-0000-0600-000065000000}">
      <text>
        <r>
          <rPr>
            <sz val="11"/>
            <rFont val="Calibri"/>
          </rPr>
          <t>Performance Charts must record user access in a format that enables monitoring of remote access.</t>
        </r>
      </text>
    </comment>
    <comment ref="AV23" authorId="0" shapeId="0" xr:uid="{00000000-0006-0000-0600-000066000000}">
      <text>
        <r>
          <rPr>
            <sz val="11"/>
            <rFont val="Calibri"/>
          </rPr>
          <t>Performance Charts must generate log records for system startup and shutdown.</t>
        </r>
      </text>
    </comment>
    <comment ref="AW23" authorId="0" shapeId="0" xr:uid="{00000000-0006-0000-0600-000067000000}">
      <text>
        <r>
          <rPr>
            <sz val="11"/>
            <rFont val="Calibri"/>
          </rPr>
          <t>Performance Charts must properly configure log sizes and rotation.</t>
        </r>
      </text>
    </comment>
    <comment ref="J24" authorId="0" shapeId="0" xr:uid="{00000000-0006-0000-0600-00007C000000}">
      <text>
        <r>
          <rPr>
            <sz val="11"/>
            <rFont val="Calibri"/>
          </rPr>
          <t>The Photon operating system must configure auditd to use the correct log format.</t>
        </r>
      </text>
    </comment>
    <comment ref="K24" authorId="0" shapeId="0" xr:uid="{00000000-0006-0000-0600-00007D000000}">
      <text>
        <r>
          <rPr>
            <sz val="11"/>
            <rFont val="Calibri"/>
          </rPr>
          <t>VMware Postgres log files must contain required fields.</t>
        </r>
      </text>
    </comment>
    <comment ref="L24" authorId="0" shapeId="0" xr:uid="{00000000-0006-0000-0600-00007E000000}">
      <text>
        <r>
          <rPr>
            <sz val="11"/>
            <rFont val="Calibri"/>
          </rPr>
          <t>The ESXi host must produce audit records containing information to establish what type of events occurred.</t>
        </r>
      </text>
    </comment>
    <comment ref="M24" authorId="0" shapeId="0" xr:uid="{00000000-0006-0000-0600-00007F000000}">
      <text>
        <r>
          <rPr>
            <sz val="11"/>
            <rFont val="Calibri"/>
          </rPr>
          <t>ESX Agent Manager must record user access in a format that enables monitoring of remote access.</t>
        </r>
      </text>
    </comment>
    <comment ref="N24" authorId="0" shapeId="0" xr:uid="{00000000-0006-0000-0600-000080000000}">
      <text>
        <r>
          <rPr>
            <sz val="11"/>
            <rFont val="Calibri"/>
          </rPr>
          <t>Performance Charts must record user access in a format that enables monitoring of remote access.</t>
        </r>
      </text>
    </comment>
    <comment ref="O24" authorId="0" shapeId="0" xr:uid="{00000000-0006-0000-0600-000081000000}">
      <text>
        <r>
          <rPr>
            <sz val="11"/>
            <rFont val="Calibri"/>
          </rPr>
          <t>The Security Token Service must record user access in a format that enables monitoring of remote access.</t>
        </r>
      </text>
    </comment>
    <comment ref="P24" authorId="0" shapeId="0" xr:uid="{00000000-0006-0000-0600-000082000000}">
      <text>
        <r>
          <rPr>
            <sz val="11"/>
            <rFont val="Calibri"/>
          </rPr>
          <t>vSphere UI must record user access in a format that enables monitoring of remote access.</t>
        </r>
      </text>
    </comment>
    <comment ref="Q24" authorId="0" shapeId="0" xr:uid="{00000000-0006-0000-0600-000083000000}">
      <text>
        <r>
          <rPr>
            <sz val="11"/>
            <rFont val="Calibri"/>
          </rPr>
          <t>VAMI must be configured to monitor remote access.</t>
        </r>
      </text>
    </comment>
    <comment ref="R24" authorId="0" shapeId="0" xr:uid="{00000000-0006-0000-0600-000084000000}">
      <text>
        <r>
          <rPr>
            <sz val="11"/>
            <rFont val="Calibri"/>
          </rPr>
          <t>VAMI must produce log records containing sufficient information to establish what type of events occurred.</t>
        </r>
      </text>
    </comment>
    <comment ref="S24" authorId="0" shapeId="0" xr:uid="{00000000-0006-0000-0600-000085000000}">
      <text>
        <r>
          <rPr>
            <sz val="11"/>
            <rFont val="Calibri"/>
          </rPr>
          <t>vSphere Client must record user access in a format that enables monitoring of remote access.</t>
        </r>
      </text>
    </comment>
    <comment ref="T24" authorId="0" shapeId="0" xr:uid="{00000000-0006-0000-0600-000086000000}">
      <text>
        <r>
          <rPr>
            <sz val="11"/>
            <rFont val="Calibri"/>
          </rPr>
          <t>The rhttpproxy must produce log records containing sufficient information to establish the source of events.</t>
        </r>
      </text>
    </comment>
    <comment ref="U24" authorId="0" shapeId="0" xr:uid="{00000000-0006-0000-0600-000087000000}">
      <text>
        <r>
          <rPr>
            <sz val="11"/>
            <rFont val="Calibri"/>
          </rPr>
          <t>The vCenter Server must produce audit records containing information to establish what type of events occurred.</t>
        </r>
      </text>
    </comment>
    <comment ref="J25" authorId="0" shapeId="0" xr:uid="{00000000-0006-0000-0600-000088000000}">
      <text>
        <r>
          <rPr>
            <sz val="11"/>
            <rFont val="Calibri"/>
          </rPr>
          <t>The Photon operating system must be configured to offload audit logs to a syslog server.</t>
        </r>
      </text>
    </comment>
    <comment ref="K25" authorId="0" shapeId="0" xr:uid="{00000000-0006-0000-0600-000089000000}">
      <text>
        <r>
          <rPr>
            <sz val="11"/>
            <rFont val="Calibri"/>
          </rPr>
          <t>The Photon operating system must configure rsyslog to offload system logs to a central server.</t>
        </r>
      </text>
    </comment>
    <comment ref="L25" authorId="0" shapeId="0" xr:uid="{00000000-0006-0000-0600-00008A000000}">
      <text>
        <r>
          <rPr>
            <sz val="11"/>
            <rFont val="Calibri"/>
          </rPr>
          <t>Remote logging for ESXi hosts must be configured.</t>
        </r>
      </text>
    </comment>
    <comment ref="J26" authorId="0" shapeId="0" xr:uid="{00000000-0006-0000-0600-00008B000000}">
      <text>
        <r>
          <rPr>
            <sz val="11"/>
            <rFont val="Calibri"/>
          </rPr>
          <t>The Photon operating system audit log must log space limit problems to syslog.</t>
        </r>
      </text>
    </comment>
    <comment ref="K26" authorId="0" shapeId="0" xr:uid="{00000000-0006-0000-0600-00008C000000}">
      <text>
        <r>
          <rPr>
            <sz val="11"/>
            <rFont val="Calibri"/>
          </rPr>
          <t>The Photon operating system audit log must attempt to log audit failures to syslog.</t>
        </r>
      </text>
    </comment>
    <comment ref="L26" authorId="0" shapeId="0" xr:uid="{00000000-0006-0000-0600-00008D000000}">
      <text>
        <r>
          <rPr>
            <sz val="11"/>
            <rFont val="Calibri"/>
          </rPr>
          <t>The Photon operating system must configure auditd to log space limit problems to syslog.</t>
        </r>
      </text>
    </comment>
    <comment ref="M26" authorId="0" shapeId="0" xr:uid="{00000000-0006-0000-0600-00008E000000}">
      <text>
        <r>
          <rPr>
            <sz val="11"/>
            <rFont val="Calibri"/>
          </rPr>
          <t>The vCenter Server must provide an immediate real-time alert to the SA and ISSO, at a minimum, of all audit failure events.</t>
        </r>
      </text>
    </comment>
    <comment ref="J27" authorId="0" shapeId="0" xr:uid="{00000000-0006-0000-0600-00008F000000}">
      <text>
        <r>
          <rPr>
            <sz val="11"/>
            <rFont val="Calibri"/>
          </rPr>
          <t>The vCenter Server must enable all tasks to be shown to Administrators in the Web Client.</t>
        </r>
      </text>
    </comment>
    <comment ref="K27" authorId="0" shapeId="0" xr:uid="{00000000-0006-0000-0600-000090000000}">
      <text>
        <r>
          <rPr>
            <sz val="11"/>
            <rFont val="Calibri"/>
          </rPr>
          <t>The vCenter Server must enable all tasks to be shown to Administrators in the Web Client.</t>
        </r>
      </text>
    </comment>
    <comment ref="J29" authorId="0" shapeId="0" xr:uid="{00000000-0006-0000-0600-000091000000}">
      <text>
        <r>
          <rPr>
            <sz val="11"/>
            <rFont val="Calibri"/>
          </rPr>
          <t>The Photon operating system must be configured to synchronize with an approved DoD time source.</t>
        </r>
      </text>
    </comment>
    <comment ref="K29" authorId="0" shapeId="0" xr:uid="{00000000-0006-0000-0600-000092000000}">
      <text>
        <r>
          <rPr>
            <sz val="11"/>
            <rFont val="Calibri"/>
          </rPr>
          <t>VMware Postgres must use Coordinated Universal Time (UTC) for log timestamps.</t>
        </r>
      </text>
    </comment>
    <comment ref="L29" authorId="0" shapeId="0" xr:uid="{00000000-0006-0000-0600-000093000000}">
      <text>
        <r>
          <rPr>
            <sz val="11"/>
            <rFont val="Calibri"/>
          </rPr>
          <t>The ESXi host must configure NTP time synchronization.</t>
        </r>
      </text>
    </comment>
    <comment ref="J30" authorId="0" shapeId="0" xr:uid="{00000000-0006-0000-0600-000094000000}">
      <text>
        <r>
          <rPr>
            <sz val="11"/>
            <rFont val="Calibri"/>
          </rPr>
          <t>The Photon operating system audit log must have correct permissions.</t>
        </r>
      </text>
    </comment>
    <comment ref="K30" authorId="0" shapeId="0" xr:uid="{00000000-0006-0000-0600-000095000000}">
      <text>
        <r>
          <rPr>
            <sz val="11"/>
            <rFont val="Calibri"/>
          </rPr>
          <t>The Photon operating system audit log must be owned by root.</t>
        </r>
      </text>
    </comment>
    <comment ref="L30" authorId="0" shapeId="0" xr:uid="{00000000-0006-0000-0600-000096000000}">
      <text>
        <r>
          <rPr>
            <sz val="11"/>
            <rFont val="Calibri"/>
          </rPr>
          <t>The Photon operating system audit log must be group-owned by root.</t>
        </r>
      </text>
    </comment>
    <comment ref="M30" authorId="0" shapeId="0" xr:uid="{00000000-0006-0000-0600-000097000000}">
      <text>
        <r>
          <rPr>
            <sz val="11"/>
            <rFont val="Calibri"/>
          </rPr>
          <t>The Photon operating system must allow only the ISSM (or individuals or roles appointed by the ISSM) to select which auditable events are to be audited.</t>
        </r>
      </text>
    </comment>
    <comment ref="N30" authorId="0" shapeId="0" xr:uid="{00000000-0006-0000-0600-000098000000}">
      <text>
        <r>
          <rPr>
            <sz val="11"/>
            <rFont val="Calibri"/>
          </rPr>
          <t>The Photon operating system /var/log directory must be owned by root.</t>
        </r>
      </text>
    </comment>
    <comment ref="O30" authorId="0" shapeId="0" xr:uid="{00000000-0006-0000-0600-000099000000}">
      <text>
        <r>
          <rPr>
            <sz val="11"/>
            <rFont val="Calibri"/>
          </rPr>
          <t>The Photon operating system messages file must be owned by root.</t>
        </r>
      </text>
    </comment>
    <comment ref="P30" authorId="0" shapeId="0" xr:uid="{00000000-0006-0000-0600-00009A000000}">
      <text>
        <r>
          <rPr>
            <sz val="11"/>
            <rFont val="Calibri"/>
          </rPr>
          <t>The Photon operating system messages file must have mode 0640 or less permissive.</t>
        </r>
      </text>
    </comment>
    <comment ref="Q30" authorId="0" shapeId="0" xr:uid="{00000000-0006-0000-0600-00009B000000}">
      <text>
        <r>
          <rPr>
            <sz val="11"/>
            <rFont val="Calibri"/>
          </rPr>
          <t>The Photon operating system audit files and directories must have correct permissions.</t>
        </r>
      </text>
    </comment>
    <comment ref="R30" authorId="0" shapeId="0" xr:uid="{00000000-0006-0000-0600-00009C000000}">
      <text>
        <r>
          <rPr>
            <sz val="11"/>
            <rFont val="Calibri"/>
          </rPr>
          <t>The Photon operating system audit files and directories must have correct permissions.</t>
        </r>
      </text>
    </comment>
    <comment ref="S30" authorId="0" shapeId="0" xr:uid="{00000000-0006-0000-0600-00009D000000}">
      <text>
        <r>
          <rPr>
            <sz val="11"/>
            <rFont val="Calibri"/>
          </rPr>
          <t>The Photon operating system must protect audit tools from unauthorized modification.</t>
        </r>
      </text>
    </comment>
    <comment ref="T30" authorId="0" shapeId="0" xr:uid="{00000000-0006-0000-0600-00009E000000}">
      <text>
        <r>
          <rPr>
            <sz val="11"/>
            <rFont val="Calibri"/>
          </rPr>
          <t>VMware Postgres database must protect log files from unauthorized access and modification.</t>
        </r>
      </text>
    </comment>
    <comment ref="U30" authorId="0" shapeId="0" xr:uid="{00000000-0006-0000-0600-00009F000000}">
      <text>
        <r>
          <rPr>
            <sz val="11"/>
            <rFont val="Calibri"/>
          </rPr>
          <t>Independent, non-persistent disks must be not be used on the virtual machine.</t>
        </r>
      </text>
    </comment>
    <comment ref="V30" authorId="0" shapeId="0" xr:uid="{00000000-0006-0000-0600-0000A0000000}">
      <text>
        <r>
          <rPr>
            <sz val="11"/>
            <rFont val="Calibri"/>
          </rPr>
          <t>ESX Agent Manager log files must only be modifiable by privileged users.</t>
        </r>
      </text>
    </comment>
    <comment ref="W30" authorId="0" shapeId="0" xr:uid="{00000000-0006-0000-0600-0000A1000000}">
      <text>
        <r>
          <rPr>
            <sz val="11"/>
            <rFont val="Calibri"/>
          </rPr>
          <t>Performance Charts log files must only be modifiable by privileged users.</t>
        </r>
      </text>
    </comment>
    <comment ref="X30" authorId="0" shapeId="0" xr:uid="{00000000-0006-0000-0600-0000A2000000}">
      <text>
        <r>
          <rPr>
            <sz val="11"/>
            <rFont val="Calibri"/>
          </rPr>
          <t>Security Token Service log files must only be modifiable by privileged users.</t>
        </r>
      </text>
    </comment>
    <comment ref="Y30" authorId="0" shapeId="0" xr:uid="{00000000-0006-0000-0600-0000A3000000}">
      <text>
        <r>
          <rPr>
            <sz val="11"/>
            <rFont val="Calibri"/>
          </rPr>
          <t>vSphere UI log files must only be accessible by privileged users.</t>
        </r>
      </text>
    </comment>
    <comment ref="Z30" authorId="0" shapeId="0" xr:uid="{00000000-0006-0000-0600-0000A4000000}">
      <text>
        <r>
          <rPr>
            <sz val="11"/>
            <rFont val="Calibri"/>
          </rPr>
          <t>VAMI log files must only be accessible by privileged users.</t>
        </r>
      </text>
    </comment>
    <comment ref="J32" authorId="0" shapeId="0" xr:uid="{00000000-0006-0000-0600-0000A5000000}">
      <text>
        <r>
          <rPr>
            <sz val="11"/>
            <rFont val="Calibri"/>
          </rPr>
          <t>The ESXi host must enable Secure Boot.</t>
        </r>
      </text>
    </comment>
    <comment ref="K32" authorId="0" shapeId="0" xr:uid="{00000000-0006-0000-0600-0000A6000000}">
      <text>
        <r>
          <rPr>
            <sz val="11"/>
            <rFont val="Calibri"/>
          </rPr>
          <t>System administrators must use templates to deploy virtual machines whenever possible.</t>
        </r>
      </text>
    </comment>
    <comment ref="J33" authorId="0" shapeId="0" xr:uid="{00000000-0006-0000-0600-0000A7000000}">
      <text>
        <r>
          <rPr>
            <sz val="11"/>
            <rFont val="Calibri"/>
          </rPr>
          <t>The Photon operating system must use TCP syncookies.</t>
        </r>
      </text>
    </comment>
    <comment ref="K33" authorId="0" shapeId="0" xr:uid="{00000000-0006-0000-0600-0000A8000000}">
      <text>
        <r>
          <rPr>
            <sz val="11"/>
            <rFont val="Calibri"/>
          </rPr>
          <t>The Photon operating system must configure sshd with a specific ListenAddress.</t>
        </r>
      </text>
    </comment>
    <comment ref="L33" authorId="0" shapeId="0" xr:uid="{00000000-0006-0000-0600-0000A9000000}">
      <text>
        <r>
          <rPr>
            <sz val="11"/>
            <rFont val="Calibri"/>
          </rPr>
          <t>The Photon operating system must implement address space layout randomization (ASLR) to protect its memory from unauthorized code execution.</t>
        </r>
      </text>
    </comment>
    <comment ref="M33" authorId="0" shapeId="0" xr:uid="{00000000-0006-0000-0600-0000AA000000}">
      <text>
        <r>
          <rPr>
            <sz val="11"/>
            <rFont val="Calibri"/>
          </rPr>
          <t>The Photon operating system must ensure root $PATH entries are appropriate.</t>
        </r>
      </text>
    </comment>
    <comment ref="N33" authorId="0" shapeId="0" xr:uid="{00000000-0006-0000-0600-0000AB000000}">
      <text>
        <r>
          <rPr>
            <sz val="11"/>
            <rFont val="Calibri"/>
          </rPr>
          <t>The Photon operating system must create a home directory for all new local interactive user accounts.</t>
        </r>
      </text>
    </comment>
    <comment ref="O33" authorId="0" shapeId="0" xr:uid="{00000000-0006-0000-0600-0000AC000000}">
      <text>
        <r>
          <rPr>
            <sz val="11"/>
            <rFont val="Calibri"/>
          </rPr>
          <t>The Photon operating system must configure sshd to disallow Generic Security Service Application Program Interface (GSSAPI) authentication.</t>
        </r>
      </text>
    </comment>
    <comment ref="P33" authorId="0" shapeId="0" xr:uid="{00000000-0006-0000-0600-0000AD000000}">
      <text>
        <r>
          <rPr>
            <sz val="11"/>
            <rFont val="Calibri"/>
          </rPr>
          <t>The Photon operating system must configure sshd to disable environment processing.</t>
        </r>
      </text>
    </comment>
    <comment ref="Q33" authorId="0" shapeId="0" xr:uid="{00000000-0006-0000-0600-0000AE000000}">
      <text>
        <r>
          <rPr>
            <sz val="11"/>
            <rFont val="Calibri"/>
          </rPr>
          <t>The Photon operating system must configure sshd to disable X11 forwarding.</t>
        </r>
      </text>
    </comment>
    <comment ref="R33" authorId="0" shapeId="0" xr:uid="{00000000-0006-0000-0600-0000AF000000}">
      <text>
        <r>
          <rPr>
            <sz val="11"/>
            <rFont val="Calibri"/>
          </rPr>
          <t>The Photon operating system must configure sshd to perform strict mode checking of home directory configuration files.</t>
        </r>
      </text>
    </comment>
    <comment ref="S33" authorId="0" shapeId="0" xr:uid="{00000000-0006-0000-0600-0000B0000000}">
      <text>
        <r>
          <rPr>
            <sz val="11"/>
            <rFont val="Calibri"/>
          </rPr>
          <t>The Photon operating system must configure sshd to disallow Kerberos authentication.</t>
        </r>
      </text>
    </comment>
    <comment ref="T33" authorId="0" shapeId="0" xr:uid="{00000000-0006-0000-0600-0000B1000000}">
      <text>
        <r>
          <rPr>
            <sz val="11"/>
            <rFont val="Calibri"/>
          </rPr>
          <t>The Photon operating system must configure sshd to use privilege separation.</t>
        </r>
      </text>
    </comment>
    <comment ref="U33" authorId="0" shapeId="0" xr:uid="{00000000-0006-0000-0600-0000B2000000}">
      <text>
        <r>
          <rPr>
            <sz val="11"/>
            <rFont val="Calibri"/>
          </rPr>
          <t>The Photon operating system must configure sshd to disallow compression of the encrypted session stream.</t>
        </r>
      </text>
    </comment>
    <comment ref="V33" authorId="0" shapeId="0" xr:uid="{00000000-0006-0000-0600-0000B3000000}">
      <text>
        <r>
          <rPr>
            <sz val="11"/>
            <rFont val="Calibri"/>
          </rPr>
          <t>The Photon operating system must configure sshd to ignore user-specific trusted hosts lists.</t>
        </r>
      </text>
    </comment>
    <comment ref="W33" authorId="0" shapeId="0" xr:uid="{00000000-0006-0000-0600-0000B4000000}">
      <text>
        <r>
          <rPr>
            <sz val="11"/>
            <rFont val="Calibri"/>
          </rPr>
          <t>The Photon operating system must configure sshd to ignore user-specific known_host files.</t>
        </r>
      </text>
    </comment>
    <comment ref="X33" authorId="0" shapeId="0" xr:uid="{00000000-0006-0000-0600-0000B5000000}">
      <text>
        <r>
          <rPr>
            <sz val="11"/>
            <rFont val="Calibri"/>
          </rPr>
          <t>The Photon operating system must be configured so that the /etc/skel default scripts are protected from unauthorized modification.</t>
        </r>
      </text>
    </comment>
    <comment ref="Y33" authorId="0" shapeId="0" xr:uid="{00000000-0006-0000-0600-0000B6000000}">
      <text>
        <r>
          <rPr>
            <sz val="11"/>
            <rFont val="Calibri"/>
          </rPr>
          <t>The Photon operating system must be configured so that the /root path is protected from unauthorized access.</t>
        </r>
      </text>
    </comment>
    <comment ref="Z33" authorId="0" shapeId="0" xr:uid="{00000000-0006-0000-0600-0000B7000000}">
      <text>
        <r>
          <rPr>
            <sz val="11"/>
            <rFont val="Calibri"/>
          </rPr>
          <t>The Photon operating system must be configured so that all global initialization scripts are protected from unauthorized modification.</t>
        </r>
      </text>
    </comment>
    <comment ref="AA33" authorId="0" shapeId="0" xr:uid="{00000000-0006-0000-0600-0000B8000000}">
      <text>
        <r>
          <rPr>
            <sz val="11"/>
            <rFont val="Calibri"/>
          </rPr>
          <t>The Photon operating system must be configured so that all system startup scripts are protected from unauthorized modification.</t>
        </r>
      </text>
    </comment>
    <comment ref="AB33" authorId="0" shapeId="0" xr:uid="{00000000-0006-0000-0600-0000B9000000}">
      <text>
        <r>
          <rPr>
            <sz val="11"/>
            <rFont val="Calibri"/>
          </rPr>
          <t>The Photon operating system must be configured so that all files have a valid owner and group owner.</t>
        </r>
      </text>
    </comment>
    <comment ref="AC33" authorId="0" shapeId="0" xr:uid="{00000000-0006-0000-0600-0000BA000000}">
      <text>
        <r>
          <rPr>
            <sz val="11"/>
            <rFont val="Calibri"/>
          </rPr>
          <t>The Photon operating system must be configured so that the /etc/cron.allow file is protected from unauthorized modification.</t>
        </r>
      </text>
    </comment>
    <comment ref="AD33" authorId="0" shapeId="0" xr:uid="{00000000-0006-0000-0600-0000BB000000}">
      <text>
        <r>
          <rPr>
            <sz val="11"/>
            <rFont val="Calibri"/>
          </rPr>
          <t>The Photon operating system must be configured so that all cron jobs are protected from unauthorized modification.</t>
        </r>
      </text>
    </comment>
    <comment ref="AE33" authorId="0" shapeId="0" xr:uid="{00000000-0006-0000-0600-0000BC000000}">
      <text>
        <r>
          <rPr>
            <sz val="11"/>
            <rFont val="Calibri"/>
          </rPr>
          <t>The Photon operating system must be configured so that all cron paths are protected from unauthorized modification.</t>
        </r>
      </text>
    </comment>
    <comment ref="AF33" authorId="0" shapeId="0" xr:uid="{00000000-0006-0000-0600-0000BD000000}">
      <text>
        <r>
          <rPr>
            <sz val="11"/>
            <rFont val="Calibri"/>
          </rPr>
          <t>The Photon operating system must not forward IPv4 or IPv6 source-routed packets.</t>
        </r>
      </text>
    </comment>
    <comment ref="AG33" authorId="0" shapeId="0" xr:uid="{00000000-0006-0000-0600-0000BE000000}">
      <text>
        <r>
          <rPr>
            <sz val="11"/>
            <rFont val="Calibri"/>
          </rPr>
          <t>The Photon operating system must not respond to IPv4 Internet Control Message Protocol (ICMP) echoes sent to a broadcast address.</t>
        </r>
      </text>
    </comment>
    <comment ref="AH33" authorId="0" shapeId="0" xr:uid="{00000000-0006-0000-0600-0000BF000000}">
      <text>
        <r>
          <rPr>
            <sz val="11"/>
            <rFont val="Calibri"/>
          </rPr>
          <t>The Photon operating system must prevent IPv4 Internet Control Message Protocol (ICMP) redirect messages from being accepted.</t>
        </r>
      </text>
    </comment>
    <comment ref="AI33" authorId="0" shapeId="0" xr:uid="{00000000-0006-0000-0600-0000C0000000}">
      <text>
        <r>
          <rPr>
            <sz val="11"/>
            <rFont val="Calibri"/>
          </rPr>
          <t>The Photon operating system must prevent IPv4 Internet Control Message Protocol (ICMP) secure redirect messages from being accepted.</t>
        </r>
      </text>
    </comment>
    <comment ref="AJ33" authorId="0" shapeId="0" xr:uid="{00000000-0006-0000-0600-0000C1000000}">
      <text>
        <r>
          <rPr>
            <sz val="11"/>
            <rFont val="Calibri"/>
          </rPr>
          <t>The Photon operating system must not send IPv4 Internet Control Message Protocol (ICMP) redirects.</t>
        </r>
      </text>
    </comment>
    <comment ref="AK33" authorId="0" shapeId="0" xr:uid="{00000000-0006-0000-0600-0000C2000000}">
      <text>
        <r>
          <rPr>
            <sz val="11"/>
            <rFont val="Calibri"/>
          </rPr>
          <t>The Photon operating system must log IPv4 packets with impossible addresses.</t>
        </r>
      </text>
    </comment>
    <comment ref="AL33" authorId="0" shapeId="0" xr:uid="{00000000-0006-0000-0600-0000C3000000}">
      <text>
        <r>
          <rPr>
            <sz val="11"/>
            <rFont val="Calibri"/>
          </rPr>
          <t>The Photon operating system must use a reverse-path filter for IPv4 network traffic.</t>
        </r>
      </text>
    </comment>
    <comment ref="AM33" authorId="0" shapeId="0" xr:uid="{00000000-0006-0000-0600-0000C4000000}">
      <text>
        <r>
          <rPr>
            <sz val="11"/>
            <rFont val="Calibri"/>
          </rPr>
          <t>The Photon operating system must not perform multicast packet forwarding.</t>
        </r>
      </text>
    </comment>
    <comment ref="AN33" authorId="0" shapeId="0" xr:uid="{00000000-0006-0000-0600-0000C5000000}">
      <text>
        <r>
          <rPr>
            <sz val="11"/>
            <rFont val="Calibri"/>
          </rPr>
          <t>The Photon operating system must not perform IPv4 packet forwarding.</t>
        </r>
      </text>
    </comment>
    <comment ref="AO33" authorId="0" shapeId="0" xr:uid="{00000000-0006-0000-0600-0000C6000000}">
      <text>
        <r>
          <rPr>
            <sz val="11"/>
            <rFont val="Calibri"/>
          </rPr>
          <t>The Photon operating system must send TCP timestamps.</t>
        </r>
      </text>
    </comment>
    <comment ref="AP33" authorId="0" shapeId="0" xr:uid="{00000000-0006-0000-0600-0000C7000000}">
      <text>
        <r>
          <rPr>
            <sz val="11"/>
            <rFont val="Calibri"/>
          </rPr>
          <t>The Photon operating system must be configured to protect the SSH public host key from unauthorized modification.</t>
        </r>
      </text>
    </comment>
    <comment ref="AQ33" authorId="0" shapeId="0" xr:uid="{00000000-0006-0000-0600-0000C8000000}">
      <text>
        <r>
          <rPr>
            <sz val="11"/>
            <rFont val="Calibri"/>
          </rPr>
          <t>The Photon operating system must be configured to protect the SSH private host key from unauthorized access.</t>
        </r>
      </text>
    </comment>
    <comment ref="AR33" authorId="0" shapeId="0" xr:uid="{00000000-0006-0000-0600-0000C9000000}">
      <text>
        <r>
          <rPr>
            <sz val="11"/>
            <rFont val="Calibri"/>
          </rPr>
          <t>The Photon operating system must protect all boot configuration files from unauthorized access.</t>
        </r>
      </text>
    </comment>
    <comment ref="AS33" authorId="0" shapeId="0" xr:uid="{00000000-0006-0000-0600-0000CA000000}">
      <text>
        <r>
          <rPr>
            <sz val="11"/>
            <rFont val="Calibri"/>
          </rPr>
          <t>The Photon operating system must protect sshd configuration from unauthorized access.</t>
        </r>
      </text>
    </comment>
    <comment ref="AT33" authorId="0" shapeId="0" xr:uid="{00000000-0006-0000-0600-0000CB000000}">
      <text>
        <r>
          <rPr>
            <sz val="11"/>
            <rFont val="Calibri"/>
          </rPr>
          <t>The Photon operating system must protect all sysctl configuration files from unauthorized access.</t>
        </r>
      </text>
    </comment>
    <comment ref="AU33" authorId="0" shapeId="0" xr:uid="{00000000-0006-0000-0600-0000CC000000}">
      <text>
        <r>
          <rPr>
            <sz val="11"/>
            <rFont val="Calibri"/>
          </rPr>
          <t>The Photon operating system must set the UMASK parameter correctly.</t>
        </r>
      </text>
    </comment>
    <comment ref="AV33" authorId="0" shapeId="0" xr:uid="{00000000-0006-0000-0600-0000CD000000}">
      <text>
        <r>
          <rPr>
            <sz val="11"/>
            <rFont val="Calibri"/>
          </rPr>
          <t>The Photon operating system must configure sshd to disallow HostbasedAuthentication.</t>
        </r>
      </text>
    </comment>
    <comment ref="AW33" authorId="0" shapeId="0" xr:uid="{00000000-0006-0000-0600-0000CE000000}">
      <text>
        <r>
          <rPr>
            <sz val="11"/>
            <rFont val="Calibri"/>
          </rPr>
          <t>VMware Postgres configuration files must not be accessible by unauthorized users.</t>
        </r>
      </text>
    </comment>
    <comment ref="J37" authorId="0" shapeId="0" xr:uid="{00000000-0006-0000-0600-0000CF000000}">
      <text>
        <r>
          <rPr>
            <sz val="11"/>
            <rFont val="Calibri"/>
          </rPr>
          <t>The Photon operating system must disable the loading of unnecessary kernel modules.</t>
        </r>
      </text>
    </comment>
    <comment ref="K37" authorId="0" shapeId="0" xr:uid="{00000000-0006-0000-0600-0000D0000000}">
      <text>
        <r>
          <rPr>
            <sz val="11"/>
            <rFont val="Calibri"/>
          </rPr>
          <t>The Photon operating system must remove all software components after updated versions have been installed.</t>
        </r>
      </text>
    </comment>
    <comment ref="L37" authorId="0" shapeId="0" xr:uid="{00000000-0006-0000-0600-0000D1000000}">
      <text>
        <r>
          <rPr>
            <sz val="11"/>
            <rFont val="Calibri"/>
          </rPr>
          <t>The Photon operating system must disable the debug-shell service.</t>
        </r>
      </text>
    </comment>
    <comment ref="M37" authorId="0" shapeId="0" xr:uid="{00000000-0006-0000-0600-0000D2000000}">
      <text>
        <r>
          <rPr>
            <sz val="11"/>
            <rFont val="Calibri"/>
          </rPr>
          <t>The Photon operating system must be configured so that the x86 Ctrl-Alt-Delete key sequence is disabled on the command line.</t>
        </r>
      </text>
    </comment>
    <comment ref="N37" authorId="0" shapeId="0" xr:uid="{00000000-0006-0000-0600-0000D3000000}">
      <text>
        <r>
          <rPr>
            <sz val="11"/>
            <rFont val="Calibri"/>
          </rPr>
          <t>The Photon OS must not have the xinetd service enabled.</t>
        </r>
      </text>
    </comment>
    <comment ref="O37" authorId="0" shapeId="0" xr:uid="{00000000-0006-0000-0600-0000D4000000}">
      <text>
        <r>
          <rPr>
            <sz val="11"/>
            <rFont val="Calibri"/>
          </rPr>
          <t>The ESXi host must disable the Managed Object Browser (MOB).</t>
        </r>
      </text>
    </comment>
    <comment ref="P37" authorId="0" shapeId="0" xr:uid="{00000000-0006-0000-0600-0000D5000000}">
      <text>
        <r>
          <rPr>
            <sz val="11"/>
            <rFont val="Calibri"/>
          </rPr>
          <t>The ESXi host must be configured to disable nonessential capabilities by disabling SSH.</t>
        </r>
      </text>
    </comment>
    <comment ref="Q37" authorId="0" shapeId="0" xr:uid="{00000000-0006-0000-0600-0000D6000000}">
      <text>
        <r>
          <rPr>
            <sz val="11"/>
            <rFont val="Calibri"/>
          </rPr>
          <t>The ESXi host must disable ESXi Shell unless needed for diagnostics or troubleshooting.</t>
        </r>
      </text>
    </comment>
    <comment ref="R37" authorId="0" shapeId="0" xr:uid="{00000000-0006-0000-0600-0000D7000000}">
      <text>
        <r>
          <rPr>
            <sz val="11"/>
            <rFont val="Calibri"/>
          </rPr>
          <t>The ESXi host must prevent unintended use of the dvFilter network APIs.</t>
        </r>
      </text>
    </comment>
    <comment ref="S37" authorId="0" shapeId="0" xr:uid="{00000000-0006-0000-0600-0000D8000000}">
      <text>
        <r>
          <rPr>
            <sz val="11"/>
            <rFont val="Calibri"/>
          </rPr>
          <t>Virtual disk shrinking must be disabled on the virtual machine.</t>
        </r>
      </text>
    </comment>
    <comment ref="T37" authorId="0" shapeId="0" xr:uid="{00000000-0006-0000-0600-0000D9000000}">
      <text>
        <r>
          <rPr>
            <sz val="11"/>
            <rFont val="Calibri"/>
          </rPr>
          <t>Virtual disk erasure must be disabled on the virtual machine.</t>
        </r>
      </text>
    </comment>
    <comment ref="U37" authorId="0" shapeId="0" xr:uid="{00000000-0006-0000-0600-0000DA000000}">
      <text>
        <r>
          <rPr>
            <sz val="11"/>
            <rFont val="Calibri"/>
          </rPr>
          <t>HGFS file transfers must be disabled on the virtual machine.</t>
        </r>
      </text>
    </comment>
    <comment ref="V37" authorId="0" shapeId="0" xr:uid="{00000000-0006-0000-0600-0000DB000000}">
      <text>
        <r>
          <rPr>
            <sz val="11"/>
            <rFont val="Calibri"/>
          </rPr>
          <t>Unauthorized floppy devices must be disconnected on the virtual machine.</t>
        </r>
      </text>
    </comment>
    <comment ref="W37" authorId="0" shapeId="0" xr:uid="{00000000-0006-0000-0600-0000DC000000}">
      <text>
        <r>
          <rPr>
            <sz val="11"/>
            <rFont val="Calibri"/>
          </rPr>
          <t>Unauthorized CD/DVD devices must be disconnected on the virtual machine.</t>
        </r>
      </text>
    </comment>
    <comment ref="X37" authorId="0" shapeId="0" xr:uid="{00000000-0006-0000-0600-0000DD000000}">
      <text>
        <r>
          <rPr>
            <sz val="11"/>
            <rFont val="Calibri"/>
          </rPr>
          <t>Unauthorized parallel devices must be disconnected on the virtual machine.</t>
        </r>
      </text>
    </comment>
    <comment ref="Y37" authorId="0" shapeId="0" xr:uid="{00000000-0006-0000-0600-0000DE000000}">
      <text>
        <r>
          <rPr>
            <sz val="11"/>
            <rFont val="Calibri"/>
          </rPr>
          <t>Unauthorized serial devices must be disconnected on the virtual machine.</t>
        </r>
      </text>
    </comment>
    <comment ref="Z37" authorId="0" shapeId="0" xr:uid="{00000000-0006-0000-0600-0000DF000000}">
      <text>
        <r>
          <rPr>
            <sz val="11"/>
            <rFont val="Calibri"/>
          </rPr>
          <t>Unauthorized USB devices must be disconnected on the virtual machine.</t>
        </r>
      </text>
    </comment>
    <comment ref="AA37" authorId="0" shapeId="0" xr:uid="{00000000-0006-0000-0600-0000E0000000}">
      <text>
        <r>
          <rPr>
            <sz val="11"/>
            <rFont val="Calibri"/>
          </rPr>
          <t>Console access through the VNC protocol must be disabled on the virtual machine.</t>
        </r>
      </text>
    </comment>
    <comment ref="AB37" authorId="0" shapeId="0" xr:uid="{00000000-0006-0000-0600-0000E1000000}">
      <text>
        <r>
          <rPr>
            <sz val="11"/>
            <rFont val="Calibri"/>
          </rPr>
          <t>Access to virtual machines through the dvfilter network APIs must be controlled.</t>
        </r>
      </text>
    </comment>
    <comment ref="AC37" authorId="0" shapeId="0" xr:uid="{00000000-0006-0000-0600-0000E2000000}">
      <text>
        <r>
          <rPr>
            <sz val="11"/>
            <rFont val="Calibri"/>
          </rPr>
          <t>3D features on the virtual machine must be disabled when not required.</t>
        </r>
      </text>
    </comment>
    <comment ref="AD37" authorId="0" shapeId="0" xr:uid="{00000000-0006-0000-0600-0000E3000000}">
      <text>
        <r>
          <rPr>
            <sz val="11"/>
            <rFont val="Calibri"/>
          </rPr>
          <t>ESX Agent Manager must not have the Web Distributed Authoring (WebDAV) servlet installed.</t>
        </r>
      </text>
    </comment>
    <comment ref="AE37" authorId="0" shapeId="0" xr:uid="{00000000-0006-0000-0600-0000E4000000}">
      <text>
        <r>
          <rPr>
            <sz val="11"/>
            <rFont val="Calibri"/>
          </rPr>
          <t>ESX Agent Manager must disable the shutdown port.</t>
        </r>
      </text>
    </comment>
    <comment ref="AF37" authorId="0" shapeId="0" xr:uid="{00000000-0006-0000-0600-0000E5000000}">
      <text>
        <r>
          <rPr>
            <sz val="11"/>
            <rFont val="Calibri"/>
          </rPr>
          <t>Performance Charts must not have the Web Distributed Authoring (WebDAV) servlet installed.</t>
        </r>
      </text>
    </comment>
    <comment ref="AG37" authorId="0" shapeId="0" xr:uid="{00000000-0006-0000-0600-0000E6000000}">
      <text>
        <r>
          <rPr>
            <sz val="11"/>
            <rFont val="Calibri"/>
          </rPr>
          <t>Performance Charts must disable the shutdown port.</t>
        </r>
      </text>
    </comment>
    <comment ref="AH37" authorId="0" shapeId="0" xr:uid="{00000000-0006-0000-0600-0000E7000000}">
      <text>
        <r>
          <rPr>
            <sz val="11"/>
            <rFont val="Calibri"/>
          </rPr>
          <t>The Security Token Service must not have the Web Distributed Authoring (WebDAV) servlet installed.</t>
        </r>
      </text>
    </comment>
    <comment ref="AI37" authorId="0" shapeId="0" xr:uid="{00000000-0006-0000-0600-0000E8000000}">
      <text>
        <r>
          <rPr>
            <sz val="11"/>
            <rFont val="Calibri"/>
          </rPr>
          <t>The Security Token Service must disable the shutdown port.</t>
        </r>
      </text>
    </comment>
    <comment ref="AJ37" authorId="0" shapeId="0" xr:uid="{00000000-0006-0000-0600-0000E9000000}">
      <text>
        <r>
          <rPr>
            <sz val="11"/>
            <rFont val="Calibri"/>
          </rPr>
          <t>vSphere UI must not have the Web Distributed Authoring (WebDAV) servlet installed.</t>
        </r>
      </text>
    </comment>
    <comment ref="AK37" authorId="0" shapeId="0" xr:uid="{00000000-0006-0000-0600-0000EA000000}">
      <text>
        <r>
          <rPr>
            <sz val="11"/>
            <rFont val="Calibri"/>
          </rPr>
          <t>vSphere UI must disable the shutdown port.</t>
        </r>
      </text>
    </comment>
    <comment ref="AL37" authorId="0" shapeId="0" xr:uid="{00000000-0006-0000-0600-0000EB000000}">
      <text>
        <r>
          <rPr>
            <sz val="11"/>
            <rFont val="Calibri"/>
          </rPr>
          <t>VAMI must not have the Web Distributed Authoring (WebDAV) servlet installed.</t>
        </r>
      </text>
    </comment>
    <comment ref="AM37" authorId="0" shapeId="0" xr:uid="{00000000-0006-0000-0600-0000EC000000}">
      <text>
        <r>
          <rPr>
            <sz val="11"/>
            <rFont val="Calibri"/>
          </rPr>
          <t>vSphere Client must not have the Web Distributed Authoring (WebDAV) servlet installed.</t>
        </r>
      </text>
    </comment>
    <comment ref="AN37" authorId="0" shapeId="0" xr:uid="{00000000-0006-0000-0600-0000ED000000}">
      <text>
        <r>
          <rPr>
            <sz val="11"/>
            <rFont val="Calibri"/>
          </rPr>
          <t>vSphere Client must disable the shutdown port.</t>
        </r>
      </text>
    </comment>
    <comment ref="AO37" authorId="0" shapeId="0" xr:uid="{00000000-0006-0000-0600-0000EE000000}">
      <text>
        <r>
          <rPr>
            <sz val="11"/>
            <rFont val="Calibri"/>
          </rPr>
          <t>The vCenter Server must disable the distributed virtual switch health check.</t>
        </r>
      </text>
    </comment>
    <comment ref="AP37" authorId="0" shapeId="0" xr:uid="{00000000-0006-0000-0600-0000EF000000}">
      <text>
        <r>
          <rPr>
            <sz val="11"/>
            <rFont val="Calibri"/>
          </rPr>
          <t>The vCenter Server must disable the managed object browser (MOB) at all times when not required for troubleshooting or maintenance of managed objects.</t>
        </r>
      </text>
    </comment>
    <comment ref="AQ37" authorId="0" shapeId="0" xr:uid="{00000000-0006-0000-0600-0000F0000000}">
      <text>
        <r>
          <rPr>
            <sz val="11"/>
            <rFont val="Calibri"/>
          </rPr>
          <t>The vCenter Server must disable Password and Windows integrated authentication.</t>
        </r>
      </text>
    </comment>
    <comment ref="AR37" authorId="0" shapeId="0" xr:uid="{00000000-0006-0000-0600-0000F1000000}">
      <text>
        <r>
          <rPr>
            <sz val="11"/>
            <rFont val="Calibri"/>
          </rPr>
          <t>The vCenter Server must disable the Customer Experience Improvement Program (CEIP).</t>
        </r>
      </text>
    </comment>
    <comment ref="AS37" authorId="0" shapeId="0" xr:uid="{00000000-0006-0000-0600-0000F2000000}">
      <text>
        <r>
          <rPr>
            <sz val="11"/>
            <rFont val="Calibri"/>
          </rPr>
          <t>The vCenter Server must disable Password and Windows integrated authentication.</t>
        </r>
      </text>
    </comment>
    <comment ref="J38" authorId="0" shapeId="0" xr:uid="{00000000-0006-0000-0600-0000F3000000}">
      <text>
        <r>
          <rPr>
            <sz val="11"/>
            <rFont val="Calibri"/>
          </rPr>
          <t>ESX Agent Manager application files must be verified for their integrity.</t>
        </r>
      </text>
    </comment>
    <comment ref="K38" authorId="0" shapeId="0" xr:uid="{00000000-0006-0000-0600-0000F4000000}">
      <text>
        <r>
          <rPr>
            <sz val="11"/>
            <rFont val="Calibri"/>
          </rPr>
          <t>Performance Charts application files must be verified for their integrity.</t>
        </r>
      </text>
    </comment>
    <comment ref="L38" authorId="0" shapeId="0" xr:uid="{00000000-0006-0000-0600-0000F5000000}">
      <text>
        <r>
          <rPr>
            <sz val="11"/>
            <rFont val="Calibri"/>
          </rPr>
          <t>The Security Token Service application files must be verified for their integrity.</t>
        </r>
      </text>
    </comment>
    <comment ref="M38" authorId="0" shapeId="0" xr:uid="{00000000-0006-0000-0600-0000F6000000}">
      <text>
        <r>
          <rPr>
            <sz val="11"/>
            <rFont val="Calibri"/>
          </rPr>
          <t>vSphere UI application files must be verified for their integrity.</t>
        </r>
      </text>
    </comment>
    <comment ref="N38" authorId="0" shapeId="0" xr:uid="{00000000-0006-0000-0600-0000F7000000}">
      <text>
        <r>
          <rPr>
            <sz val="11"/>
            <rFont val="Calibri"/>
          </rPr>
          <t>vSphere UI plugins must be authorized before use.</t>
        </r>
      </text>
    </comment>
    <comment ref="O38" authorId="0" shapeId="0" xr:uid="{00000000-0006-0000-0600-0000F8000000}">
      <text>
        <r>
          <rPr>
            <sz val="11"/>
            <rFont val="Calibri"/>
          </rPr>
          <t>VAMI server binaries and libraries must be verified for their integrity.</t>
        </r>
      </text>
    </comment>
    <comment ref="P38" authorId="0" shapeId="0" xr:uid="{00000000-0006-0000-0600-0000F9000000}">
      <text>
        <r>
          <rPr>
            <sz val="11"/>
            <rFont val="Calibri"/>
          </rPr>
          <t>vSphere Client application files must be verified for their integrity.</t>
        </r>
      </text>
    </comment>
    <comment ref="Q38" authorId="0" shapeId="0" xr:uid="{00000000-0006-0000-0600-0000FA000000}">
      <text>
        <r>
          <rPr>
            <sz val="11"/>
            <rFont val="Calibri"/>
          </rPr>
          <t>vCenter Server plugins must be verified.</t>
        </r>
      </text>
    </comment>
    <comment ref="J43" authorId="0" shapeId="0" xr:uid="{00000000-0006-0000-0600-0000FB000000}">
      <text>
        <r>
          <rPr>
            <sz val="11"/>
            <rFont val="Calibri"/>
          </rPr>
          <t>The Photon operating system must not have Duplicate User IDs (UIDs).</t>
        </r>
      </text>
    </comment>
    <comment ref="K43" authorId="0" shapeId="0" xr:uid="{00000000-0006-0000-0600-0000FC000000}">
      <text>
        <r>
          <rPr>
            <sz val="11"/>
            <rFont val="Calibri"/>
          </rPr>
          <t>The Photon operating system must configure sshd to disallow authentication with an empty password.</t>
        </r>
      </text>
    </comment>
    <comment ref="L43" authorId="0" shapeId="0" xr:uid="{00000000-0006-0000-0600-0000FD000000}">
      <text>
        <r>
          <rPr>
            <sz val="11"/>
            <rFont val="Calibri"/>
          </rPr>
          <t>VMware Postgres must require authentication on all connections.</t>
        </r>
      </text>
    </comment>
    <comment ref="M43" authorId="0" shapeId="0" xr:uid="{00000000-0006-0000-0600-0000FE000000}">
      <text>
        <r>
          <rPr>
            <sz val="11"/>
            <rFont val="Calibri"/>
          </rPr>
          <t>The ESXi host SSH daemon must not allow authentication using an empty password.</t>
        </r>
      </text>
    </comment>
    <comment ref="N43" authorId="0" shapeId="0" xr:uid="{00000000-0006-0000-0600-0000FF000000}">
      <text>
        <r>
          <rPr>
            <sz val="11"/>
            <rFont val="Calibri"/>
          </rPr>
          <t>The ESXi host must remove keys from the SSH authorized_keys file.</t>
        </r>
      </text>
    </comment>
    <comment ref="O43" authorId="0" shapeId="0" xr:uid="{00000000-0006-0000-0600-000000010000}">
      <text>
        <r>
          <rPr>
            <sz val="11"/>
            <rFont val="Calibri"/>
          </rPr>
          <t>The ESXi host must use Active Directory for local user authentication.</t>
        </r>
      </text>
    </comment>
    <comment ref="P43" authorId="0" shapeId="0" xr:uid="{00000000-0006-0000-0600-000001010000}">
      <text>
        <r>
          <rPr>
            <sz val="11"/>
            <rFont val="Calibri"/>
          </rPr>
          <t>The ESXi host must enable bidirectional CHAP authentication for iSCSI traffic.</t>
        </r>
      </text>
    </comment>
    <comment ref="Q43" authorId="0" shapeId="0" xr:uid="{00000000-0006-0000-0600-000002010000}">
      <text>
        <r>
          <rPr>
            <sz val="11"/>
            <rFont val="Calibri"/>
          </rPr>
          <t>The vCenter Server must implement Active Directory authentication.</t>
        </r>
      </text>
    </comment>
    <comment ref="R43" authorId="0" shapeId="0" xr:uid="{00000000-0006-0000-0600-000003010000}">
      <text>
        <r>
          <rPr>
            <sz val="11"/>
            <rFont val="Calibri"/>
          </rPr>
          <t>The vCenter Server must use unique service accounts when applications connect to vCenter.</t>
        </r>
      </text>
    </comment>
    <comment ref="S43" authorId="0" shapeId="0" xr:uid="{00000000-0006-0000-0600-000004010000}">
      <text>
        <r>
          <rPr>
            <sz val="11"/>
            <rFont val="Calibri"/>
          </rPr>
          <t>The vCenter Server must have Mutual CHAP configured for vSAN iSCSI targets.</t>
        </r>
      </text>
    </comment>
    <comment ref="J45" authorId="0" shapeId="0" xr:uid="{00000000-0006-0000-0600-000005010000}">
      <text>
        <r>
          <rPr>
            <sz val="11"/>
            <rFont val="Calibri"/>
          </rPr>
          <t>The ESXi host must use multifactor authentication for local DCUI access to privileged accounts.</t>
        </r>
      </text>
    </comment>
    <comment ref="K45" authorId="0" shapeId="0" xr:uid="{00000000-0006-0000-0600-000006010000}">
      <text>
        <r>
          <rPr>
            <sz val="11"/>
            <rFont val="Calibri"/>
          </rPr>
          <t>The vCenter Server must enable certificate based authentication.</t>
        </r>
      </text>
    </comment>
    <comment ref="J46" authorId="0" shapeId="0" xr:uid="{00000000-0006-0000-0600-000007010000}">
      <text>
        <r>
          <rPr>
            <sz val="11"/>
            <rFont val="Calibri"/>
          </rPr>
          <t>The vCenter Server must enable certificate based authentication.</t>
        </r>
      </text>
    </comment>
    <comment ref="J48" authorId="0" shapeId="0" xr:uid="{00000000-0006-0000-0600-000008010000}">
      <text>
        <r>
          <rPr>
            <sz val="11"/>
            <rFont val="Calibri"/>
          </rPr>
          <t>The Photon operating system must enforce password complexity by requiring that at least one uppercase character be used.</t>
        </r>
      </text>
    </comment>
    <comment ref="K48" authorId="0" shapeId="0" xr:uid="{00000000-0006-0000-0600-000009010000}">
      <text>
        <r>
          <rPr>
            <sz val="11"/>
            <rFont val="Calibri"/>
          </rPr>
          <t>The Photon operating system must enforce password complexity by requiring that at least one lowercase character be used.</t>
        </r>
      </text>
    </comment>
    <comment ref="L48" authorId="0" shapeId="0" xr:uid="{00000000-0006-0000-0600-00000A010000}">
      <text>
        <r>
          <rPr>
            <sz val="11"/>
            <rFont val="Calibri"/>
          </rPr>
          <t>The Photon operating system must enforce password complexity by requiring that at least one numeric character be used.</t>
        </r>
      </text>
    </comment>
    <comment ref="M48" authorId="0" shapeId="0" xr:uid="{00000000-0006-0000-0600-00000B010000}">
      <text>
        <r>
          <rPr>
            <sz val="11"/>
            <rFont val="Calibri"/>
          </rPr>
          <t>The Photon operating system must require that new passwords are at least four characters different from the old password.</t>
        </r>
      </text>
    </comment>
    <comment ref="N48" authorId="0" shapeId="0" xr:uid="{00000000-0006-0000-0600-00000C010000}">
      <text>
        <r>
          <rPr>
            <sz val="11"/>
            <rFont val="Calibri"/>
          </rPr>
          <t>The Photon operating system must be configured so that passwords for new users are restricted to a 24-hour minimum lifetime.</t>
        </r>
      </text>
    </comment>
    <comment ref="O48" authorId="0" shapeId="0" xr:uid="{00000000-0006-0000-0600-00000D010000}">
      <text>
        <r>
          <rPr>
            <sz val="11"/>
            <rFont val="Calibri"/>
          </rPr>
          <t>The Photon operating system must be configured so that passwords for new users are restricted to a 90-day maximum lifetime.</t>
        </r>
      </text>
    </comment>
    <comment ref="P48" authorId="0" shapeId="0" xr:uid="{00000000-0006-0000-0600-00000E010000}">
      <text>
        <r>
          <rPr>
            <sz val="11"/>
            <rFont val="Calibri"/>
          </rPr>
          <t>The Photon operating system must prohibit password reuse for a minimum of five generations.</t>
        </r>
      </text>
    </comment>
    <comment ref="Q48" authorId="0" shapeId="0" xr:uid="{00000000-0006-0000-0600-00000F010000}">
      <text>
        <r>
          <rPr>
            <sz val="11"/>
            <rFont val="Calibri"/>
          </rPr>
          <t>The Photon operating system must ensure old passwords are being stored.</t>
        </r>
      </text>
    </comment>
    <comment ref="R48" authorId="0" shapeId="0" xr:uid="{00000000-0006-0000-0600-000010010000}">
      <text>
        <r>
          <rPr>
            <sz val="11"/>
            <rFont val="Calibri"/>
          </rPr>
          <t>The Photon operating system must enforce a minimum eight-character password length.</t>
        </r>
      </text>
    </comment>
    <comment ref="S48" authorId="0" shapeId="0" xr:uid="{00000000-0006-0000-0600-000011010000}">
      <text>
        <r>
          <rPr>
            <sz val="11"/>
            <rFont val="Calibri"/>
          </rPr>
          <t>The Photon operating system must enforce password complexity by requiring that at least one special character be used.</t>
        </r>
      </text>
    </comment>
    <comment ref="T48" authorId="0" shapeId="0" xr:uid="{00000000-0006-0000-0600-000012010000}">
      <text>
        <r>
          <rPr>
            <sz val="11"/>
            <rFont val="Calibri"/>
          </rPr>
          <t>The Photon operating system must use the pam_cracklib module.</t>
        </r>
      </text>
    </comment>
    <comment ref="U48" authorId="0" shapeId="0" xr:uid="{00000000-0006-0000-0600-000013010000}">
      <text>
        <r>
          <rPr>
            <sz val="11"/>
            <rFont val="Calibri"/>
          </rPr>
          <t>The Photon operating system must enforce password complexity on the root account.</t>
        </r>
      </text>
    </comment>
    <comment ref="V48" authorId="0" shapeId="0" xr:uid="{00000000-0006-0000-0600-000014010000}">
      <text>
        <r>
          <rPr>
            <sz val="11"/>
            <rFont val="Calibri"/>
          </rPr>
          <t>The ESXi host must enforce password complexity by requiring that at least one uppercase character be used.</t>
        </r>
      </text>
    </comment>
    <comment ref="W48" authorId="0" shapeId="0" xr:uid="{00000000-0006-0000-0600-000015010000}">
      <text>
        <r>
          <rPr>
            <sz val="11"/>
            <rFont val="Calibri"/>
          </rPr>
          <t>The ESXi host must prohibit the reuse of passwords within five iterations.</t>
        </r>
      </text>
    </comment>
    <comment ref="X48" authorId="0" shapeId="0" xr:uid="{00000000-0006-0000-0600-000016010000}">
      <text>
        <r>
          <rPr>
            <sz val="11"/>
            <rFont val="Calibri"/>
          </rPr>
          <t>The vCenter Server must prohibit password reuse for a minimum of five generations.</t>
        </r>
      </text>
    </comment>
    <comment ref="Y48" authorId="0" shapeId="0" xr:uid="{00000000-0006-0000-0600-000017010000}">
      <text>
        <r>
          <rPr>
            <sz val="11"/>
            <rFont val="Calibri"/>
          </rPr>
          <t>The vCenter Server must enforce a 60-day maximum password lifetime restriction.</t>
        </r>
      </text>
    </comment>
    <comment ref="Z48" authorId="0" shapeId="0" xr:uid="{00000000-0006-0000-0600-000018010000}">
      <text>
        <r>
          <rPr>
            <sz val="11"/>
            <rFont val="Calibri"/>
          </rPr>
          <t>The vCenter Server must configure the vpxuser auto-password to be changed every 30 days.</t>
        </r>
      </text>
    </comment>
    <comment ref="AA48" authorId="0" shapeId="0" xr:uid="{00000000-0006-0000-0600-000019010000}">
      <text>
        <r>
          <rPr>
            <sz val="11"/>
            <rFont val="Calibri"/>
          </rPr>
          <t>The vCenter Server must configure the vpxuser password meets length policy.</t>
        </r>
      </text>
    </comment>
    <comment ref="AB48" authorId="0" shapeId="0" xr:uid="{00000000-0006-0000-0600-00001A010000}">
      <text>
        <r>
          <rPr>
            <sz val="11"/>
            <rFont val="Calibri"/>
          </rPr>
          <t>The vCenter Server passwords must be at least 15 characters in length.</t>
        </r>
      </text>
    </comment>
    <comment ref="AC48" authorId="0" shapeId="0" xr:uid="{00000000-0006-0000-0600-00001B010000}">
      <text>
        <r>
          <rPr>
            <sz val="11"/>
            <rFont val="Calibri"/>
          </rPr>
          <t>The vCenter Server passwords must contain at least one uppercase character.</t>
        </r>
      </text>
    </comment>
    <comment ref="AD48" authorId="0" shapeId="0" xr:uid="{00000000-0006-0000-0600-00001C010000}">
      <text>
        <r>
          <rPr>
            <sz val="11"/>
            <rFont val="Calibri"/>
          </rPr>
          <t>The vCenter Server passwords must contain at least one lowercase character.</t>
        </r>
      </text>
    </comment>
    <comment ref="AE48" authorId="0" shapeId="0" xr:uid="{00000000-0006-0000-0600-00001D010000}">
      <text>
        <r>
          <rPr>
            <sz val="11"/>
            <rFont val="Calibri"/>
          </rPr>
          <t>The vCenter Server passwords must contain at least one numeric character.</t>
        </r>
      </text>
    </comment>
    <comment ref="AF48" authorId="0" shapeId="0" xr:uid="{00000000-0006-0000-0600-00001E010000}">
      <text>
        <r>
          <rPr>
            <sz val="11"/>
            <rFont val="Calibri"/>
          </rPr>
          <t>The vCenter Server passwords must contain at least one special character.</t>
        </r>
      </text>
    </comment>
    <comment ref="J50" authorId="0" shapeId="0" xr:uid="{00000000-0006-0000-0600-00001F010000}">
      <text>
        <r>
          <rPr>
            <sz val="11"/>
            <rFont val="Calibri"/>
          </rPr>
          <t>The Photon operating system must prohibit the use of cached authenticators after one day.</t>
        </r>
      </text>
    </comment>
    <comment ref="K50" authorId="0" shapeId="0" xr:uid="{00000000-0006-0000-0600-000020010000}">
      <text>
        <r>
          <rPr>
            <sz val="11"/>
            <rFont val="Calibri"/>
          </rPr>
          <t>The ESXi host must remove keys from the SSH authorized_keys file.</t>
        </r>
      </text>
    </comment>
    <comment ref="L50" authorId="0" shapeId="0" xr:uid="{00000000-0006-0000-0600-000021010000}">
      <text>
        <r>
          <rPr>
            <sz val="11"/>
            <rFont val="Calibri"/>
          </rPr>
          <t>ESXi hosts using Host Profiles and/or Auto Deploy must use the vSphere Authentication Proxy to protect passwords when adding themselves to Active Directory.</t>
        </r>
      </text>
    </comment>
    <comment ref="M50" authorId="0" shapeId="0" xr:uid="{00000000-0006-0000-0600-000022010000}">
      <text>
        <r>
          <rPr>
            <sz val="11"/>
            <rFont val="Calibri"/>
          </rPr>
          <t>The vCenter Server must enable revocation checking for certificate-based authentication.</t>
        </r>
      </text>
    </comment>
    <comment ref="N50" authorId="0" shapeId="0" xr:uid="{00000000-0006-0000-0600-000023010000}">
      <text>
        <r>
          <rPr>
            <sz val="11"/>
            <rFont val="Calibri"/>
          </rPr>
          <t>The vCenter Server Administrators must clean up log files after failed installations.</t>
        </r>
      </text>
    </comment>
    <comment ref="J52" authorId="0" shapeId="0" xr:uid="{00000000-0006-0000-0600-000024010000}">
      <text>
        <r>
          <rPr>
            <sz val="11"/>
            <rFont val="Calibri"/>
          </rPr>
          <t>The ESXi host must enable kernel core dumps.</t>
        </r>
      </text>
    </comment>
    <comment ref="J67" authorId="0" shapeId="0" xr:uid="{00000000-0006-0000-0600-000025010000}">
      <text>
        <r>
          <rPr>
            <sz val="11"/>
            <rFont val="Calibri"/>
          </rPr>
          <t>Unauthorized CD/DVD devices must be disconnected on the virtual machine.</t>
        </r>
      </text>
    </comment>
    <comment ref="K67" authorId="0" shapeId="0" xr:uid="{00000000-0006-0000-0600-000026010000}">
      <text>
        <r>
          <rPr>
            <sz val="11"/>
            <rFont val="Calibri"/>
          </rPr>
          <t>Unauthorized USB devices must be disconnected on the virtual machine.</t>
        </r>
      </text>
    </comment>
    <comment ref="J88" authorId="0" shapeId="0" xr:uid="{00000000-0006-0000-0600-000027010000}">
      <text>
        <r>
          <rPr>
            <sz val="11"/>
            <rFont val="Calibri"/>
          </rPr>
          <t>The Photon operating system must not forward IPv4 or IPv6 source-routed packets.</t>
        </r>
      </text>
    </comment>
    <comment ref="K88" authorId="0" shapeId="0" xr:uid="{00000000-0006-0000-0600-000028010000}">
      <text>
        <r>
          <rPr>
            <sz val="11"/>
            <rFont val="Calibri"/>
          </rPr>
          <t>The Photon operating system must use a reverse-path filter for IPv4 network traffic.</t>
        </r>
      </text>
    </comment>
    <comment ref="L88" authorId="0" shapeId="0" xr:uid="{00000000-0006-0000-0600-000029010000}">
      <text>
        <r>
          <rPr>
            <sz val="11"/>
            <rFont val="Calibri"/>
          </rPr>
          <t>VMware Postgres must limit the number of connections.</t>
        </r>
      </text>
    </comment>
    <comment ref="M88" authorId="0" shapeId="0" xr:uid="{00000000-0006-0000-0600-00002A010000}">
      <text>
        <r>
          <rPr>
            <sz val="11"/>
            <rFont val="Calibri"/>
          </rPr>
          <t>The ESXi host must protect the confidentiality and integrity of transmitted information by isolating vMotion traffic.</t>
        </r>
      </text>
    </comment>
    <comment ref="N88" authorId="0" shapeId="0" xr:uid="{00000000-0006-0000-0600-00002B010000}">
      <text>
        <r>
          <rPr>
            <sz val="11"/>
            <rFont val="Calibri"/>
          </rPr>
          <t>The ESXi host must protect the confidentiality and integrity of transmitted information by protecting ESXi management traffic.</t>
        </r>
      </text>
    </comment>
    <comment ref="O88" authorId="0" shapeId="0" xr:uid="{00000000-0006-0000-0600-00002C010000}">
      <text>
        <r>
          <rPr>
            <sz val="11"/>
            <rFont val="Calibri"/>
          </rPr>
          <t>The ESXi host must protect the confidentiality and integrity of transmitted information by isolating IP-based storage traffic.</t>
        </r>
      </text>
    </comment>
    <comment ref="P88" authorId="0" shapeId="0" xr:uid="{00000000-0006-0000-0600-00002D010000}">
      <text>
        <r>
          <rPr>
            <sz val="11"/>
            <rFont val="Calibri"/>
          </rPr>
          <t>The ESXi host must protect the confidentiality and integrity of transmitted information by using different TCP/IP stacks where possible.</t>
        </r>
      </text>
    </comment>
    <comment ref="Q88" authorId="0" shapeId="0" xr:uid="{00000000-0006-0000-0600-00002E010000}">
      <text>
        <r>
          <rPr>
            <sz val="11"/>
            <rFont val="Calibri"/>
          </rPr>
          <t>The ESXi host must configure the firewall to restrict access to services running on the host.</t>
        </r>
      </text>
    </comment>
    <comment ref="R88" authorId="0" shapeId="0" xr:uid="{00000000-0006-0000-0600-00002F010000}">
      <text>
        <r>
          <rPr>
            <sz val="11"/>
            <rFont val="Calibri"/>
          </rPr>
          <t>The virtual switch Forged Transmits policy must be set to reject on the ESXi host.</t>
        </r>
      </text>
    </comment>
    <comment ref="S88" authorId="0" shapeId="0" xr:uid="{00000000-0006-0000-0600-000030010000}">
      <text>
        <r>
          <rPr>
            <sz val="11"/>
            <rFont val="Calibri"/>
          </rPr>
          <t>The virtual switch MAC Address Change policy must be set to reject on the ESXi host.</t>
        </r>
      </text>
    </comment>
    <comment ref="T88" authorId="0" shapeId="0" xr:uid="{00000000-0006-0000-0600-000031010000}">
      <text>
        <r>
          <rPr>
            <sz val="11"/>
            <rFont val="Calibri"/>
          </rPr>
          <t>The virtual switch Promiscuous Mode policy must be set to reject on the ESXi host.</t>
        </r>
      </text>
    </comment>
    <comment ref="U88" authorId="0" shapeId="0" xr:uid="{00000000-0006-0000-0600-000032010000}">
      <text>
        <r>
          <rPr>
            <sz val="11"/>
            <rFont val="Calibri"/>
          </rPr>
          <t>For the ESXi host, all port groups must be configured to a value other than that of the native VLAN.</t>
        </r>
      </text>
    </comment>
    <comment ref="V88" authorId="0" shapeId="0" xr:uid="{00000000-0006-0000-0600-000033010000}">
      <text>
        <r>
          <rPr>
            <sz val="11"/>
            <rFont val="Calibri"/>
          </rPr>
          <t>For the ESXi host, all port groups must not be configured to VLAN 4095 unless Virtual Guest Tagging (VGT) is required.</t>
        </r>
      </text>
    </comment>
    <comment ref="W88" authorId="0" shapeId="0" xr:uid="{00000000-0006-0000-0600-000034010000}">
      <text>
        <r>
          <rPr>
            <sz val="11"/>
            <rFont val="Calibri"/>
          </rPr>
          <t>For the ESXi host, all port groups must not be configured to VLAN values reserved by upstream physical switches.</t>
        </r>
      </text>
    </comment>
    <comment ref="X88" authorId="0" shapeId="0" xr:uid="{00000000-0006-0000-0600-000035010000}">
      <text>
        <r>
          <rPr>
            <sz val="11"/>
            <rFont val="Calibri"/>
          </rPr>
          <t>All ESXi host-connected virtual switch VLANs must be fully documented and have only the required VLANs.</t>
        </r>
      </text>
    </comment>
    <comment ref="Y88" authorId="0" shapeId="0" xr:uid="{00000000-0006-0000-0600-000036010000}">
      <text>
        <r>
          <rPr>
            <sz val="11"/>
            <rFont val="Calibri"/>
          </rPr>
          <t>ESX Agent Manager must limit the number of concurrent connections permitted.</t>
        </r>
      </text>
    </comment>
    <comment ref="Z88" authorId="0" shapeId="0" xr:uid="{00000000-0006-0000-0600-000037010000}">
      <text>
        <r>
          <rPr>
            <sz val="11"/>
            <rFont val="Calibri"/>
          </rPr>
          <t>ESX Agent Manager must protect cookies from XSS.</t>
        </r>
      </text>
    </comment>
    <comment ref="AA88" authorId="0" shapeId="0" xr:uid="{00000000-0006-0000-0600-000038010000}">
      <text>
        <r>
          <rPr>
            <sz val="11"/>
            <rFont val="Calibri"/>
          </rPr>
          <t>ESX Agent Manager must limit the number of allowed connections.</t>
        </r>
      </text>
    </comment>
    <comment ref="AB88" authorId="0" shapeId="0" xr:uid="{00000000-0006-0000-0600-000039010000}">
      <text>
        <r>
          <rPr>
            <sz val="11"/>
            <rFont val="Calibri"/>
          </rPr>
          <t>Performance Charts must limit the number of concurrent connections permitted.</t>
        </r>
      </text>
    </comment>
    <comment ref="AC88" authorId="0" shapeId="0" xr:uid="{00000000-0006-0000-0600-00003A010000}">
      <text>
        <r>
          <rPr>
            <sz val="11"/>
            <rFont val="Calibri"/>
          </rPr>
          <t>Performance Charts must protect cookies from cross-site scripting (XSS).</t>
        </r>
      </text>
    </comment>
    <comment ref="AD88" authorId="0" shapeId="0" xr:uid="{00000000-0006-0000-0600-00003B010000}">
      <text>
        <r>
          <rPr>
            <sz val="11"/>
            <rFont val="Calibri"/>
          </rPr>
          <t>Performance Charts must limit the number of allowed connections.</t>
        </r>
      </text>
    </comment>
    <comment ref="AE88" authorId="0" shapeId="0" xr:uid="{00000000-0006-0000-0600-00003C010000}">
      <text>
        <r>
          <rPr>
            <sz val="11"/>
            <rFont val="Calibri"/>
          </rPr>
          <t>The Security Token Service must limit the number of concurrent connections permitted.</t>
        </r>
      </text>
    </comment>
    <comment ref="AF88" authorId="0" shapeId="0" xr:uid="{00000000-0006-0000-0600-00003D010000}">
      <text>
        <r>
          <rPr>
            <sz val="11"/>
            <rFont val="Calibri"/>
          </rPr>
          <t>The Security Token Service must protect cookies from XSS.</t>
        </r>
      </text>
    </comment>
    <comment ref="AG88" authorId="0" shapeId="0" xr:uid="{00000000-0006-0000-0600-00003E010000}">
      <text>
        <r>
          <rPr>
            <sz val="11"/>
            <rFont val="Calibri"/>
          </rPr>
          <t>The Security Token Service must limit the number of allowed connections.</t>
        </r>
      </text>
    </comment>
    <comment ref="AH88" authorId="0" shapeId="0" xr:uid="{00000000-0006-0000-0600-00003F010000}">
      <text>
        <r>
          <rPr>
            <sz val="11"/>
            <rFont val="Calibri"/>
          </rPr>
          <t>vSphere UI must limit the number of concurrent connections permitted.</t>
        </r>
      </text>
    </comment>
    <comment ref="AI88" authorId="0" shapeId="0" xr:uid="{00000000-0006-0000-0600-000040010000}">
      <text>
        <r>
          <rPr>
            <sz val="11"/>
            <rFont val="Calibri"/>
          </rPr>
          <t>vSphere UI must protect cookies from XSS.</t>
        </r>
      </text>
    </comment>
    <comment ref="AJ88" authorId="0" shapeId="0" xr:uid="{00000000-0006-0000-0600-000041010000}">
      <text>
        <r>
          <rPr>
            <sz val="11"/>
            <rFont val="Calibri"/>
          </rPr>
          <t>vSphere UI must limit the number of allowed connections.</t>
        </r>
      </text>
    </comment>
    <comment ref="AK88" authorId="0" shapeId="0" xr:uid="{00000000-0006-0000-0600-000042010000}">
      <text>
        <r>
          <rPr>
            <sz val="11"/>
            <rFont val="Calibri"/>
          </rPr>
          <t>VAMI must limit the number of simultaneous requests.</t>
        </r>
      </text>
    </comment>
    <comment ref="AL88" authorId="0" shapeId="0" xr:uid="{00000000-0006-0000-0600-000043010000}">
      <text>
        <r>
          <rPr>
            <sz val="11"/>
            <rFont val="Calibri"/>
          </rPr>
          <t>VAMI must prevent hosted applications from exhausting system resources.</t>
        </r>
      </text>
    </comment>
    <comment ref="AM88" authorId="0" shapeId="0" xr:uid="{00000000-0006-0000-0600-000044010000}">
      <text>
        <r>
          <rPr>
            <sz val="11"/>
            <rFont val="Calibri"/>
          </rPr>
          <t>VAMI must protect against or limit the effects of HTTP types of denial-of-service (DoS) attacks.</t>
        </r>
      </text>
    </comment>
    <comment ref="AN88" authorId="0" shapeId="0" xr:uid="{00000000-0006-0000-0600-000045010000}">
      <text>
        <r>
          <rPr>
            <sz val="11"/>
            <rFont val="Calibri"/>
          </rPr>
          <t>vSphere Client must limit the number of concurrent connections permitted.</t>
        </r>
      </text>
    </comment>
    <comment ref="AO88" authorId="0" shapeId="0" xr:uid="{00000000-0006-0000-0600-000046010000}">
      <text>
        <r>
          <rPr>
            <sz val="11"/>
            <rFont val="Calibri"/>
          </rPr>
          <t>vSphere Client must protect cookies from XSS.</t>
        </r>
      </text>
    </comment>
    <comment ref="AP88" authorId="0" shapeId="0" xr:uid="{00000000-0006-0000-0600-000047010000}">
      <text>
        <r>
          <rPr>
            <sz val="11"/>
            <rFont val="Calibri"/>
          </rPr>
          <t>vSphere Client must limit the number of allowed connections.</t>
        </r>
      </text>
    </comment>
    <comment ref="AQ88" authorId="0" shapeId="0" xr:uid="{00000000-0006-0000-0600-000048010000}">
      <text>
        <r>
          <rPr>
            <sz val="11"/>
            <rFont val="Calibri"/>
          </rPr>
          <t>The rhttpproxy must set a limit on established connections.</t>
        </r>
      </text>
    </comment>
    <comment ref="AR88" authorId="0" shapeId="0" xr:uid="{00000000-0006-0000-0600-000049010000}">
      <text>
        <r>
          <rPr>
            <sz val="11"/>
            <rFont val="Calibri"/>
          </rPr>
          <t>The vCenter Server must manage excess capacity, bandwidth, or other redundancy to limit the effects of information-flooding types of denial-of-service (DoS) attacks by enabling Network I/O Control (NIOC).</t>
        </r>
      </text>
    </comment>
    <comment ref="AS88" authorId="0" shapeId="0" xr:uid="{00000000-0006-0000-0600-00004A010000}">
      <text>
        <r>
          <rPr>
            <sz val="11"/>
            <rFont val="Calibri"/>
          </rPr>
          <t>The vCenter Server must set the distributed port group Forged Transmits policy to reject.</t>
        </r>
      </text>
    </comment>
    <comment ref="AT88" authorId="0" shapeId="0" xr:uid="{00000000-0006-0000-0600-00004B010000}">
      <text>
        <r>
          <rPr>
            <sz val="11"/>
            <rFont val="Calibri"/>
          </rPr>
          <t>The vCenter Server must set the distributed port group MAC Address Change policy to reject.</t>
        </r>
      </text>
    </comment>
    <comment ref="AU88" authorId="0" shapeId="0" xr:uid="{00000000-0006-0000-0600-00004C010000}">
      <text>
        <r>
          <rPr>
            <sz val="11"/>
            <rFont val="Calibri"/>
          </rPr>
          <t>The vCenter Server must set the distributed port group Promiscuous Mode policy to reject.</t>
        </r>
      </text>
    </comment>
    <comment ref="AV88" authorId="0" shapeId="0" xr:uid="{00000000-0006-0000-0600-00004D010000}">
      <text>
        <r>
          <rPr>
            <sz val="11"/>
            <rFont val="Calibri"/>
          </rPr>
          <t>The vCenter Server must only send NetFlow traffic to authorized collectors.</t>
        </r>
      </text>
    </comment>
    <comment ref="AW88" authorId="0" shapeId="0" xr:uid="{00000000-0006-0000-0600-00004E010000}">
      <text>
        <r>
          <rPr>
            <sz val="11"/>
            <rFont val="Calibri"/>
          </rPr>
          <t>The vCenter Server must configure all port groups to a value other than that of the native VLAN.</t>
        </r>
      </text>
    </comment>
    <comment ref="J89" authorId="0" shapeId="0" xr:uid="{00000000-0006-0000-0600-00004F010000}">
      <text>
        <r>
          <rPr>
            <sz val="11"/>
            <rFont val="Calibri"/>
          </rPr>
          <t>The ESXi host must disable Inter-VM transparent page sharing.</t>
        </r>
      </text>
    </comment>
    <comment ref="K89" authorId="0" shapeId="0" xr:uid="{00000000-0006-0000-0600-000050010000}">
      <text>
        <r>
          <rPr>
            <sz val="11"/>
            <rFont val="Calibri"/>
          </rPr>
          <t>Copy operations must be disabled on the virtual machine.</t>
        </r>
      </text>
    </comment>
    <comment ref="L89" authorId="0" shapeId="0" xr:uid="{00000000-0006-0000-0600-000051010000}">
      <text>
        <r>
          <rPr>
            <sz val="11"/>
            <rFont val="Calibri"/>
          </rPr>
          <t>Drag and drop operations must be disabled on the virtual machine.</t>
        </r>
      </text>
    </comment>
    <comment ref="M89" authorId="0" shapeId="0" xr:uid="{00000000-0006-0000-0600-000052010000}">
      <text>
        <r>
          <rPr>
            <sz val="11"/>
            <rFont val="Calibri"/>
          </rPr>
          <t>Paste operations must be disabled on the virtual machine.</t>
        </r>
      </text>
    </comment>
    <comment ref="N89" authorId="0" shapeId="0" xr:uid="{00000000-0006-0000-0600-000053010000}">
      <text>
        <r>
          <rPr>
            <sz val="11"/>
            <rFont val="Calibri"/>
          </rPr>
          <t>HGFS file transfers must be disabled on the virtual machine.</t>
        </r>
      </text>
    </comment>
    <comment ref="O89" authorId="0" shapeId="0" xr:uid="{00000000-0006-0000-0600-000054010000}">
      <text>
        <r>
          <rPr>
            <sz val="11"/>
            <rFont val="Calibri"/>
          </rPr>
          <t>The virtual machine must not be able to obtain host information from the hypervisor.</t>
        </r>
      </text>
    </comment>
    <comment ref="P89" authorId="0" shapeId="0" xr:uid="{00000000-0006-0000-0600-000055010000}">
      <text>
        <r>
          <rPr>
            <sz val="11"/>
            <rFont val="Calibri"/>
          </rPr>
          <t>Shared salt values must be disabled on the virtual machine.</t>
        </r>
      </text>
    </comment>
    <comment ref="J90" authorId="0" shapeId="0" xr:uid="{00000000-0006-0000-0600-000056010000}">
      <text>
        <r>
          <rPr>
            <sz val="11"/>
            <rFont val="Calibri"/>
          </rPr>
          <t>The ESXi host must configure the firewall to restrict access to services running on the host.</t>
        </r>
      </text>
    </comment>
    <comment ref="K90" authorId="0" shapeId="0" xr:uid="{00000000-0006-0000-0600-000057010000}">
      <text>
        <r>
          <rPr>
            <sz val="11"/>
            <rFont val="Calibri"/>
          </rPr>
          <t>The ESXi host must configure the firewall to block network traffic by default.</t>
        </r>
      </text>
    </comment>
    <comment ref="J91" authorId="0" shapeId="0" xr:uid="{00000000-0006-0000-0600-000058010000}">
      <text>
        <r>
          <rPr>
            <sz val="11"/>
            <rFont val="Calibri"/>
          </rPr>
          <t>The Photon operating system must configure sshd to use approved encryption algorithms.</t>
        </r>
      </text>
    </comment>
    <comment ref="K91" authorId="0" shapeId="0" xr:uid="{00000000-0006-0000-0600-000059010000}">
      <text>
        <r>
          <rPr>
            <sz val="11"/>
            <rFont val="Calibri"/>
          </rPr>
          <t>The Photon operating system must configure sshd to use FIPS 140-2 ciphers.</t>
        </r>
      </text>
    </comment>
    <comment ref="L91" authorId="0" shapeId="0" xr:uid="{00000000-0006-0000-0600-00005A010000}">
      <text>
        <r>
          <rPr>
            <sz val="11"/>
            <rFont val="Calibri"/>
          </rPr>
          <t>The Photon operating system must use OpenSSH for remote maintenance sessions.</t>
        </r>
      </text>
    </comment>
    <comment ref="M91" authorId="0" shapeId="0" xr:uid="{00000000-0006-0000-0600-00005B010000}">
      <text>
        <r>
          <rPr>
            <sz val="11"/>
            <rFont val="Calibri"/>
          </rPr>
          <t>VMware Postgres must be configured to use TLS.</t>
        </r>
      </text>
    </comment>
    <comment ref="N91" authorId="0" shapeId="0" xr:uid="{00000000-0006-0000-0600-00005C010000}">
      <text>
        <r>
          <rPr>
            <sz val="11"/>
            <rFont val="Calibri"/>
          </rPr>
          <t>VMware Postgres must use FIPS 140-2 approved TLS ciphers.</t>
        </r>
      </text>
    </comment>
    <comment ref="O91" authorId="0" shapeId="0" xr:uid="{00000000-0006-0000-0600-00005D010000}">
      <text>
        <r>
          <rPr>
            <sz val="11"/>
            <rFont val="Calibri"/>
          </rPr>
          <t>Data from the vPostgres database must be protected from unauthorized transfer.</t>
        </r>
      </text>
    </comment>
    <comment ref="P91" authorId="0" shapeId="0" xr:uid="{00000000-0006-0000-0600-00005E010000}">
      <text>
        <r>
          <rPr>
            <sz val="11"/>
            <rFont val="Calibri"/>
          </rPr>
          <t>The ESXi host SSH daemon must use DoD-approved encryption to protect the confidentiality of remote access sessions.</t>
        </r>
      </text>
    </comment>
    <comment ref="Q91" authorId="0" shapeId="0" xr:uid="{00000000-0006-0000-0600-00005F010000}">
      <text>
        <r>
          <rPr>
            <sz val="11"/>
            <rFont val="Calibri"/>
          </rPr>
          <t>ESXi hosts using Host Profiles and/or Auto Deploy must use the vSphere Authentication Proxy to protect passwords when adding themselves to Active Directory.</t>
        </r>
      </text>
    </comment>
    <comment ref="R91" authorId="0" shapeId="0" xr:uid="{00000000-0006-0000-0600-000060010000}">
      <text>
        <r>
          <rPr>
            <sz val="11"/>
            <rFont val="Calibri"/>
          </rPr>
          <t>The ESXi host must exclusively enable TLS 1.2 for all endpoints.</t>
        </r>
      </text>
    </comment>
    <comment ref="S91" authorId="0" shapeId="0" xr:uid="{00000000-0006-0000-0600-000061010000}">
      <text>
        <r>
          <rPr>
            <sz val="11"/>
            <rFont val="Calibri"/>
          </rPr>
          <t>The ESXi host must use DoD-approved certificates.</t>
        </r>
      </text>
    </comment>
    <comment ref="T91" authorId="0" shapeId="0" xr:uid="{00000000-0006-0000-0600-000062010000}">
      <text>
        <r>
          <rPr>
            <sz val="11"/>
            <rFont val="Calibri"/>
          </rPr>
          <t>The ESXi host SSH daemon must be configured to only use FIPS 140-2 approved ciphers.</t>
        </r>
      </text>
    </comment>
    <comment ref="U91" authorId="0" shapeId="0" xr:uid="{00000000-0006-0000-0600-000063010000}">
      <text>
        <r>
          <rPr>
            <sz val="11"/>
            <rFont val="Calibri"/>
          </rPr>
          <t>ESX Agent Manager must set the secure flag for cookies.</t>
        </r>
      </text>
    </comment>
    <comment ref="V91" authorId="0" shapeId="0" xr:uid="{00000000-0006-0000-0600-000064010000}">
      <text>
        <r>
          <rPr>
            <sz val="11"/>
            <rFont val="Calibri"/>
          </rPr>
          <t>Performance Charts must set the secure flag for cookies.</t>
        </r>
      </text>
    </comment>
    <comment ref="W91" authorId="0" shapeId="0" xr:uid="{00000000-0006-0000-0600-000065010000}">
      <text>
        <r>
          <rPr>
            <sz val="11"/>
            <rFont val="Calibri"/>
          </rPr>
          <t>The Security Token Service must set the secure flag for cookies.</t>
        </r>
      </text>
    </comment>
    <comment ref="X91" authorId="0" shapeId="0" xr:uid="{00000000-0006-0000-0600-000066010000}">
      <text>
        <r>
          <rPr>
            <sz val="11"/>
            <rFont val="Calibri"/>
          </rPr>
          <t>vSphere UI must set the secure flag for cookies.</t>
        </r>
      </text>
    </comment>
    <comment ref="Y91" authorId="0" shapeId="0" xr:uid="{00000000-0006-0000-0600-000067010000}">
      <text>
        <r>
          <rPr>
            <sz val="11"/>
            <rFont val="Calibri"/>
          </rPr>
          <t>VAMI must be configured with FIPS 140-2 compliant ciphers for HTTPS connections.</t>
        </r>
      </text>
    </comment>
    <comment ref="Z91" authorId="0" shapeId="0" xr:uid="{00000000-0006-0000-0600-000068010000}">
      <text>
        <r>
          <rPr>
            <sz val="11"/>
            <rFont val="Calibri"/>
          </rPr>
          <t>VAMI must use cryptography to protect the integrity of remote sessions.</t>
        </r>
      </text>
    </comment>
    <comment ref="AA91" authorId="0" shapeId="0" xr:uid="{00000000-0006-0000-0600-000069010000}">
      <text>
        <r>
          <rPr>
            <sz val="11"/>
            <rFont val="Calibri"/>
          </rPr>
          <t>VAMI must implement TLS1.2 exclusively.</t>
        </r>
      </text>
    </comment>
    <comment ref="AB91" authorId="0" shapeId="0" xr:uid="{00000000-0006-0000-0600-00006A010000}">
      <text>
        <r>
          <rPr>
            <sz val="11"/>
            <rFont val="Calibri"/>
          </rPr>
          <t>vSphere Client must be configured with FIPS 140-2 compliant ciphers for HTTPS connections.</t>
        </r>
      </text>
    </comment>
    <comment ref="AC91" authorId="0" shapeId="0" xr:uid="{00000000-0006-0000-0600-00006B010000}">
      <text>
        <r>
          <rPr>
            <sz val="11"/>
            <rFont val="Calibri"/>
          </rPr>
          <t>vSphere Client must be configured to enable SSL/TLS.</t>
        </r>
      </text>
    </comment>
    <comment ref="AD91" authorId="0" shapeId="0" xr:uid="{00000000-0006-0000-0600-00006C010000}">
      <text>
        <r>
          <rPr>
            <sz val="11"/>
            <rFont val="Calibri"/>
          </rPr>
          <t>vSphere Client must be configured to only communicate over TLS 1.2.</t>
        </r>
      </text>
    </comment>
    <comment ref="AE91" authorId="0" shapeId="0" xr:uid="{00000000-0006-0000-0600-00006D010000}">
      <text>
        <r>
          <rPr>
            <sz val="11"/>
            <rFont val="Calibri"/>
          </rPr>
          <t>vSphere Client must be configured to use the HTTPS scheme.</t>
        </r>
      </text>
    </comment>
    <comment ref="AF91" authorId="0" shapeId="0" xr:uid="{00000000-0006-0000-0600-00006E010000}">
      <text>
        <r>
          <rPr>
            <sz val="11"/>
            <rFont val="Calibri"/>
          </rPr>
          <t>vSphere Client must set the secure flag for cookies.</t>
        </r>
      </text>
    </comment>
    <comment ref="AG91" authorId="0" shapeId="0" xr:uid="{00000000-0006-0000-0600-00006F010000}">
      <text>
        <r>
          <rPr>
            <sz val="11"/>
            <rFont val="Calibri"/>
          </rPr>
          <t>The rhttpproxy must be configured to operate solely with FIPS ciphers.</t>
        </r>
      </text>
    </comment>
    <comment ref="AH91" authorId="0" shapeId="0" xr:uid="{00000000-0006-0000-0600-000070010000}">
      <text>
        <r>
          <rPr>
            <sz val="11"/>
            <rFont val="Calibri"/>
          </rPr>
          <t>The rhttpproxy must use cryptography to protect the integrity of remote sessions.</t>
        </r>
      </text>
    </comment>
    <comment ref="AI91" authorId="0" shapeId="0" xr:uid="{00000000-0006-0000-0600-000071010000}">
      <text>
        <r>
          <rPr>
            <sz val="11"/>
            <rFont val="Calibri"/>
          </rPr>
          <t>The rhttproxy must exclusively use the HTTPS protocol for client connections.</t>
        </r>
      </text>
    </comment>
    <comment ref="AJ91" authorId="0" shapeId="0" xr:uid="{00000000-0006-0000-0600-000072010000}">
      <text>
        <r>
          <rPr>
            <sz val="11"/>
            <rFont val="Calibri"/>
          </rPr>
          <t>Encryption must be enabled for vMotion on the virtual machine.</t>
        </r>
      </text>
    </comment>
    <comment ref="AK91" authorId="0" shapeId="0" xr:uid="{00000000-0006-0000-0600-000073010000}">
      <text>
        <r>
          <rPr>
            <sz val="11"/>
            <rFont val="Calibri"/>
          </rPr>
          <t>The vCenter Server must enable TLS 1.2 exclusively.</t>
        </r>
      </text>
    </comment>
    <comment ref="AL91" authorId="0" shapeId="0" xr:uid="{00000000-0006-0000-0600-000074010000}">
      <text>
        <r>
          <rPr>
            <sz val="11"/>
            <rFont val="Calibri"/>
          </rPr>
          <t>The vCenter Server Machine SSL certificate must be issued by a DoD certificate authority.</t>
        </r>
      </text>
    </comment>
    <comment ref="AM91" authorId="0" shapeId="0" xr:uid="{00000000-0006-0000-0600-000075010000}">
      <text>
        <r>
          <rPr>
            <sz val="11"/>
            <rFont val="Calibri"/>
          </rPr>
          <t>The vCenter Server must use secure Lightweight Directory Access Protocol (LDAPS) when adding an SSO identity source.</t>
        </r>
      </text>
    </comment>
    <comment ref="AN91" authorId="0" shapeId="0" xr:uid="{00000000-0006-0000-0600-000076010000}">
      <text>
        <r>
          <rPr>
            <sz val="11"/>
            <rFont val="Calibri"/>
          </rPr>
          <t>The vCenter Server must enable TLS 1.2 exclusively.</t>
        </r>
      </text>
    </comment>
    <comment ref="J93" authorId="0" shapeId="0" xr:uid="{00000000-0006-0000-0600-000077010000}">
      <text>
        <r>
          <rPr>
            <sz val="11"/>
            <rFont val="Calibri"/>
          </rPr>
          <t>VMware Postgres must enforce authorized access to all PKI private keys.</t>
        </r>
      </text>
    </comment>
    <comment ref="K93" authorId="0" shapeId="0" xr:uid="{00000000-0006-0000-0600-000078010000}">
      <text>
        <r>
          <rPr>
            <sz val="11"/>
            <rFont val="Calibri"/>
          </rPr>
          <t>VAMI must protect the keystore from unauthorized access.</t>
        </r>
      </text>
    </comment>
    <comment ref="L93" authorId="0" shapeId="0" xr:uid="{00000000-0006-0000-0600-000079010000}">
      <text>
        <r>
          <rPr>
            <sz val="11"/>
            <rFont val="Calibri"/>
          </rPr>
          <t>The rhttpproxy private key file must be protected from unauthorized access.</t>
        </r>
      </text>
    </comment>
    <comment ref="M93" authorId="0" shapeId="0" xr:uid="{00000000-0006-0000-0600-00007A010000}">
      <text>
        <r>
          <rPr>
            <sz val="11"/>
            <rFont val="Calibri"/>
          </rPr>
          <t>The vCenter Server must have new Key Encryption Keys (KEKs) reissued at regular intervals for vSAN encrypted datastore(s).</t>
        </r>
      </text>
    </comment>
    <comment ref="J94" authorId="0" shapeId="0" xr:uid="{00000000-0006-0000-0600-00007B010000}">
      <text>
        <r>
          <rPr>
            <sz val="11"/>
            <rFont val="Calibri"/>
          </rPr>
          <t>The Photon operating system must configure sshd to use approved encryption algorithms.</t>
        </r>
      </text>
    </comment>
    <comment ref="K94" authorId="0" shapeId="0" xr:uid="{00000000-0006-0000-0600-00007C010000}">
      <text>
        <r>
          <rPr>
            <sz val="11"/>
            <rFont val="Calibri"/>
          </rPr>
          <t>The Photon operating system must store only encrypted representations of passwords.</t>
        </r>
      </text>
    </comment>
    <comment ref="L94" authorId="0" shapeId="0" xr:uid="{00000000-0006-0000-0600-00007D010000}">
      <text>
        <r>
          <rPr>
            <sz val="11"/>
            <rFont val="Calibri"/>
          </rPr>
          <t>The Photon operating system must store only encrypted representations of passwords.</t>
        </r>
      </text>
    </comment>
    <comment ref="M94" authorId="0" shapeId="0" xr:uid="{00000000-0006-0000-0600-00007E010000}">
      <text>
        <r>
          <rPr>
            <sz val="11"/>
            <rFont val="Calibri"/>
          </rPr>
          <t>The Photon operating system must configure sshd to use FIPS 140-2 ciphers.</t>
        </r>
      </text>
    </comment>
    <comment ref="N94" authorId="0" shapeId="0" xr:uid="{00000000-0006-0000-0600-00007F010000}">
      <text>
        <r>
          <rPr>
            <sz val="11"/>
            <rFont val="Calibri"/>
          </rPr>
          <t>VMware Postgres must use FIPS 140-2 approved TLS ciphers.</t>
        </r>
      </text>
    </comment>
    <comment ref="O94" authorId="0" shapeId="0" xr:uid="{00000000-0006-0000-0600-000080010000}">
      <text>
        <r>
          <rPr>
            <sz val="11"/>
            <rFont val="Calibri"/>
          </rPr>
          <t>The ESXi host SSH daemon must use DoD-approved encryption to protect the confidentiality of remote access sessions.</t>
        </r>
      </text>
    </comment>
    <comment ref="P94" authorId="0" shapeId="0" xr:uid="{00000000-0006-0000-0600-000081010000}">
      <text>
        <r>
          <rPr>
            <sz val="11"/>
            <rFont val="Calibri"/>
          </rPr>
          <t>The password hashes stored on the ESXi host must have been generated using a FIPS 140-2 approved cryptographic hashing algorithm.</t>
        </r>
      </text>
    </comment>
    <comment ref="Q94" authorId="0" shapeId="0" xr:uid="{00000000-0006-0000-0600-000082010000}">
      <text>
        <r>
          <rPr>
            <sz val="11"/>
            <rFont val="Calibri"/>
          </rPr>
          <t>The ESXi host must exclusively enable TLS 1.2 for all endpoints.</t>
        </r>
      </text>
    </comment>
    <comment ref="R94" authorId="0" shapeId="0" xr:uid="{00000000-0006-0000-0600-000083010000}">
      <text>
        <r>
          <rPr>
            <sz val="11"/>
            <rFont val="Calibri"/>
          </rPr>
          <t>The ESXi host SSH daemon must be configured to only use FIPS 140-2 approved ciphers.</t>
        </r>
      </text>
    </comment>
    <comment ref="S94" authorId="0" shapeId="0" xr:uid="{00000000-0006-0000-0600-000084010000}">
      <text>
        <r>
          <rPr>
            <sz val="11"/>
            <rFont val="Calibri"/>
          </rPr>
          <t>VAMI must be configured with FIPS 140-2 compliant ciphers for HTTPS connections.</t>
        </r>
      </text>
    </comment>
    <comment ref="T94" authorId="0" shapeId="0" xr:uid="{00000000-0006-0000-0600-000085010000}">
      <text>
        <r>
          <rPr>
            <sz val="11"/>
            <rFont val="Calibri"/>
          </rPr>
          <t>VAMI must implement TLS1.2 exclusively.</t>
        </r>
      </text>
    </comment>
    <comment ref="U94" authorId="0" shapeId="0" xr:uid="{00000000-0006-0000-0600-000086010000}">
      <text>
        <r>
          <rPr>
            <sz val="11"/>
            <rFont val="Calibri"/>
          </rPr>
          <t>vSphere Client must be configured with FIPS 140-2 compliant ciphers for HTTPS connections.</t>
        </r>
      </text>
    </comment>
    <comment ref="V94" authorId="0" shapeId="0" xr:uid="{00000000-0006-0000-0600-000087010000}">
      <text>
        <r>
          <rPr>
            <sz val="11"/>
            <rFont val="Calibri"/>
          </rPr>
          <t>vSphere Client must be configured to only communicate over TLS 1.2.</t>
        </r>
      </text>
    </comment>
    <comment ref="W94" authorId="0" shapeId="0" xr:uid="{00000000-0006-0000-0600-000088010000}">
      <text>
        <r>
          <rPr>
            <sz val="11"/>
            <rFont val="Calibri"/>
          </rPr>
          <t>The rhttpproxy must be configured to operate solely with FIPS ciphers.</t>
        </r>
      </text>
    </comment>
    <comment ref="X94" authorId="0" shapeId="0" xr:uid="{00000000-0006-0000-0600-000089010000}">
      <text>
        <r>
          <rPr>
            <sz val="11"/>
            <rFont val="Calibri"/>
          </rPr>
          <t>The vCenter Server must enable TLS 1.2 exclusively.</t>
        </r>
      </text>
    </comment>
    <comment ref="Y94" authorId="0" shapeId="0" xr:uid="{00000000-0006-0000-0600-00008A010000}">
      <text>
        <r>
          <rPr>
            <sz val="11"/>
            <rFont val="Calibri"/>
          </rPr>
          <t>The vCenter Server must have new Key Encryption Keys (KEKs) reissued at regular intervals for vSAN encrypted datastore(s).</t>
        </r>
      </text>
    </comment>
    <comment ref="Z94" authorId="0" shapeId="0" xr:uid="{00000000-0006-0000-0600-00008B010000}">
      <text>
        <r>
          <rPr>
            <sz val="11"/>
            <rFont val="Calibri"/>
          </rPr>
          <t>The vCenter Server must enable TLS 1.2 exclusively.</t>
        </r>
      </text>
    </comment>
    <comment ref="J97" authorId="0" shapeId="0" xr:uid="{00000000-0006-0000-0600-00008C010000}">
      <text>
        <r>
          <rPr>
            <sz val="11"/>
            <rFont val="Calibri"/>
          </rPr>
          <t>The ESXi host must enable bidirectional CHAP authentication for iSCSI traffic.</t>
        </r>
      </text>
    </comment>
    <comment ref="K97" authorId="0" shapeId="0" xr:uid="{00000000-0006-0000-0600-00008D010000}">
      <text>
        <r>
          <rPr>
            <sz val="11"/>
            <rFont val="Calibri"/>
          </rPr>
          <t>The ESXi host must use DoD-approved certificates.</t>
        </r>
      </text>
    </comment>
    <comment ref="L97" authorId="0" shapeId="0" xr:uid="{00000000-0006-0000-0600-00008E010000}">
      <text>
        <r>
          <rPr>
            <sz val="11"/>
            <rFont val="Calibri"/>
          </rPr>
          <t>The vCenter Server Machine SSL certificate must be issued by a DoD certificate authority.</t>
        </r>
      </text>
    </comment>
    <comment ref="M97" authorId="0" shapeId="0" xr:uid="{00000000-0006-0000-0600-00008F010000}">
      <text>
        <r>
          <rPr>
            <sz val="11"/>
            <rFont val="Calibri"/>
          </rPr>
          <t>The vCenter Server must have Mutual CHAP configured for vSAN iSCSI targets.</t>
        </r>
      </text>
    </comment>
    <comment ref="J99" authorId="0" shapeId="0" xr:uid="{00000000-0006-0000-0600-000090010000}">
      <text>
        <r>
          <rPr>
            <sz val="11"/>
            <rFont val="Calibri"/>
          </rPr>
          <t>The Photon operating system must only allow installation of packages signed by VMware.</t>
        </r>
      </text>
    </comment>
    <comment ref="K99" authorId="0" shapeId="0" xr:uid="{00000000-0006-0000-0600-000091010000}">
      <text>
        <r>
          <rPr>
            <sz val="11"/>
            <rFont val="Calibri"/>
          </rPr>
          <t>The Photon operating system package files must not be modified.</t>
        </r>
      </text>
    </comment>
    <comment ref="L99" authorId="0" shapeId="0" xr:uid="{00000000-0006-0000-0600-000092010000}">
      <text>
        <r>
          <rPr>
            <sz val="11"/>
            <rFont val="Calibri"/>
          </rPr>
          <t>The Photon operating system RPM package management tool must cryptographically verify the authenticity of all software packages during installation.</t>
        </r>
      </text>
    </comment>
    <comment ref="M99" authorId="0" shapeId="0" xr:uid="{00000000-0006-0000-0600-000093010000}">
      <text>
        <r>
          <rPr>
            <sz val="11"/>
            <rFont val="Calibri"/>
          </rPr>
          <t>The Photon operating system RPM package management tool must cryptographically verify the authenticity of all software packages during installation.</t>
        </r>
      </text>
    </comment>
    <comment ref="N99" authorId="0" shapeId="0" xr:uid="{00000000-0006-0000-0600-000094010000}">
      <text>
        <r>
          <rPr>
            <sz val="11"/>
            <rFont val="Calibri"/>
          </rPr>
          <t>The Photon operating system RPM package management tool must cryptographically verify the authenticity of all software packages during installation.</t>
        </r>
      </text>
    </comment>
    <comment ref="O99" authorId="0" shapeId="0" xr:uid="{00000000-0006-0000-0600-000095010000}">
      <text>
        <r>
          <rPr>
            <sz val="11"/>
            <rFont val="Calibri"/>
          </rPr>
          <t>The vPostgres database security updates and patches must be installed in a timely manner in accordance with site policy.</t>
        </r>
      </text>
    </comment>
    <comment ref="P99" authorId="0" shapeId="0" xr:uid="{00000000-0006-0000-0600-000096010000}">
      <text>
        <r>
          <rPr>
            <sz val="11"/>
            <rFont val="Calibri"/>
          </rPr>
          <t>The ESXi Image Profile and vSphere Installation Bundle (VIB) Acceptance Levels must be verified.</t>
        </r>
      </text>
    </comment>
    <comment ref="Q99" authorId="0" shapeId="0" xr:uid="{00000000-0006-0000-0600-000097010000}">
      <text>
        <r>
          <rPr>
            <sz val="11"/>
            <rFont val="Calibri"/>
          </rPr>
          <t>The SA must verify the integrity of the installation media before installing ESXi.</t>
        </r>
      </text>
    </comment>
    <comment ref="R99" authorId="0" shapeId="0" xr:uid="{00000000-0006-0000-0600-000098010000}">
      <text>
        <r>
          <rPr>
            <sz val="11"/>
            <rFont val="Calibri"/>
          </rPr>
          <t>The ESXi host must have all security patches and updates installed.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Photon operating system must automatically lock an account when three unsuccessful logon attempts occur.</t>
        </r>
      </text>
    </comment>
    <comment ref="I89" authorId="0" shapeId="0" xr:uid="{00000000-0006-0000-0700-000028000000}">
      <text>
        <r>
          <rPr>
            <sz val="11"/>
            <rFont val="Calibri"/>
          </rPr>
          <t>The Photon operating system must enforce password complexity by requiring that at least one uppercase character be used.</t>
        </r>
      </text>
    </comment>
    <comment ref="J89" authorId="0" shapeId="0" xr:uid="{00000000-0006-0000-0700-000002000000}">
      <text>
        <r>
          <rPr>
            <sz val="11"/>
            <rFont val="Calibri"/>
          </rPr>
          <t>The Photon operating system must enforce password complexity by requiring that at least one lowercase character be used.</t>
        </r>
      </text>
    </comment>
    <comment ref="K89" authorId="0" shapeId="0" xr:uid="{00000000-0006-0000-0700-000003000000}">
      <text>
        <r>
          <rPr>
            <sz val="11"/>
            <rFont val="Calibri"/>
          </rPr>
          <t>The Photon operating system must enforce password complexity by requiring that at least one numeric character be used.</t>
        </r>
      </text>
    </comment>
    <comment ref="L89" authorId="0" shapeId="0" xr:uid="{00000000-0006-0000-0700-000004000000}">
      <text>
        <r>
          <rPr>
            <sz val="11"/>
            <rFont val="Calibri"/>
          </rPr>
          <t>The Photon operating system must require that new passwords are at least four characters different from the old password.</t>
        </r>
      </text>
    </comment>
    <comment ref="M89" authorId="0" shapeId="0" xr:uid="{00000000-0006-0000-0700-000005000000}">
      <text>
        <r>
          <rPr>
            <sz val="11"/>
            <rFont val="Calibri"/>
          </rPr>
          <t>The Photon operating system must store only encrypted representations of passwords.</t>
        </r>
      </text>
    </comment>
    <comment ref="N89" authorId="0" shapeId="0" xr:uid="{00000000-0006-0000-0700-000006000000}">
      <text>
        <r>
          <rPr>
            <sz val="11"/>
            <rFont val="Calibri"/>
          </rPr>
          <t>The Photon operating system must store only encrypted representations of passwords.</t>
        </r>
      </text>
    </comment>
    <comment ref="O89" authorId="0" shapeId="0" xr:uid="{00000000-0006-0000-0700-000007000000}">
      <text>
        <r>
          <rPr>
            <sz val="11"/>
            <rFont val="Calibri"/>
          </rPr>
          <t>The Photon operating system must be configured so that passwords for new users are restricted to a 24-hour minimum lifetime.</t>
        </r>
      </text>
    </comment>
    <comment ref="P89" authorId="0" shapeId="0" xr:uid="{00000000-0006-0000-0700-000008000000}">
      <text>
        <r>
          <rPr>
            <sz val="11"/>
            <rFont val="Calibri"/>
          </rPr>
          <t>The Photon operating system must be configured so that passwords for new users are restricted to a 90-day maximum lifetime.</t>
        </r>
      </text>
    </comment>
    <comment ref="Q89" authorId="0" shapeId="0" xr:uid="{00000000-0006-0000-0700-000009000000}">
      <text>
        <r>
          <rPr>
            <sz val="11"/>
            <rFont val="Calibri"/>
          </rPr>
          <t>The Photon operating system must prohibit password reuse for a minimum of five generations.</t>
        </r>
      </text>
    </comment>
    <comment ref="R89" authorId="0" shapeId="0" xr:uid="{00000000-0006-0000-0700-00000A000000}">
      <text>
        <r>
          <rPr>
            <sz val="11"/>
            <rFont val="Calibri"/>
          </rPr>
          <t>The Photon operating system must ensure old passwords are being stored.</t>
        </r>
      </text>
    </comment>
    <comment ref="S89" authorId="0" shapeId="0" xr:uid="{00000000-0006-0000-0700-00000B000000}">
      <text>
        <r>
          <rPr>
            <sz val="11"/>
            <rFont val="Calibri"/>
          </rPr>
          <t>The Photon operating system must enforce a minimum eight-character password length.</t>
        </r>
      </text>
    </comment>
    <comment ref="T89" authorId="0" shapeId="0" xr:uid="{00000000-0006-0000-0700-00000C000000}">
      <text>
        <r>
          <rPr>
            <sz val="11"/>
            <rFont val="Calibri"/>
          </rPr>
          <t>The Photon operating system must not have Duplicate User IDs (UIDs).</t>
        </r>
      </text>
    </comment>
    <comment ref="U89" authorId="0" shapeId="0" xr:uid="{00000000-0006-0000-0700-00000D000000}">
      <text>
        <r>
          <rPr>
            <sz val="11"/>
            <rFont val="Calibri"/>
          </rPr>
          <t>The Photon operating system must disable new accounts immediately upon password expiration.</t>
        </r>
      </text>
    </comment>
    <comment ref="V89" authorId="0" shapeId="0" xr:uid="{00000000-0006-0000-0700-00000E000000}">
      <text>
        <r>
          <rPr>
            <sz val="11"/>
            <rFont val="Calibri"/>
          </rPr>
          <t>The Photon operating system must enforce password complexity by requiring that at least one special character be used.</t>
        </r>
      </text>
    </comment>
    <comment ref="W89" authorId="0" shapeId="0" xr:uid="{00000000-0006-0000-0700-00000F000000}">
      <text>
        <r>
          <rPr>
            <sz val="11"/>
            <rFont val="Calibri"/>
          </rPr>
          <t>The Photon operating system must prohibit the use of cached authenticators after one day.</t>
        </r>
      </text>
    </comment>
    <comment ref="X89" authorId="0" shapeId="0" xr:uid="{00000000-0006-0000-0700-000010000000}">
      <text>
        <r>
          <rPr>
            <sz val="11"/>
            <rFont val="Calibri"/>
          </rPr>
          <t>The Photon operating system must use the pam_cracklib module.</t>
        </r>
      </text>
    </comment>
    <comment ref="Y89" authorId="0" shapeId="0" xr:uid="{00000000-0006-0000-0700-000011000000}">
      <text>
        <r>
          <rPr>
            <sz val="11"/>
            <rFont val="Calibri"/>
          </rPr>
          <t>The Photon operating system must set the FAIL_DELAY parameter.</t>
        </r>
      </text>
    </comment>
    <comment ref="Z89" authorId="0" shapeId="0" xr:uid="{00000000-0006-0000-0700-000012000000}">
      <text>
        <r>
          <rPr>
            <sz val="11"/>
            <rFont val="Calibri"/>
          </rPr>
          <t>The Photon operating system must enforce a delay of at least four seconds between logon prompts following a failed logon attempt.</t>
        </r>
      </text>
    </comment>
    <comment ref="AA89" authorId="0" shapeId="0" xr:uid="{00000000-0006-0000-0700-000013000000}">
      <text>
        <r>
          <rPr>
            <sz val="11"/>
            <rFont val="Calibri"/>
          </rPr>
          <t>The Photon operating system must configure sshd to limit the number of allowed login attempts per connection.</t>
        </r>
      </text>
    </comment>
    <comment ref="AB89" authorId="0" shapeId="0" xr:uid="{00000000-0006-0000-0700-000014000000}">
      <text>
        <r>
          <rPr>
            <sz val="11"/>
            <rFont val="Calibri"/>
          </rPr>
          <t>The Photon operating system must enforce password complexity on the root account.</t>
        </r>
      </text>
    </comment>
    <comment ref="AC89" authorId="0" shapeId="0" xr:uid="{00000000-0006-0000-0700-000015000000}">
      <text>
        <r>
          <rPr>
            <sz val="11"/>
            <rFont val="Calibri"/>
          </rPr>
          <t>The ESXi host must verify the DCUI.Access list.</t>
        </r>
      </text>
    </comment>
    <comment ref="AD89" authorId="0" shapeId="0" xr:uid="{00000000-0006-0000-0700-000016000000}">
      <text>
        <r>
          <rPr>
            <sz val="11"/>
            <rFont val="Calibri"/>
          </rPr>
          <t>The ESXi host must verify the exception users list for Lockdown Mode.</t>
        </r>
      </text>
    </comment>
    <comment ref="AE89" authorId="0" shapeId="0" xr:uid="{00000000-0006-0000-0700-000017000000}">
      <text>
        <r>
          <rPr>
            <sz val="11"/>
            <rFont val="Calibri"/>
          </rPr>
          <t>The ESXi host must enforce the limit of three consecutive invalid logon attempts by a user.</t>
        </r>
      </text>
    </comment>
    <comment ref="AF89" authorId="0" shapeId="0" xr:uid="{00000000-0006-0000-0700-000018000000}">
      <text>
        <r>
          <rPr>
            <sz val="11"/>
            <rFont val="Calibri"/>
          </rPr>
          <t>The ESXi host must enforce the unlock timeout of 15 minutes after a user account is locked out.</t>
        </r>
      </text>
    </comment>
    <comment ref="AG89" authorId="0" shapeId="0" xr:uid="{00000000-0006-0000-0700-000019000000}">
      <text>
        <r>
          <rPr>
            <sz val="11"/>
            <rFont val="Calibri"/>
          </rPr>
          <t>The ESXi host must remove keys from the SSH authorized_keys file.</t>
        </r>
      </text>
    </comment>
    <comment ref="AH89" authorId="0" shapeId="0" xr:uid="{00000000-0006-0000-0700-00001A000000}">
      <text>
        <r>
          <rPr>
            <sz val="11"/>
            <rFont val="Calibri"/>
          </rPr>
          <t>The ESXi host must enforce password complexity by requiring that at least one uppercase character be used.</t>
        </r>
      </text>
    </comment>
    <comment ref="AI89" authorId="0" shapeId="0" xr:uid="{00000000-0006-0000-0700-00001B000000}">
      <text>
        <r>
          <rPr>
            <sz val="11"/>
            <rFont val="Calibri"/>
          </rPr>
          <t>The ESXi host must prohibit the reuse of passwords within five iterations.</t>
        </r>
      </text>
    </comment>
    <comment ref="AJ89" authorId="0" shapeId="0" xr:uid="{00000000-0006-0000-0700-00001C000000}">
      <text>
        <r>
          <rPr>
            <sz val="11"/>
            <rFont val="Calibri"/>
          </rPr>
          <t>The password hashes stored on the ESXi host must have been generated using a FIPS 140-2 approved cryptographic hashing algorithm.</t>
        </r>
      </text>
    </comment>
    <comment ref="AK89" authorId="0" shapeId="0" xr:uid="{00000000-0006-0000-0700-00001D000000}">
      <text>
        <r>
          <rPr>
            <sz val="11"/>
            <rFont val="Calibri"/>
          </rPr>
          <t>The ESXi host must use Active Directory for local user authentication.</t>
        </r>
      </text>
    </comment>
    <comment ref="AL89" authorId="0" shapeId="0" xr:uid="{00000000-0006-0000-0700-00001E000000}">
      <text>
        <r>
          <rPr>
            <sz val="11"/>
            <rFont val="Calibri"/>
          </rPr>
          <t>The vCenter Server must prohibit password reuse for a minimum of five generations.</t>
        </r>
      </text>
    </comment>
    <comment ref="AM89" authorId="0" shapeId="0" xr:uid="{00000000-0006-0000-0700-00001F000000}">
      <text>
        <r>
          <rPr>
            <sz val="11"/>
            <rFont val="Calibri"/>
          </rPr>
          <t>The vCenter Server must enforce a 60-day maximum password lifetime restriction.</t>
        </r>
      </text>
    </comment>
    <comment ref="AN89" authorId="0" shapeId="0" xr:uid="{00000000-0006-0000-0700-000020000000}">
      <text>
        <r>
          <rPr>
            <sz val="11"/>
            <rFont val="Calibri"/>
          </rPr>
          <t>The vCenter Server must implement Active Directory authentication.</t>
        </r>
      </text>
    </comment>
    <comment ref="AO89" authorId="0" shapeId="0" xr:uid="{00000000-0006-0000-0700-000021000000}">
      <text>
        <r>
          <rPr>
            <sz val="11"/>
            <rFont val="Calibri"/>
          </rPr>
          <t>The vCenter Server must configure the vpxuser auto-password to be changed every 30 days.</t>
        </r>
      </text>
    </comment>
    <comment ref="AP89" authorId="0" shapeId="0" xr:uid="{00000000-0006-0000-0700-000022000000}">
      <text>
        <r>
          <rPr>
            <sz val="11"/>
            <rFont val="Calibri"/>
          </rPr>
          <t>The vCenter Server must configure the vpxuser password meets length policy.</t>
        </r>
      </text>
    </comment>
    <comment ref="AQ89" authorId="0" shapeId="0" xr:uid="{00000000-0006-0000-0700-000023000000}">
      <text>
        <r>
          <rPr>
            <sz val="11"/>
            <rFont val="Calibri"/>
          </rPr>
          <t>The vCenter Server must check the privilege reassignment after restarts.</t>
        </r>
      </text>
    </comment>
    <comment ref="AR89" authorId="0" shapeId="0" xr:uid="{00000000-0006-0000-0700-000024000000}">
      <text>
        <r>
          <rPr>
            <sz val="11"/>
            <rFont val="Calibri"/>
          </rPr>
          <t>The vCenter Server must use unique service accounts when applications connect to vCenter.</t>
        </r>
      </text>
    </comment>
    <comment ref="AS89" authorId="0" shapeId="0" xr:uid="{00000000-0006-0000-0700-000025000000}">
      <text>
        <r>
          <rPr>
            <sz val="11"/>
            <rFont val="Calibri"/>
          </rPr>
          <t>The vCenter Server passwords must be at least 15 characters in length.</t>
        </r>
      </text>
    </comment>
    <comment ref="AT89" authorId="0" shapeId="0" xr:uid="{00000000-0006-0000-0700-000026000000}">
      <text>
        <r>
          <rPr>
            <sz val="11"/>
            <rFont val="Calibri"/>
          </rPr>
          <t>The vCenter Server passwords must contain at least one uppercase character.</t>
        </r>
      </text>
    </comment>
    <comment ref="AU89" authorId="0" shapeId="0" xr:uid="{00000000-0006-0000-0700-000027000000}">
      <text>
        <r>
          <rPr>
            <sz val="11"/>
            <rFont val="Calibri"/>
          </rPr>
          <t>The vCenter Server passwords must contain at least one lowercase character.</t>
        </r>
      </text>
    </comment>
    <comment ref="H91" authorId="0" shapeId="0" xr:uid="{00000000-0006-0000-0700-000029000000}">
      <text>
        <r>
          <rPr>
            <sz val="11"/>
            <rFont val="Calibri"/>
          </rPr>
          <t>The Photon operating system must configure sshd to disallow authentication with an empty password.</t>
        </r>
      </text>
    </comment>
    <comment ref="I91" authorId="0" shapeId="0" xr:uid="{00000000-0006-0000-0700-00002A000000}">
      <text>
        <r>
          <rPr>
            <sz val="11"/>
            <rFont val="Calibri"/>
          </rPr>
          <t>VMware Postgres must require authentication on all connections.</t>
        </r>
      </text>
    </comment>
    <comment ref="J91" authorId="0" shapeId="0" xr:uid="{00000000-0006-0000-0700-00002B000000}">
      <text>
        <r>
          <rPr>
            <sz val="11"/>
            <rFont val="Calibri"/>
          </rPr>
          <t>The ESXi host SSH daemon must not allow authentication using an empty password.</t>
        </r>
      </text>
    </comment>
    <comment ref="K91" authorId="0" shapeId="0" xr:uid="{00000000-0006-0000-0700-00002C000000}">
      <text>
        <r>
          <rPr>
            <sz val="11"/>
            <rFont val="Calibri"/>
          </rPr>
          <t>The ESXi host must use Active Directory for local user authentication.</t>
        </r>
      </text>
    </comment>
    <comment ref="L91" authorId="0" shapeId="0" xr:uid="{00000000-0006-0000-0700-00002D000000}">
      <text>
        <r>
          <rPr>
            <sz val="11"/>
            <rFont val="Calibri"/>
          </rPr>
          <t>The ESXi host must use multifactor authentication for local DCUI access to privileged accounts.</t>
        </r>
      </text>
    </comment>
    <comment ref="M91" authorId="0" shapeId="0" xr:uid="{00000000-0006-0000-0700-00002E000000}">
      <text>
        <r>
          <rPr>
            <sz val="11"/>
            <rFont val="Calibri"/>
          </rPr>
          <t>The ESXi host must enable bidirectional CHAP authentication for iSCSI traffic.</t>
        </r>
      </text>
    </comment>
    <comment ref="N91" authorId="0" shapeId="0" xr:uid="{00000000-0006-0000-0700-00002F000000}">
      <text>
        <r>
          <rPr>
            <sz val="11"/>
            <rFont val="Calibri"/>
          </rPr>
          <t>The vCenter Server must implement Active Directory authentication.</t>
        </r>
      </text>
    </comment>
    <comment ref="O91" authorId="0" shapeId="0" xr:uid="{00000000-0006-0000-0700-000030000000}">
      <text>
        <r>
          <rPr>
            <sz val="11"/>
            <rFont val="Calibri"/>
          </rPr>
          <t>The vCenter Server must enable certificate based authentication.</t>
        </r>
      </text>
    </comment>
    <comment ref="P91" authorId="0" shapeId="0" xr:uid="{00000000-0006-0000-0700-000031000000}">
      <text>
        <r>
          <rPr>
            <sz val="11"/>
            <rFont val="Calibri"/>
          </rPr>
          <t>The vCenter Server must have Mutual CHAP configured for vSAN iSCSI targets.</t>
        </r>
      </text>
    </comment>
    <comment ref="H92" authorId="0" shapeId="0" xr:uid="{00000000-0006-0000-0700-000032000000}">
      <text>
        <r>
          <rPr>
            <sz val="11"/>
            <rFont val="Calibri"/>
          </rPr>
          <t>ESXi hosts using Host Profiles and/or Auto Deploy must use the vSphere Authentication Proxy to protect passwords when adding themselves to Active Directory.</t>
        </r>
      </text>
    </comment>
    <comment ref="I92" authorId="0" shapeId="0" xr:uid="{00000000-0006-0000-0700-000033000000}">
      <text>
        <r>
          <rPr>
            <sz val="11"/>
            <rFont val="Calibri"/>
          </rPr>
          <t>The ESXi host must use multifactor authentication for local DCUI access to privileged accounts.</t>
        </r>
      </text>
    </comment>
    <comment ref="J92" authorId="0" shapeId="0" xr:uid="{00000000-0006-0000-0700-000034000000}">
      <text>
        <r>
          <rPr>
            <sz val="11"/>
            <rFont val="Calibri"/>
          </rPr>
          <t>The ESXi host must use DoD-approved certificates.</t>
        </r>
      </text>
    </comment>
    <comment ref="K92" authorId="0" shapeId="0" xr:uid="{00000000-0006-0000-0700-000035000000}">
      <text>
        <r>
          <rPr>
            <sz val="11"/>
            <rFont val="Calibri"/>
          </rPr>
          <t>ESX Agent Manager must protect cookies from XSS.</t>
        </r>
      </text>
    </comment>
    <comment ref="L92" authorId="0" shapeId="0" xr:uid="{00000000-0006-0000-0700-000036000000}">
      <text>
        <r>
          <rPr>
            <sz val="11"/>
            <rFont val="Calibri"/>
          </rPr>
          <t>Performance Charts must protect cookies from cross-site scripting (XSS).</t>
        </r>
      </text>
    </comment>
    <comment ref="M92" authorId="0" shapeId="0" xr:uid="{00000000-0006-0000-0700-000037000000}">
      <text>
        <r>
          <rPr>
            <sz val="11"/>
            <rFont val="Calibri"/>
          </rPr>
          <t>The Security Token Service must protect cookies from XSS.</t>
        </r>
      </text>
    </comment>
    <comment ref="N92" authorId="0" shapeId="0" xr:uid="{00000000-0006-0000-0700-000038000000}">
      <text>
        <r>
          <rPr>
            <sz val="11"/>
            <rFont val="Calibri"/>
          </rPr>
          <t>vSphere UI must protect cookies from XSS.</t>
        </r>
      </text>
    </comment>
    <comment ref="O92" authorId="0" shapeId="0" xr:uid="{00000000-0006-0000-0700-000039000000}">
      <text>
        <r>
          <rPr>
            <sz val="11"/>
            <rFont val="Calibri"/>
          </rPr>
          <t>vSphere Client must protect cookies from XSS.</t>
        </r>
      </text>
    </comment>
    <comment ref="P92" authorId="0" shapeId="0" xr:uid="{00000000-0006-0000-0700-00003A000000}">
      <text>
        <r>
          <rPr>
            <sz val="11"/>
            <rFont val="Calibri"/>
          </rPr>
          <t>The vCenter Server Machine SSL certificate must be issued by a DoD certificate authority.</t>
        </r>
      </text>
    </comment>
    <comment ref="Q92" authorId="0" shapeId="0" xr:uid="{00000000-0006-0000-0700-00003B000000}">
      <text>
        <r>
          <rPr>
            <sz val="11"/>
            <rFont val="Calibri"/>
          </rPr>
          <t>The vCenter Server must enable certificate based authentication.</t>
        </r>
      </text>
    </comment>
    <comment ref="R92" authorId="0" shapeId="0" xr:uid="{00000000-0006-0000-0700-00003C000000}">
      <text>
        <r>
          <rPr>
            <sz val="11"/>
            <rFont val="Calibri"/>
          </rPr>
          <t>The vCenter Server must enable revocation checking for certificate-based authentication.</t>
        </r>
      </text>
    </comment>
    <comment ref="H93" authorId="0" shapeId="0" xr:uid="{00000000-0006-0000-0700-00003D000000}">
      <text>
        <r>
          <rPr>
            <sz val="11"/>
            <rFont val="Calibri"/>
          </rPr>
          <t>The Photon operating system must limit the number of concurrent sessions to 10 for all accounts and/or account types.</t>
        </r>
      </text>
    </comment>
    <comment ref="I93" authorId="0" shapeId="0" xr:uid="{00000000-0006-0000-0700-00003E000000}">
      <text>
        <r>
          <rPr>
            <sz val="11"/>
            <rFont val="Calibri"/>
          </rPr>
          <t>The Photon operating system must set a session inactivity timeout of 15 minutes or less.</t>
        </r>
      </text>
    </comment>
    <comment ref="J93" authorId="0" shapeId="0" xr:uid="{00000000-0006-0000-0700-00003F000000}">
      <text>
        <r>
          <rPr>
            <sz val="11"/>
            <rFont val="Calibri"/>
          </rPr>
          <t>The Photon operating system must configure sshd to disallow root logins.</t>
        </r>
      </text>
    </comment>
    <comment ref="K93" authorId="0" shapeId="0" xr:uid="{00000000-0006-0000-0700-000040000000}">
      <text>
        <r>
          <rPr>
            <sz val="11"/>
            <rFont val="Calibri"/>
          </rPr>
          <t>The Photon operating system must configure sshd to disconnect idle SSH sessions.</t>
        </r>
      </text>
    </comment>
    <comment ref="L93" authorId="0" shapeId="0" xr:uid="{00000000-0006-0000-0700-000041000000}">
      <text>
        <r>
          <rPr>
            <sz val="11"/>
            <rFont val="Calibri"/>
          </rPr>
          <t>The Photon operating system must configure sshd to disconnect idle SSH sessions.</t>
        </r>
      </text>
    </comment>
    <comment ref="M93" authorId="0" shapeId="0" xr:uid="{00000000-0006-0000-0700-000042000000}">
      <text>
        <r>
          <rPr>
            <sz val="11"/>
            <rFont val="Calibri"/>
          </rPr>
          <t>The Photon operating system must set an inactivity timeout value for non-interactive sessions.</t>
        </r>
      </text>
    </comment>
    <comment ref="N93" authorId="0" shapeId="0" xr:uid="{00000000-0006-0000-0700-000043000000}">
      <text>
        <r>
          <rPr>
            <sz val="11"/>
            <rFont val="Calibri"/>
          </rPr>
          <t>The Photon operating system must require users to reauthenticate for privilege escalation.</t>
        </r>
      </text>
    </comment>
    <comment ref="O93" authorId="0" shapeId="0" xr:uid="{00000000-0006-0000-0700-000044000000}">
      <text>
        <r>
          <rPr>
            <sz val="11"/>
            <rFont val="Calibri"/>
          </rPr>
          <t>The Photon operating system must enforce approved authorizations for logical access to information and system resources in accordance with applicable access control policies.</t>
        </r>
      </text>
    </comment>
    <comment ref="P93" authorId="0" shapeId="0" xr:uid="{00000000-0006-0000-0700-000045000000}">
      <text>
        <r>
          <rPr>
            <sz val="11"/>
            <rFont val="Calibri"/>
          </rPr>
          <t>VMware Postgres must limit modify privileges to authorized accounts.</t>
        </r>
      </text>
    </comment>
    <comment ref="Q93" authorId="0" shapeId="0" xr:uid="{00000000-0006-0000-0700-000046000000}">
      <text>
        <r>
          <rPr>
            <sz val="11"/>
            <rFont val="Calibri"/>
          </rPr>
          <t>VMware Postgres must not allow schema access to unauthorized accounts.</t>
        </r>
      </text>
    </comment>
    <comment ref="R93" authorId="0" shapeId="0" xr:uid="{00000000-0006-0000-0700-000047000000}">
      <text>
        <r>
          <rPr>
            <sz val="11"/>
            <rFont val="Calibri"/>
          </rPr>
          <t>Access to the ESXi host must be limited by enabling Lockdown Mode.</t>
        </r>
      </text>
    </comment>
    <comment ref="S93" authorId="0" shapeId="0" xr:uid="{00000000-0006-0000-0700-000048000000}">
      <text>
        <r>
          <rPr>
            <sz val="11"/>
            <rFont val="Calibri"/>
          </rPr>
          <t>The ESXi host SSH daemon must not permit root logins.</t>
        </r>
      </text>
    </comment>
    <comment ref="T93" authorId="0" shapeId="0" xr:uid="{00000000-0006-0000-0700-000049000000}">
      <text>
        <r>
          <rPr>
            <sz val="11"/>
            <rFont val="Calibri"/>
          </rPr>
          <t>The ESXi host SSH daemon must set a timeout count on idle sessions.</t>
        </r>
      </text>
    </comment>
    <comment ref="U93" authorId="0" shapeId="0" xr:uid="{00000000-0006-0000-0700-00004A000000}">
      <text>
        <r>
          <rPr>
            <sz val="11"/>
            <rFont val="Calibri"/>
          </rPr>
          <t>The ESXi host SSH daemon must set a timeout interval on idle sessions.</t>
        </r>
      </text>
    </comment>
    <comment ref="V93" authorId="0" shapeId="0" xr:uid="{00000000-0006-0000-0700-00004B000000}">
      <text>
        <r>
          <rPr>
            <sz val="11"/>
            <rFont val="Calibri"/>
          </rPr>
          <t>Active Directory ESX Admin group membership must not be used when adding ESXi hosts to Active Directory.</t>
        </r>
      </text>
    </comment>
    <comment ref="W93" authorId="0" shapeId="0" xr:uid="{00000000-0006-0000-0700-00004C000000}">
      <text>
        <r>
          <rPr>
            <sz val="11"/>
            <rFont val="Calibri"/>
          </rPr>
          <t>The ESXi host must set a timeout to automatically disable idle shell sessions after two minutes.</t>
        </r>
      </text>
    </comment>
    <comment ref="X93" authorId="0" shapeId="0" xr:uid="{00000000-0006-0000-0700-00004D000000}">
      <text>
        <r>
          <rPr>
            <sz val="11"/>
            <rFont val="Calibri"/>
          </rPr>
          <t>The ESXi host must terminate shell services after 10 minutes.</t>
        </r>
      </text>
    </comment>
    <comment ref="Y93" authorId="0" shapeId="0" xr:uid="{00000000-0006-0000-0700-00004E000000}">
      <text>
        <r>
          <rPr>
            <sz val="11"/>
            <rFont val="Calibri"/>
          </rPr>
          <t>The ESXi host must log out of the console UI after two minutes.</t>
        </r>
      </text>
    </comment>
    <comment ref="Z93" authorId="0" shapeId="0" xr:uid="{00000000-0006-0000-0700-00004F000000}">
      <text>
        <r>
          <rPr>
            <sz val="11"/>
            <rFont val="Calibri"/>
          </rPr>
          <t>The ESXi host must not provide root/administrator-level access to CIM-based hardware monitoring tools or other third-party applications.</t>
        </r>
      </text>
    </comment>
    <comment ref="AA93" authorId="0" shapeId="0" xr:uid="{00000000-0006-0000-0700-000050000000}">
      <text>
        <r>
          <rPr>
            <sz val="11"/>
            <rFont val="Calibri"/>
          </rPr>
          <t>Console connection sharing must be limited on the virtual machine.</t>
        </r>
      </text>
    </comment>
    <comment ref="AB93" authorId="0" shapeId="0" xr:uid="{00000000-0006-0000-0700-000051000000}">
      <text>
        <r>
          <rPr>
            <sz val="11"/>
            <rFont val="Calibri"/>
          </rPr>
          <t>Unauthorized removal, connection and modification of devices must be prevented on the virtual machine.</t>
        </r>
      </text>
    </comment>
    <comment ref="AC93" authorId="0" shapeId="0" xr:uid="{00000000-0006-0000-0700-000052000000}">
      <text>
        <r>
          <rPr>
            <sz val="11"/>
            <rFont val="Calibri"/>
          </rPr>
          <t>Use of the virtual machine console must be minimized.</t>
        </r>
      </text>
    </comment>
    <comment ref="AD93" authorId="0" shapeId="0" xr:uid="{00000000-0006-0000-0700-000053000000}">
      <text>
        <r>
          <rPr>
            <sz val="11"/>
            <rFont val="Calibri"/>
          </rPr>
          <t>The virtual machine guest operating system must be locked when the last console connection is closed.</t>
        </r>
      </text>
    </comment>
    <comment ref="AE93" authorId="0" shapeId="0" xr:uid="{00000000-0006-0000-0700-000054000000}">
      <text>
        <r>
          <rPr>
            <sz val="11"/>
            <rFont val="Calibri"/>
          </rPr>
          <t>ESX Agent Manager must limit the amount of time that each TCP connection is kept alive.</t>
        </r>
      </text>
    </comment>
    <comment ref="AF93" authorId="0" shapeId="0" xr:uid="{00000000-0006-0000-0700-000055000000}">
      <text>
        <r>
          <rPr>
            <sz val="11"/>
            <rFont val="Calibri"/>
          </rPr>
          <t>Performance Charts must limit the amount of time that each TCP connection is kept alive.</t>
        </r>
      </text>
    </comment>
    <comment ref="AG93" authorId="0" shapeId="0" xr:uid="{00000000-0006-0000-0700-000056000000}">
      <text>
        <r>
          <rPr>
            <sz val="11"/>
            <rFont val="Calibri"/>
          </rPr>
          <t>The Security Token Service must limit the amount of time that each TCP connection is kept alive.</t>
        </r>
      </text>
    </comment>
    <comment ref="AH93" authorId="0" shapeId="0" xr:uid="{00000000-0006-0000-0700-000057000000}">
      <text>
        <r>
          <rPr>
            <sz val="11"/>
            <rFont val="Calibri"/>
          </rPr>
          <t>vSphere UI must limit the amount of time that each TCP connection is kept alive.</t>
        </r>
      </text>
    </comment>
    <comment ref="AI93" authorId="0" shapeId="0" xr:uid="{00000000-0006-0000-0700-000058000000}">
      <text>
        <r>
          <rPr>
            <sz val="11"/>
            <rFont val="Calibri"/>
          </rPr>
          <t>VAMI must be protected from being stopped by a non-privileged user.</t>
        </r>
      </text>
    </comment>
    <comment ref="AJ93" authorId="0" shapeId="0" xr:uid="{00000000-0006-0000-0700-000059000000}">
      <text>
        <r>
          <rPr>
            <sz val="11"/>
            <rFont val="Calibri"/>
          </rPr>
          <t>vSphere Client must limit the amount of time that each TCP connection is kept alive.</t>
        </r>
      </text>
    </comment>
    <comment ref="AK93" authorId="0" shapeId="0" xr:uid="{00000000-0006-0000-0700-00005A000000}">
      <text>
        <r>
          <rPr>
            <sz val="11"/>
            <rFont val="Calibri"/>
          </rPr>
          <t>The rhttpproxy must drop connections to disconnected clients.</t>
        </r>
      </text>
    </comment>
    <comment ref="AL93" authorId="0" shapeId="0" xr:uid="{00000000-0006-0000-0700-00005B000000}">
      <text>
        <r>
          <rPr>
            <sz val="11"/>
            <rFont val="Calibri"/>
          </rPr>
          <t>The vCenter Server must not automatically refresh client sessions.</t>
        </r>
      </text>
    </comment>
    <comment ref="AM93" authorId="0" shapeId="0" xr:uid="{00000000-0006-0000-0700-00005C000000}">
      <text>
        <r>
          <rPr>
            <sz val="11"/>
            <rFont val="Calibri"/>
          </rPr>
          <t>The vCenter Server must terminate management sessions after 10 minutes of inactivity.</t>
        </r>
      </text>
    </comment>
    <comment ref="AN93" authorId="0" shapeId="0" xr:uid="{00000000-0006-0000-0700-00005D000000}">
      <text>
        <r>
          <rPr>
            <sz val="11"/>
            <rFont val="Calibri"/>
          </rPr>
          <t>The vCenter Server users must have the correct roles assigned.</t>
        </r>
      </text>
    </comment>
    <comment ref="AO93" authorId="0" shapeId="0" xr:uid="{00000000-0006-0000-0700-00005E000000}">
      <text>
        <r>
          <rPr>
            <sz val="11"/>
            <rFont val="Calibri"/>
          </rPr>
          <t>The vCenter Server must limit the use of the built-in SSO administrative account.</t>
        </r>
      </text>
    </comment>
    <comment ref="AP93" authorId="0" shapeId="0" xr:uid="{00000000-0006-0000-0700-00005F000000}">
      <text>
        <r>
          <rPr>
            <sz val="11"/>
            <rFont val="Calibri"/>
          </rPr>
          <t>The vCenter Server must check the privilege reassignment after restarts.</t>
        </r>
      </text>
    </comment>
    <comment ref="AQ93" authorId="0" shapeId="0" xr:uid="{00000000-0006-0000-0700-000060000000}">
      <text>
        <r>
          <rPr>
            <sz val="11"/>
            <rFont val="Calibri"/>
          </rPr>
          <t>The vCenter Server must use a least-privileges assignment for the vCenter Server database user.</t>
        </r>
      </text>
    </comment>
    <comment ref="AR93" authorId="0" shapeId="0" xr:uid="{00000000-0006-0000-0700-000061000000}">
      <text>
        <r>
          <rPr>
            <sz val="11"/>
            <rFont val="Calibri"/>
          </rPr>
          <t>The vCenter Server users must have the correct roles assigned.</t>
        </r>
      </text>
    </comment>
    <comment ref="AS93" authorId="0" shapeId="0" xr:uid="{00000000-0006-0000-0700-000062000000}">
      <text>
        <r>
          <rPr>
            <sz val="11"/>
            <rFont val="Calibri"/>
          </rPr>
          <t>The vCenter Server must restrict access to the cryptographic role.</t>
        </r>
      </text>
    </comment>
    <comment ref="AT93" authorId="0" shapeId="0" xr:uid="{00000000-0006-0000-0700-000063000000}">
      <text>
        <r>
          <rPr>
            <sz val="11"/>
            <rFont val="Calibri"/>
          </rPr>
          <t>The vCenter Server must restrict access to cryptographic permissions.</t>
        </r>
      </text>
    </comment>
    <comment ref="AU93" authorId="0" shapeId="0" xr:uid="{00000000-0006-0000-0700-000064000000}">
      <text>
        <r>
          <rPr>
            <sz val="11"/>
            <rFont val="Calibri"/>
          </rPr>
          <t>The vCenter Server must use a limited privilege account when adding an LDAP identity source.</t>
        </r>
      </text>
    </comment>
    <comment ref="H110" authorId="0" shapeId="0" xr:uid="{00000000-0006-0000-0700-000065000000}">
      <text>
        <r>
          <rPr>
            <sz val="11"/>
            <rFont val="Calibri"/>
          </rPr>
          <t>VMware Postgres must enforce authorized access to all PKI private keys.</t>
        </r>
      </text>
    </comment>
    <comment ref="I110" authorId="0" shapeId="0" xr:uid="{00000000-0006-0000-0700-000066000000}">
      <text>
        <r>
          <rPr>
            <sz val="11"/>
            <rFont val="Calibri"/>
          </rPr>
          <t>VAMI must protect the keystore from unauthorized access.</t>
        </r>
      </text>
    </comment>
    <comment ref="J110" authorId="0" shapeId="0" xr:uid="{00000000-0006-0000-0700-000067000000}">
      <text>
        <r>
          <rPr>
            <sz val="11"/>
            <rFont val="Calibri"/>
          </rPr>
          <t>The rhttpproxy private key file must be protected from unauthorized access.</t>
        </r>
      </text>
    </comment>
    <comment ref="K110" authorId="0" shapeId="0" xr:uid="{00000000-0006-0000-0700-000068000000}">
      <text>
        <r>
          <rPr>
            <sz val="11"/>
            <rFont val="Calibri"/>
          </rPr>
          <t>The vCenter Server must have new Key Encryption Keys (KEKs) reissued at regular intervals for vSAN encrypted datastore(s).</t>
        </r>
      </text>
    </comment>
    <comment ref="H111" authorId="0" shapeId="0" xr:uid="{00000000-0006-0000-0700-000069000000}">
      <text>
        <r>
          <rPr>
            <sz val="11"/>
            <rFont val="Calibri"/>
          </rPr>
          <t>The Photon operating system must configure sshd to use approved encryption algorithms.</t>
        </r>
      </text>
    </comment>
    <comment ref="I111" authorId="0" shapeId="0" xr:uid="{00000000-0006-0000-0700-00006A000000}">
      <text>
        <r>
          <rPr>
            <sz val="11"/>
            <rFont val="Calibri"/>
          </rPr>
          <t>The Photon operating system must configure sshd to use FIPS 140-2 ciphers.</t>
        </r>
      </text>
    </comment>
    <comment ref="J111" authorId="0" shapeId="0" xr:uid="{00000000-0006-0000-0700-00006B000000}">
      <text>
        <r>
          <rPr>
            <sz val="11"/>
            <rFont val="Calibri"/>
          </rPr>
          <t>The Photon operating system must use OpenSSH for remote maintenance sessions.</t>
        </r>
      </text>
    </comment>
    <comment ref="K111" authorId="0" shapeId="0" xr:uid="{00000000-0006-0000-0700-00006C000000}">
      <text>
        <r>
          <rPr>
            <sz val="11"/>
            <rFont val="Calibri"/>
          </rPr>
          <t>VMware Postgres must be configured to use TLS.</t>
        </r>
      </text>
    </comment>
    <comment ref="L111" authorId="0" shapeId="0" xr:uid="{00000000-0006-0000-0700-00006D000000}">
      <text>
        <r>
          <rPr>
            <sz val="11"/>
            <rFont val="Calibri"/>
          </rPr>
          <t>VMware Postgres must use FIPS 140-2 approved TLS ciphers.</t>
        </r>
      </text>
    </comment>
    <comment ref="M111" authorId="0" shapeId="0" xr:uid="{00000000-0006-0000-0700-00006E000000}">
      <text>
        <r>
          <rPr>
            <sz val="11"/>
            <rFont val="Calibri"/>
          </rPr>
          <t>Data from the vPostgres database must be protected from unauthorized transfer.</t>
        </r>
      </text>
    </comment>
    <comment ref="N111" authorId="0" shapeId="0" xr:uid="{00000000-0006-0000-0700-00006F000000}">
      <text>
        <r>
          <rPr>
            <sz val="11"/>
            <rFont val="Calibri"/>
          </rPr>
          <t>The ESXi host SSH daemon must use DoD-approved encryption to protect the confidentiality of remote access sessions.</t>
        </r>
      </text>
    </comment>
    <comment ref="O111" authorId="0" shapeId="0" xr:uid="{00000000-0006-0000-0700-000070000000}">
      <text>
        <r>
          <rPr>
            <sz val="11"/>
            <rFont val="Calibri"/>
          </rPr>
          <t>The ESXi host must exclusively enable TLS 1.2 for all endpoints.</t>
        </r>
      </text>
    </comment>
    <comment ref="P111" authorId="0" shapeId="0" xr:uid="{00000000-0006-0000-0700-000071000000}">
      <text>
        <r>
          <rPr>
            <sz val="11"/>
            <rFont val="Calibri"/>
          </rPr>
          <t>The ESXi host SSH daemon must be configured to only use FIPS 140-2 approved ciphers.</t>
        </r>
      </text>
    </comment>
    <comment ref="Q111" authorId="0" shapeId="0" xr:uid="{00000000-0006-0000-0700-000072000000}">
      <text>
        <r>
          <rPr>
            <sz val="11"/>
            <rFont val="Calibri"/>
          </rPr>
          <t>ESX Agent Manager must set the secure flag for cookies.</t>
        </r>
      </text>
    </comment>
    <comment ref="R111" authorId="0" shapeId="0" xr:uid="{00000000-0006-0000-0700-000073000000}">
      <text>
        <r>
          <rPr>
            <sz val="11"/>
            <rFont val="Calibri"/>
          </rPr>
          <t>Performance Charts must set the secure flag for cookies.</t>
        </r>
      </text>
    </comment>
    <comment ref="S111" authorId="0" shapeId="0" xr:uid="{00000000-0006-0000-0700-000074000000}">
      <text>
        <r>
          <rPr>
            <sz val="11"/>
            <rFont val="Calibri"/>
          </rPr>
          <t>The Security Token Service must set the secure flag for cookies.</t>
        </r>
      </text>
    </comment>
    <comment ref="T111" authorId="0" shapeId="0" xr:uid="{00000000-0006-0000-0700-000075000000}">
      <text>
        <r>
          <rPr>
            <sz val="11"/>
            <rFont val="Calibri"/>
          </rPr>
          <t>vSphere UI must set the secure flag for cookies.</t>
        </r>
      </text>
    </comment>
    <comment ref="U111" authorId="0" shapeId="0" xr:uid="{00000000-0006-0000-0700-000076000000}">
      <text>
        <r>
          <rPr>
            <sz val="11"/>
            <rFont val="Calibri"/>
          </rPr>
          <t>VAMI must be configured with FIPS 140-2 compliant ciphers for HTTPS connections.</t>
        </r>
      </text>
    </comment>
    <comment ref="V111" authorId="0" shapeId="0" xr:uid="{00000000-0006-0000-0700-000077000000}">
      <text>
        <r>
          <rPr>
            <sz val="11"/>
            <rFont val="Calibri"/>
          </rPr>
          <t>VAMI must use cryptography to protect the integrity of remote sessions.</t>
        </r>
      </text>
    </comment>
    <comment ref="W111" authorId="0" shapeId="0" xr:uid="{00000000-0006-0000-0700-000078000000}">
      <text>
        <r>
          <rPr>
            <sz val="11"/>
            <rFont val="Calibri"/>
          </rPr>
          <t>VAMI must implement TLS1.2 exclusively.</t>
        </r>
      </text>
    </comment>
    <comment ref="X111" authorId="0" shapeId="0" xr:uid="{00000000-0006-0000-0700-000079000000}">
      <text>
        <r>
          <rPr>
            <sz val="11"/>
            <rFont val="Calibri"/>
          </rPr>
          <t>vSphere Client must be configured with FIPS 140-2 compliant ciphers for HTTPS connections.</t>
        </r>
      </text>
    </comment>
    <comment ref="Y111" authorId="0" shapeId="0" xr:uid="{00000000-0006-0000-0700-00007A000000}">
      <text>
        <r>
          <rPr>
            <sz val="11"/>
            <rFont val="Calibri"/>
          </rPr>
          <t>vSphere Client must be configured to enable SSL/TLS.</t>
        </r>
      </text>
    </comment>
    <comment ref="Z111" authorId="0" shapeId="0" xr:uid="{00000000-0006-0000-0700-00007B000000}">
      <text>
        <r>
          <rPr>
            <sz val="11"/>
            <rFont val="Calibri"/>
          </rPr>
          <t>vSphere Client must be configured to only communicate over TLS 1.2.</t>
        </r>
      </text>
    </comment>
    <comment ref="AA111" authorId="0" shapeId="0" xr:uid="{00000000-0006-0000-0700-00007C000000}">
      <text>
        <r>
          <rPr>
            <sz val="11"/>
            <rFont val="Calibri"/>
          </rPr>
          <t>vSphere Client must be configured to use the HTTPS scheme.</t>
        </r>
      </text>
    </comment>
    <comment ref="AB111" authorId="0" shapeId="0" xr:uid="{00000000-0006-0000-0700-00007D000000}">
      <text>
        <r>
          <rPr>
            <sz val="11"/>
            <rFont val="Calibri"/>
          </rPr>
          <t>vSphere Client must set the secure flag for cookies.</t>
        </r>
      </text>
    </comment>
    <comment ref="AC111" authorId="0" shapeId="0" xr:uid="{00000000-0006-0000-0700-00007E000000}">
      <text>
        <r>
          <rPr>
            <sz val="11"/>
            <rFont val="Calibri"/>
          </rPr>
          <t>The rhttpproxy must be configured to operate solely with FIPS ciphers.</t>
        </r>
      </text>
    </comment>
    <comment ref="AD111" authorId="0" shapeId="0" xr:uid="{00000000-0006-0000-0700-00007F000000}">
      <text>
        <r>
          <rPr>
            <sz val="11"/>
            <rFont val="Calibri"/>
          </rPr>
          <t>The rhttpproxy must use cryptography to protect the integrity of remote sessions.</t>
        </r>
      </text>
    </comment>
    <comment ref="AE111" authorId="0" shapeId="0" xr:uid="{00000000-0006-0000-0700-000080000000}">
      <text>
        <r>
          <rPr>
            <sz val="11"/>
            <rFont val="Calibri"/>
          </rPr>
          <t>The rhttproxy must exclusively use the HTTPS protocol for client connections.</t>
        </r>
      </text>
    </comment>
    <comment ref="AF111" authorId="0" shapeId="0" xr:uid="{00000000-0006-0000-0700-000081000000}">
      <text>
        <r>
          <rPr>
            <sz val="11"/>
            <rFont val="Calibri"/>
          </rPr>
          <t>Encryption must be enabled for vMotion on the virtual machine.</t>
        </r>
      </text>
    </comment>
    <comment ref="AG111" authorId="0" shapeId="0" xr:uid="{00000000-0006-0000-0700-000082000000}">
      <text>
        <r>
          <rPr>
            <sz val="11"/>
            <rFont val="Calibri"/>
          </rPr>
          <t>The vCenter Server must enable TLS 1.2 exclusively.</t>
        </r>
      </text>
    </comment>
    <comment ref="AH111" authorId="0" shapeId="0" xr:uid="{00000000-0006-0000-0700-000083000000}">
      <text>
        <r>
          <rPr>
            <sz val="11"/>
            <rFont val="Calibri"/>
          </rPr>
          <t>The vCenter Server must use secure Lightweight Directory Access Protocol (LDAPS) when adding an SSO identity source.</t>
        </r>
      </text>
    </comment>
    <comment ref="AI111" authorId="0" shapeId="0" xr:uid="{00000000-0006-0000-0700-000084000000}">
      <text>
        <r>
          <rPr>
            <sz val="11"/>
            <rFont val="Calibri"/>
          </rPr>
          <t>The vCenter Server must enable TLS 1.2 exclusively.</t>
        </r>
      </text>
    </comment>
    <comment ref="H113" authorId="0" shapeId="0" xr:uid="{00000000-0006-0000-0700-000085000000}">
      <text>
        <r>
          <rPr>
            <sz val="11"/>
            <rFont val="Calibri"/>
          </rPr>
          <t>VMware Postgres must limit the number of connections.</t>
        </r>
      </text>
    </comment>
    <comment ref="I113" authorId="0" shapeId="0" xr:uid="{00000000-0006-0000-0700-000086000000}">
      <text>
        <r>
          <rPr>
            <sz val="11"/>
            <rFont val="Calibri"/>
          </rPr>
          <t>Informational messages from the virtual machine to the VMX file must be limited on the virtual machine.</t>
        </r>
      </text>
    </comment>
    <comment ref="J113" authorId="0" shapeId="0" xr:uid="{00000000-0006-0000-0700-000087000000}">
      <text>
        <r>
          <rPr>
            <sz val="11"/>
            <rFont val="Calibri"/>
          </rPr>
          <t>ESX Agent Manager must limit the number of concurrent connections permitted.</t>
        </r>
      </text>
    </comment>
    <comment ref="K113" authorId="0" shapeId="0" xr:uid="{00000000-0006-0000-0700-000088000000}">
      <text>
        <r>
          <rPr>
            <sz val="11"/>
            <rFont val="Calibri"/>
          </rPr>
          <t>ESX Agent Manager must be configured with memory leak protection.</t>
        </r>
      </text>
    </comment>
    <comment ref="L113" authorId="0" shapeId="0" xr:uid="{00000000-0006-0000-0700-000089000000}">
      <text>
        <r>
          <rPr>
            <sz val="11"/>
            <rFont val="Calibri"/>
          </rPr>
          <t>ESX Agent Manager must limit the number of allowed connections.</t>
        </r>
      </text>
    </comment>
    <comment ref="M113" authorId="0" shapeId="0" xr:uid="{00000000-0006-0000-0700-00008A000000}">
      <text>
        <r>
          <rPr>
            <sz val="11"/>
            <rFont val="Calibri"/>
          </rPr>
          <t>Performance Charts must limit the number of concurrent connections permitted.</t>
        </r>
      </text>
    </comment>
    <comment ref="N113" authorId="0" shapeId="0" xr:uid="{00000000-0006-0000-0700-00008B000000}">
      <text>
        <r>
          <rPr>
            <sz val="11"/>
            <rFont val="Calibri"/>
          </rPr>
          <t>Performance Charts must be configured with memory leak protection.</t>
        </r>
      </text>
    </comment>
    <comment ref="O113" authorId="0" shapeId="0" xr:uid="{00000000-0006-0000-0700-00008C000000}">
      <text>
        <r>
          <rPr>
            <sz val="11"/>
            <rFont val="Calibri"/>
          </rPr>
          <t>Performance Charts must limit the number of allowed connections.</t>
        </r>
      </text>
    </comment>
    <comment ref="P113" authorId="0" shapeId="0" xr:uid="{00000000-0006-0000-0700-00008D000000}">
      <text>
        <r>
          <rPr>
            <sz val="11"/>
            <rFont val="Calibri"/>
          </rPr>
          <t>The Security Token Service must limit the number of concurrent connections permitted.</t>
        </r>
      </text>
    </comment>
    <comment ref="Q113" authorId="0" shapeId="0" xr:uid="{00000000-0006-0000-0700-00008E000000}">
      <text>
        <r>
          <rPr>
            <sz val="11"/>
            <rFont val="Calibri"/>
          </rPr>
          <t>The Security Token Service must be configured with memory leak protection.</t>
        </r>
      </text>
    </comment>
    <comment ref="R113" authorId="0" shapeId="0" xr:uid="{00000000-0006-0000-0700-00008F000000}">
      <text>
        <r>
          <rPr>
            <sz val="11"/>
            <rFont val="Calibri"/>
          </rPr>
          <t>The Security Token Service must limit the number of allowed connections.</t>
        </r>
      </text>
    </comment>
    <comment ref="S113" authorId="0" shapeId="0" xr:uid="{00000000-0006-0000-0700-000090000000}">
      <text>
        <r>
          <rPr>
            <sz val="11"/>
            <rFont val="Calibri"/>
          </rPr>
          <t>vSphere UI must limit the number of concurrent connections permitted.</t>
        </r>
      </text>
    </comment>
    <comment ref="T113" authorId="0" shapeId="0" xr:uid="{00000000-0006-0000-0700-000091000000}">
      <text>
        <r>
          <rPr>
            <sz val="11"/>
            <rFont val="Calibri"/>
          </rPr>
          <t>vSphere UI must be configured with memory leak protection.</t>
        </r>
      </text>
    </comment>
    <comment ref="U113" authorId="0" shapeId="0" xr:uid="{00000000-0006-0000-0700-000092000000}">
      <text>
        <r>
          <rPr>
            <sz val="11"/>
            <rFont val="Calibri"/>
          </rPr>
          <t>vSphere UI must limit the number of allowed connections.</t>
        </r>
      </text>
    </comment>
    <comment ref="V113" authorId="0" shapeId="0" xr:uid="{00000000-0006-0000-0700-000093000000}">
      <text>
        <r>
          <rPr>
            <sz val="11"/>
            <rFont val="Calibri"/>
          </rPr>
          <t>VAMI must limit the number of simultaneous requests.</t>
        </r>
      </text>
    </comment>
    <comment ref="W113" authorId="0" shapeId="0" xr:uid="{00000000-0006-0000-0700-000094000000}">
      <text>
        <r>
          <rPr>
            <sz val="11"/>
            <rFont val="Calibri"/>
          </rPr>
          <t>VAMI must prevent hosted applications from exhausting system resources.</t>
        </r>
      </text>
    </comment>
    <comment ref="X113" authorId="0" shapeId="0" xr:uid="{00000000-0006-0000-0700-000095000000}">
      <text>
        <r>
          <rPr>
            <sz val="11"/>
            <rFont val="Calibri"/>
          </rPr>
          <t>VAMI must protect against or limit the effects of HTTP types of denial-of-service (DoS) attacks.</t>
        </r>
      </text>
    </comment>
    <comment ref="Y113" authorId="0" shapeId="0" xr:uid="{00000000-0006-0000-0700-000096000000}">
      <text>
        <r>
          <rPr>
            <sz val="11"/>
            <rFont val="Calibri"/>
          </rPr>
          <t>vSphere Client must limit the number of concurrent connections permitted.</t>
        </r>
      </text>
    </comment>
    <comment ref="Z113" authorId="0" shapeId="0" xr:uid="{00000000-0006-0000-0700-000097000000}">
      <text>
        <r>
          <rPr>
            <sz val="11"/>
            <rFont val="Calibri"/>
          </rPr>
          <t>vSphere Client must be configured with memory leak protection.</t>
        </r>
      </text>
    </comment>
    <comment ref="AA113" authorId="0" shapeId="0" xr:uid="{00000000-0006-0000-0700-000098000000}">
      <text>
        <r>
          <rPr>
            <sz val="11"/>
            <rFont val="Calibri"/>
          </rPr>
          <t>vSphere Client must limit the number of allowed connections.</t>
        </r>
      </text>
    </comment>
    <comment ref="AB113" authorId="0" shapeId="0" xr:uid="{00000000-0006-0000-0700-000099000000}">
      <text>
        <r>
          <rPr>
            <sz val="11"/>
            <rFont val="Calibri"/>
          </rPr>
          <t>The rhttpproxy must set a limit on established connections.</t>
        </r>
      </text>
    </comment>
    <comment ref="AC113" authorId="0" shapeId="0" xr:uid="{00000000-0006-0000-0700-00009A000000}">
      <text>
        <r>
          <rPr>
            <sz val="11"/>
            <rFont val="Calibri"/>
          </rPr>
          <t>The vCenter Server must manage excess capacity, bandwidth, or other redundancy to limit the effects of information-flooding types of denial-of-service (DoS) attacks by enabling Network I/O Control (NIOC).</t>
        </r>
      </text>
    </comment>
    <comment ref="H114" authorId="0" shapeId="0" xr:uid="{00000000-0006-0000-0700-00009B000000}">
      <text>
        <r>
          <rPr>
            <sz val="11"/>
            <rFont val="Calibri"/>
          </rPr>
          <t>Copy operations must be disabled on the virtual machine.</t>
        </r>
      </text>
    </comment>
    <comment ref="I114" authorId="0" shapeId="0" xr:uid="{00000000-0006-0000-0700-00009C000000}">
      <text>
        <r>
          <rPr>
            <sz val="11"/>
            <rFont val="Calibri"/>
          </rPr>
          <t>Drag and drop operations must be disabled on the virtual machine.</t>
        </r>
      </text>
    </comment>
    <comment ref="J114" authorId="0" shapeId="0" xr:uid="{00000000-0006-0000-0700-00009D000000}">
      <text>
        <r>
          <rPr>
            <sz val="11"/>
            <rFont val="Calibri"/>
          </rPr>
          <t>Paste operations must be disabled on the virtual machine.</t>
        </r>
      </text>
    </comment>
    <comment ref="K114" authorId="0" shapeId="0" xr:uid="{00000000-0006-0000-0700-00009E000000}">
      <text>
        <r>
          <rPr>
            <sz val="11"/>
            <rFont val="Calibri"/>
          </rPr>
          <t>HGFS file transfers must be disabled on the virtual machine.</t>
        </r>
      </text>
    </comment>
    <comment ref="L114" authorId="0" shapeId="0" xr:uid="{00000000-0006-0000-0700-00009F000000}">
      <text>
        <r>
          <rPr>
            <sz val="11"/>
            <rFont val="Calibri"/>
          </rPr>
          <t>The virtual machine must not be able to obtain host information from the hypervisor.</t>
        </r>
      </text>
    </comment>
    <comment ref="M114" authorId="0" shapeId="0" xr:uid="{00000000-0006-0000-0700-0000A0000000}">
      <text>
        <r>
          <rPr>
            <sz val="11"/>
            <rFont val="Calibri"/>
          </rPr>
          <t>The vCenter Server must only send NetFlow traffic to authorized collectors.</t>
        </r>
      </text>
    </comment>
    <comment ref="N114" authorId="0" shapeId="0" xr:uid="{00000000-0006-0000-0700-0000A1000000}">
      <text>
        <r>
          <rPr>
            <sz val="11"/>
            <rFont val="Calibri"/>
          </rPr>
          <t>The vCenter Server must disable the Customer Experience Improvement Program (CEIP).</t>
        </r>
      </text>
    </comment>
    <comment ref="H115" authorId="0" shapeId="0" xr:uid="{00000000-0006-0000-0700-0000A2000000}">
      <text>
        <r>
          <rPr>
            <sz val="11"/>
            <rFont val="Calibri"/>
          </rPr>
          <t>The Photon operating system must only allow installation of packages signed by VMware.</t>
        </r>
      </text>
    </comment>
    <comment ref="I115" authorId="0" shapeId="0" xr:uid="{00000000-0006-0000-0700-0000A3000000}">
      <text>
        <r>
          <rPr>
            <sz val="11"/>
            <rFont val="Calibri"/>
          </rPr>
          <t>The Photon operating system package files must not be modified.</t>
        </r>
      </text>
    </comment>
    <comment ref="J115" authorId="0" shapeId="0" xr:uid="{00000000-0006-0000-0700-0000A4000000}">
      <text>
        <r>
          <rPr>
            <sz val="11"/>
            <rFont val="Calibri"/>
          </rPr>
          <t>The Photon operating system RPM package management tool must cryptographically verify the authenticity of all software packages during installation.</t>
        </r>
      </text>
    </comment>
    <comment ref="K115" authorId="0" shapeId="0" xr:uid="{00000000-0006-0000-0700-0000A5000000}">
      <text>
        <r>
          <rPr>
            <sz val="11"/>
            <rFont val="Calibri"/>
          </rPr>
          <t>The Photon operating system RPM package management tool must cryptographically verify the authenticity of all software packages during installation.</t>
        </r>
      </text>
    </comment>
    <comment ref="L115" authorId="0" shapeId="0" xr:uid="{00000000-0006-0000-0700-0000A6000000}">
      <text>
        <r>
          <rPr>
            <sz val="11"/>
            <rFont val="Calibri"/>
          </rPr>
          <t>The Photon operating system RPM package management tool must cryptographically verify the authenticity of all software packages during installation.</t>
        </r>
      </text>
    </comment>
    <comment ref="M115" authorId="0" shapeId="0" xr:uid="{00000000-0006-0000-0700-0000A7000000}">
      <text>
        <r>
          <rPr>
            <sz val="11"/>
            <rFont val="Calibri"/>
          </rPr>
          <t>The ESXi Image Profile and vSphere Installation Bundle (VIB) Acceptance Levels must be verified.</t>
        </r>
      </text>
    </comment>
    <comment ref="N115" authorId="0" shapeId="0" xr:uid="{00000000-0006-0000-0700-0000A8000000}">
      <text>
        <r>
          <rPr>
            <sz val="11"/>
            <rFont val="Calibri"/>
          </rPr>
          <t>The SA must verify the integrity of the installation media before installing ESXi.</t>
        </r>
      </text>
    </comment>
    <comment ref="O115" authorId="0" shapeId="0" xr:uid="{00000000-0006-0000-0700-0000A9000000}">
      <text>
        <r>
          <rPr>
            <sz val="11"/>
            <rFont val="Calibri"/>
          </rPr>
          <t>The ESXi host must enable Secure Boot.</t>
        </r>
      </text>
    </comment>
    <comment ref="P115" authorId="0" shapeId="0" xr:uid="{00000000-0006-0000-0700-0000AA000000}">
      <text>
        <r>
          <rPr>
            <sz val="11"/>
            <rFont val="Calibri"/>
          </rPr>
          <t>ESX Agent Manager application files must be verified for their integrity.</t>
        </r>
      </text>
    </comment>
    <comment ref="Q115" authorId="0" shapeId="0" xr:uid="{00000000-0006-0000-0700-0000AB000000}">
      <text>
        <r>
          <rPr>
            <sz val="11"/>
            <rFont val="Calibri"/>
          </rPr>
          <t>Performance Charts application files must be verified for their integrity.</t>
        </r>
      </text>
    </comment>
    <comment ref="R115" authorId="0" shapeId="0" xr:uid="{00000000-0006-0000-0700-0000AC000000}">
      <text>
        <r>
          <rPr>
            <sz val="11"/>
            <rFont val="Calibri"/>
          </rPr>
          <t>The Security Token Service application files must be verified for their integrity.</t>
        </r>
      </text>
    </comment>
    <comment ref="S115" authorId="0" shapeId="0" xr:uid="{00000000-0006-0000-0700-0000AD000000}">
      <text>
        <r>
          <rPr>
            <sz val="11"/>
            <rFont val="Calibri"/>
          </rPr>
          <t>vSphere UI application files must be verified for their integrity.</t>
        </r>
      </text>
    </comment>
    <comment ref="T115" authorId="0" shapeId="0" xr:uid="{00000000-0006-0000-0700-0000AE000000}">
      <text>
        <r>
          <rPr>
            <sz val="11"/>
            <rFont val="Calibri"/>
          </rPr>
          <t>vSphere UI plugins must be authorized before use.</t>
        </r>
      </text>
    </comment>
    <comment ref="U115" authorId="0" shapeId="0" xr:uid="{00000000-0006-0000-0700-0000AF000000}">
      <text>
        <r>
          <rPr>
            <sz val="11"/>
            <rFont val="Calibri"/>
          </rPr>
          <t>VAMI server binaries and libraries must be verified for their integrity.</t>
        </r>
      </text>
    </comment>
    <comment ref="V115" authorId="0" shapeId="0" xr:uid="{00000000-0006-0000-0700-0000B0000000}">
      <text>
        <r>
          <rPr>
            <sz val="11"/>
            <rFont val="Calibri"/>
          </rPr>
          <t>vSphere Client application files must be verified for their integrity.</t>
        </r>
      </text>
    </comment>
    <comment ref="W115" authorId="0" shapeId="0" xr:uid="{00000000-0006-0000-0700-0000B1000000}">
      <text>
        <r>
          <rPr>
            <sz val="11"/>
            <rFont val="Calibri"/>
          </rPr>
          <t>vCenter Server plugins must be verified.</t>
        </r>
      </text>
    </comment>
    <comment ref="H118" authorId="0" shapeId="0" xr:uid="{00000000-0006-0000-0700-0000B2000000}">
      <text>
        <r>
          <rPr>
            <sz val="11"/>
            <rFont val="Calibri"/>
          </rPr>
          <t>The ESXi host must disable Inter-VM transparent page sharing.</t>
        </r>
      </text>
    </comment>
    <comment ref="I118" authorId="0" shapeId="0" xr:uid="{00000000-0006-0000-0700-0000B3000000}">
      <text>
        <r>
          <rPr>
            <sz val="11"/>
            <rFont val="Calibri"/>
          </rPr>
          <t>Shared salt values must be disabled on the virtual machine.</t>
        </r>
      </text>
    </comment>
    <comment ref="H134" authorId="0" shapeId="0" xr:uid="{00000000-0006-0000-0700-0000B4000000}">
      <text>
        <r>
          <rPr>
            <sz val="11"/>
            <rFont val="Calibri"/>
          </rPr>
          <t>The Photon operating system must not forward IPv4 or IPv6 source-routed packets.</t>
        </r>
      </text>
    </comment>
    <comment ref="I134" authorId="0" shapeId="0" xr:uid="{00000000-0006-0000-0700-0000B5000000}">
      <text>
        <r>
          <rPr>
            <sz val="11"/>
            <rFont val="Calibri"/>
          </rPr>
          <t>The Photon operating system must use a reverse-path filter for IPv4 network traffic.</t>
        </r>
      </text>
    </comment>
    <comment ref="J134" authorId="0" shapeId="0" xr:uid="{00000000-0006-0000-0700-0000B6000000}">
      <text>
        <r>
          <rPr>
            <sz val="11"/>
            <rFont val="Calibri"/>
          </rPr>
          <t>The ESXi host must protect the confidentiality and integrity of transmitted information by isolating vMotion traffic.</t>
        </r>
      </text>
    </comment>
    <comment ref="K134" authorId="0" shapeId="0" xr:uid="{00000000-0006-0000-0700-0000B7000000}">
      <text>
        <r>
          <rPr>
            <sz val="11"/>
            <rFont val="Calibri"/>
          </rPr>
          <t>The ESXi host must protect the confidentiality and integrity of transmitted information by protecting ESXi management traffic.</t>
        </r>
      </text>
    </comment>
    <comment ref="L134" authorId="0" shapeId="0" xr:uid="{00000000-0006-0000-0700-0000B8000000}">
      <text>
        <r>
          <rPr>
            <sz val="11"/>
            <rFont val="Calibri"/>
          </rPr>
          <t>The ESXi host must protect the confidentiality and integrity of transmitted information by isolating IP-based storage traffic.</t>
        </r>
      </text>
    </comment>
    <comment ref="M134" authorId="0" shapeId="0" xr:uid="{00000000-0006-0000-0700-0000B9000000}">
      <text>
        <r>
          <rPr>
            <sz val="11"/>
            <rFont val="Calibri"/>
          </rPr>
          <t>The ESXi host must protect the confidentiality and integrity of transmitted information by using different TCP/IP stacks where possible.</t>
        </r>
      </text>
    </comment>
    <comment ref="N134" authorId="0" shapeId="0" xr:uid="{00000000-0006-0000-0700-0000BA000000}">
      <text>
        <r>
          <rPr>
            <sz val="11"/>
            <rFont val="Calibri"/>
          </rPr>
          <t>The ESXi host must configure the firewall to restrict access to services running on the host.</t>
        </r>
      </text>
    </comment>
    <comment ref="O134" authorId="0" shapeId="0" xr:uid="{00000000-0006-0000-0700-0000BB000000}">
      <text>
        <r>
          <rPr>
            <sz val="11"/>
            <rFont val="Calibri"/>
          </rPr>
          <t>The ESXi host must configure the firewall to block network traffic by default.</t>
        </r>
      </text>
    </comment>
    <comment ref="P134" authorId="0" shapeId="0" xr:uid="{00000000-0006-0000-0700-0000BC000000}">
      <text>
        <r>
          <rPr>
            <sz val="11"/>
            <rFont val="Calibri"/>
          </rPr>
          <t>The virtual switch Forged Transmits policy must be set to reject on the ESXi host.</t>
        </r>
      </text>
    </comment>
    <comment ref="Q134" authorId="0" shapeId="0" xr:uid="{00000000-0006-0000-0700-0000BD000000}">
      <text>
        <r>
          <rPr>
            <sz val="11"/>
            <rFont val="Calibri"/>
          </rPr>
          <t>The virtual switch MAC Address Change policy must be set to reject on the ESXi host.</t>
        </r>
      </text>
    </comment>
    <comment ref="R134" authorId="0" shapeId="0" xr:uid="{00000000-0006-0000-0700-0000BE000000}">
      <text>
        <r>
          <rPr>
            <sz val="11"/>
            <rFont val="Calibri"/>
          </rPr>
          <t>The virtual switch Promiscuous Mode policy must be set to reject on the ESXi host.</t>
        </r>
      </text>
    </comment>
    <comment ref="S134" authorId="0" shapeId="0" xr:uid="{00000000-0006-0000-0700-0000BF000000}">
      <text>
        <r>
          <rPr>
            <sz val="11"/>
            <rFont val="Calibri"/>
          </rPr>
          <t>For the ESXi host, all port groups must be configured to a value other than that of the native VLAN.</t>
        </r>
      </text>
    </comment>
    <comment ref="T134" authorId="0" shapeId="0" xr:uid="{00000000-0006-0000-0700-0000C0000000}">
      <text>
        <r>
          <rPr>
            <sz val="11"/>
            <rFont val="Calibri"/>
          </rPr>
          <t>For the ESXi host, all port groups must not be configured to VLAN 4095 unless Virtual Guest Tagging (VGT) is required.</t>
        </r>
      </text>
    </comment>
    <comment ref="U134" authorId="0" shapeId="0" xr:uid="{00000000-0006-0000-0700-0000C1000000}">
      <text>
        <r>
          <rPr>
            <sz val="11"/>
            <rFont val="Calibri"/>
          </rPr>
          <t>For the ESXi host, all port groups must not be configured to VLAN values reserved by upstream physical switches.</t>
        </r>
      </text>
    </comment>
    <comment ref="V134" authorId="0" shapeId="0" xr:uid="{00000000-0006-0000-0700-0000C2000000}">
      <text>
        <r>
          <rPr>
            <sz val="11"/>
            <rFont val="Calibri"/>
          </rPr>
          <t>The vCenter Server must set the distributed port group Forged Transmits policy to reject.</t>
        </r>
      </text>
    </comment>
    <comment ref="W134" authorId="0" shapeId="0" xr:uid="{00000000-0006-0000-0700-0000C3000000}">
      <text>
        <r>
          <rPr>
            <sz val="11"/>
            <rFont val="Calibri"/>
          </rPr>
          <t>The vCenter Server must set the distributed port group MAC Address Change policy to reject.</t>
        </r>
      </text>
    </comment>
    <comment ref="X134" authorId="0" shapeId="0" xr:uid="{00000000-0006-0000-0700-0000C4000000}">
      <text>
        <r>
          <rPr>
            <sz val="11"/>
            <rFont val="Calibri"/>
          </rPr>
          <t>The vCenter Server must set the distributed port group Promiscuous Mode policy to reject.</t>
        </r>
      </text>
    </comment>
    <comment ref="Y134" authorId="0" shapeId="0" xr:uid="{00000000-0006-0000-0700-0000C5000000}">
      <text>
        <r>
          <rPr>
            <sz val="11"/>
            <rFont val="Calibri"/>
          </rPr>
          <t>The vCenter Server must configure all port groups to a value other than that of the native VLAN.</t>
        </r>
      </text>
    </comment>
    <comment ref="Z134" authorId="0" shapeId="0" xr:uid="{00000000-0006-0000-0700-0000C6000000}">
      <text>
        <r>
          <rPr>
            <sz val="11"/>
            <rFont val="Calibri"/>
          </rPr>
          <t>The vCenter Server must not configure VLAN Trunking unless Virtual Guest Tagging (VGT) is required and authorized.</t>
        </r>
      </text>
    </comment>
    <comment ref="AA134" authorId="0" shapeId="0" xr:uid="{00000000-0006-0000-0700-0000C7000000}">
      <text>
        <r>
          <rPr>
            <sz val="11"/>
            <rFont val="Calibri"/>
          </rPr>
          <t>The vCenter Server must not configure all port groups to VLAN values reserved by upstream physical switches.</t>
        </r>
      </text>
    </comment>
    <comment ref="AB134" authorId="0" shapeId="0" xr:uid="{00000000-0006-0000-0700-0000C8000000}">
      <text>
        <r>
          <rPr>
            <sz val="11"/>
            <rFont val="Calibri"/>
          </rPr>
          <t>The vCenter Server must restrict the connectivity between Update Manager and public patch repositories by use of a separate Update Manager Download Server.</t>
        </r>
      </text>
    </comment>
    <comment ref="AC134" authorId="0" shapeId="0" xr:uid="{00000000-0006-0000-0700-0000C9000000}">
      <text>
        <r>
          <rPr>
            <sz val="11"/>
            <rFont val="Calibri"/>
          </rPr>
          <t>The vCenter Server must protect the confidentiality and integrity of transmitted information by isolating IP-based storage traffic.</t>
        </r>
      </text>
    </comment>
    <comment ref="AD134" authorId="0" shapeId="0" xr:uid="{00000000-0006-0000-0700-0000CA000000}">
      <text>
        <r>
          <rPr>
            <sz val="11"/>
            <rFont val="Calibri"/>
          </rPr>
          <t>The vCenter Server must disable or restrict the connectivity between vSAN Health Check and public Hardware Compatibility List by use of an external proxy server.</t>
        </r>
      </text>
    </comment>
    <comment ref="H142" authorId="0" shapeId="0" xr:uid="{00000000-0006-0000-0700-0000CB000000}">
      <text>
        <r>
          <rPr>
            <sz val="11"/>
            <rFont val="Calibri"/>
          </rPr>
          <t>The Photon operating system must disable the loading of unnecessary kernel modules.</t>
        </r>
      </text>
    </comment>
    <comment ref="I142" authorId="0" shapeId="0" xr:uid="{00000000-0006-0000-0700-0000CC000000}">
      <text>
        <r>
          <rPr>
            <sz val="11"/>
            <rFont val="Calibri"/>
          </rPr>
          <t>The Photon operating system must use TCP syncookies.</t>
        </r>
      </text>
    </comment>
    <comment ref="J142" authorId="0" shapeId="0" xr:uid="{00000000-0006-0000-0700-0000CD000000}">
      <text>
        <r>
          <rPr>
            <sz val="11"/>
            <rFont val="Calibri"/>
          </rPr>
          <t>The Photon operating system must configure sshd with a specific ListenAddress.</t>
        </r>
      </text>
    </comment>
    <comment ref="K142" authorId="0" shapeId="0" xr:uid="{00000000-0006-0000-0700-0000CE000000}">
      <text>
        <r>
          <rPr>
            <sz val="11"/>
            <rFont val="Calibri"/>
          </rPr>
          <t>The Photon operating system must implement address space layout randomization (ASLR) to protect its memory from unauthorized code execution.</t>
        </r>
      </text>
    </comment>
    <comment ref="L142" authorId="0" shapeId="0" xr:uid="{00000000-0006-0000-0700-0000CF000000}">
      <text>
        <r>
          <rPr>
            <sz val="11"/>
            <rFont val="Calibri"/>
          </rPr>
          <t>The Photon operating system must ensure root $PATH entries are appropriate.</t>
        </r>
      </text>
    </comment>
    <comment ref="M142" authorId="0" shapeId="0" xr:uid="{00000000-0006-0000-0700-0000D0000000}">
      <text>
        <r>
          <rPr>
            <sz val="11"/>
            <rFont val="Calibri"/>
          </rPr>
          <t>The Photon operating system must create a home directory for all new local interactive user accounts.</t>
        </r>
      </text>
    </comment>
    <comment ref="N142" authorId="0" shapeId="0" xr:uid="{00000000-0006-0000-0700-0000D1000000}">
      <text>
        <r>
          <rPr>
            <sz val="11"/>
            <rFont val="Calibri"/>
          </rPr>
          <t>The Photon operating system must disable the debug-shell service.</t>
        </r>
      </text>
    </comment>
    <comment ref="O142" authorId="0" shapeId="0" xr:uid="{00000000-0006-0000-0700-0000D2000000}">
      <text>
        <r>
          <rPr>
            <sz val="11"/>
            <rFont val="Calibri"/>
          </rPr>
          <t>The Photon operating system must configure sshd to disallow Generic Security Service Application Program Interface (GSSAPI) authentication.</t>
        </r>
      </text>
    </comment>
    <comment ref="P142" authorId="0" shapeId="0" xr:uid="{00000000-0006-0000-0700-0000D3000000}">
      <text>
        <r>
          <rPr>
            <sz val="11"/>
            <rFont val="Calibri"/>
          </rPr>
          <t>The Photon operating system must configure sshd to disable environment processing.</t>
        </r>
      </text>
    </comment>
    <comment ref="Q142" authorId="0" shapeId="0" xr:uid="{00000000-0006-0000-0700-0000D4000000}">
      <text>
        <r>
          <rPr>
            <sz val="11"/>
            <rFont val="Calibri"/>
          </rPr>
          <t>The Photon operating system must configure sshd to disable X11 forwarding.</t>
        </r>
      </text>
    </comment>
    <comment ref="R142" authorId="0" shapeId="0" xr:uid="{00000000-0006-0000-0700-0000D5000000}">
      <text>
        <r>
          <rPr>
            <sz val="11"/>
            <rFont val="Calibri"/>
          </rPr>
          <t>The Photon operating system must configure sshd to perform strict mode checking of home directory configuration files.</t>
        </r>
      </text>
    </comment>
    <comment ref="S142" authorId="0" shapeId="0" xr:uid="{00000000-0006-0000-0700-0000D6000000}">
      <text>
        <r>
          <rPr>
            <sz val="11"/>
            <rFont val="Calibri"/>
          </rPr>
          <t>The Photon operating system must configure sshd to disallow Kerberos authentication.</t>
        </r>
      </text>
    </comment>
    <comment ref="T142" authorId="0" shapeId="0" xr:uid="{00000000-0006-0000-0700-0000D7000000}">
      <text>
        <r>
          <rPr>
            <sz val="11"/>
            <rFont val="Calibri"/>
          </rPr>
          <t>The Photon operating system must configure sshd to use privilege separation.</t>
        </r>
      </text>
    </comment>
    <comment ref="U142" authorId="0" shapeId="0" xr:uid="{00000000-0006-0000-0700-0000D8000000}">
      <text>
        <r>
          <rPr>
            <sz val="11"/>
            <rFont val="Calibri"/>
          </rPr>
          <t>The Photon operating system must configure sshd to disallow compression of the encrypted session stream.</t>
        </r>
      </text>
    </comment>
    <comment ref="V142" authorId="0" shapeId="0" xr:uid="{00000000-0006-0000-0700-0000D9000000}">
      <text>
        <r>
          <rPr>
            <sz val="11"/>
            <rFont val="Calibri"/>
          </rPr>
          <t>The Photon operating system must configure sshd to ignore user-specific trusted hosts lists.</t>
        </r>
      </text>
    </comment>
    <comment ref="W142" authorId="0" shapeId="0" xr:uid="{00000000-0006-0000-0700-0000DA000000}">
      <text>
        <r>
          <rPr>
            <sz val="11"/>
            <rFont val="Calibri"/>
          </rPr>
          <t>The Photon operating system must configure sshd to ignore user-specific known_host files.</t>
        </r>
      </text>
    </comment>
    <comment ref="X142" authorId="0" shapeId="0" xr:uid="{00000000-0006-0000-0700-0000DB000000}">
      <text>
        <r>
          <rPr>
            <sz val="11"/>
            <rFont val="Calibri"/>
          </rPr>
          <t>The Photon operating system must be configured so that the x86 Ctrl-Alt-Delete key sequence is disabled on the command line.</t>
        </r>
      </text>
    </comment>
    <comment ref="Y142" authorId="0" shapeId="0" xr:uid="{00000000-0006-0000-0700-0000DC000000}">
      <text>
        <r>
          <rPr>
            <sz val="11"/>
            <rFont val="Calibri"/>
          </rPr>
          <t>The Photon operating system must be configured so that the /etc/skel default scripts are protected from unauthorized modification.</t>
        </r>
      </text>
    </comment>
    <comment ref="Z142" authorId="0" shapeId="0" xr:uid="{00000000-0006-0000-0700-0000DD000000}">
      <text>
        <r>
          <rPr>
            <sz val="11"/>
            <rFont val="Calibri"/>
          </rPr>
          <t>The Photon operating system must be configured so that the /root path is protected from unauthorized access.</t>
        </r>
      </text>
    </comment>
    <comment ref="AA142" authorId="0" shapeId="0" xr:uid="{00000000-0006-0000-0700-0000DE000000}">
      <text>
        <r>
          <rPr>
            <sz val="11"/>
            <rFont val="Calibri"/>
          </rPr>
          <t>The Photon operating system must be configured so that all global initialization scripts are protected from unauthorized modification.</t>
        </r>
      </text>
    </comment>
    <comment ref="AB142" authorId="0" shapeId="0" xr:uid="{00000000-0006-0000-0700-0000DF000000}">
      <text>
        <r>
          <rPr>
            <sz val="11"/>
            <rFont val="Calibri"/>
          </rPr>
          <t>The Photon operating system must be configured so that all system startup scripts are protected from unauthorized modification.</t>
        </r>
      </text>
    </comment>
    <comment ref="AC142" authorId="0" shapeId="0" xr:uid="{00000000-0006-0000-0700-0000E0000000}">
      <text>
        <r>
          <rPr>
            <sz val="11"/>
            <rFont val="Calibri"/>
          </rPr>
          <t>The Photon operating system must be configured so that all files have a valid owner and group owner.</t>
        </r>
      </text>
    </comment>
    <comment ref="AD142" authorId="0" shapeId="0" xr:uid="{00000000-0006-0000-0700-0000E1000000}">
      <text>
        <r>
          <rPr>
            <sz val="11"/>
            <rFont val="Calibri"/>
          </rPr>
          <t>The Photon operating system must be configured so that the /etc/cron.allow file is protected from unauthorized modification.</t>
        </r>
      </text>
    </comment>
    <comment ref="AE142" authorId="0" shapeId="0" xr:uid="{00000000-0006-0000-0700-0000E2000000}">
      <text>
        <r>
          <rPr>
            <sz val="11"/>
            <rFont val="Calibri"/>
          </rPr>
          <t>The Photon operating system must be configured so that all cron jobs are protected from unauthorized modification.</t>
        </r>
      </text>
    </comment>
    <comment ref="AF142" authorId="0" shapeId="0" xr:uid="{00000000-0006-0000-0700-0000E3000000}">
      <text>
        <r>
          <rPr>
            <sz val="11"/>
            <rFont val="Calibri"/>
          </rPr>
          <t>The Photon operating system must be configured so that all cron paths are protected from unauthorized modification.</t>
        </r>
      </text>
    </comment>
    <comment ref="AG142" authorId="0" shapeId="0" xr:uid="{00000000-0006-0000-0700-0000E4000000}">
      <text>
        <r>
          <rPr>
            <sz val="11"/>
            <rFont val="Calibri"/>
          </rPr>
          <t>The Photon operating system must not forward IPv4 or IPv6 source-routed packets.</t>
        </r>
      </text>
    </comment>
    <comment ref="AH142" authorId="0" shapeId="0" xr:uid="{00000000-0006-0000-0700-0000E5000000}">
      <text>
        <r>
          <rPr>
            <sz val="11"/>
            <rFont val="Calibri"/>
          </rPr>
          <t>The Photon operating system must not respond to IPv4 Internet Control Message Protocol (ICMP) echoes sent to a broadcast address.</t>
        </r>
      </text>
    </comment>
    <comment ref="AI142" authorId="0" shapeId="0" xr:uid="{00000000-0006-0000-0700-0000E6000000}">
      <text>
        <r>
          <rPr>
            <sz val="11"/>
            <rFont val="Calibri"/>
          </rPr>
          <t>The Photon operating system must prevent IPv4 Internet Control Message Protocol (ICMP) redirect messages from being accepted.</t>
        </r>
      </text>
    </comment>
    <comment ref="AJ142" authorId="0" shapeId="0" xr:uid="{00000000-0006-0000-0700-0000E7000000}">
      <text>
        <r>
          <rPr>
            <sz val="11"/>
            <rFont val="Calibri"/>
          </rPr>
          <t>The Photon operating system must prevent IPv4 Internet Control Message Protocol (ICMP) secure redirect messages from being accepted.</t>
        </r>
      </text>
    </comment>
    <comment ref="AK142" authorId="0" shapeId="0" xr:uid="{00000000-0006-0000-0700-0000E8000000}">
      <text>
        <r>
          <rPr>
            <sz val="11"/>
            <rFont val="Calibri"/>
          </rPr>
          <t>The Photon operating system must not send IPv4 Internet Control Message Protocol (ICMP) redirects.</t>
        </r>
      </text>
    </comment>
    <comment ref="AL142" authorId="0" shapeId="0" xr:uid="{00000000-0006-0000-0700-0000E9000000}">
      <text>
        <r>
          <rPr>
            <sz val="11"/>
            <rFont val="Calibri"/>
          </rPr>
          <t>The Photon operating system must log IPv4 packets with impossible addresses.</t>
        </r>
      </text>
    </comment>
    <comment ref="AM142" authorId="0" shapeId="0" xr:uid="{00000000-0006-0000-0700-0000EA000000}">
      <text>
        <r>
          <rPr>
            <sz val="11"/>
            <rFont val="Calibri"/>
          </rPr>
          <t>The Photon operating system must use a reverse-path filter for IPv4 network traffic.</t>
        </r>
      </text>
    </comment>
    <comment ref="AN142" authorId="0" shapeId="0" xr:uid="{00000000-0006-0000-0700-0000EB000000}">
      <text>
        <r>
          <rPr>
            <sz val="11"/>
            <rFont val="Calibri"/>
          </rPr>
          <t>The Photon operating system must not perform multicast packet forwarding.</t>
        </r>
      </text>
    </comment>
    <comment ref="AO142" authorId="0" shapeId="0" xr:uid="{00000000-0006-0000-0700-0000EC000000}">
      <text>
        <r>
          <rPr>
            <sz val="11"/>
            <rFont val="Calibri"/>
          </rPr>
          <t>The Photon operating system must not perform IPv4 packet forwarding.</t>
        </r>
      </text>
    </comment>
    <comment ref="AP142" authorId="0" shapeId="0" xr:uid="{00000000-0006-0000-0700-0000ED000000}">
      <text>
        <r>
          <rPr>
            <sz val="11"/>
            <rFont val="Calibri"/>
          </rPr>
          <t>The Photon operating system must send TCP timestamps.</t>
        </r>
      </text>
    </comment>
    <comment ref="AQ142" authorId="0" shapeId="0" xr:uid="{00000000-0006-0000-0700-0000EE000000}">
      <text>
        <r>
          <rPr>
            <sz val="11"/>
            <rFont val="Calibri"/>
          </rPr>
          <t>The Photon OS must not have the xinetd service enabled.</t>
        </r>
      </text>
    </comment>
    <comment ref="AR142" authorId="0" shapeId="0" xr:uid="{00000000-0006-0000-0700-0000EF000000}">
      <text>
        <r>
          <rPr>
            <sz val="11"/>
            <rFont val="Calibri"/>
          </rPr>
          <t>The Photon operating system must be configured to protect the SSH public host key from unauthorized modification.</t>
        </r>
      </text>
    </comment>
    <comment ref="AS142" authorId="0" shapeId="0" xr:uid="{00000000-0006-0000-0700-0000F0000000}">
      <text>
        <r>
          <rPr>
            <sz val="11"/>
            <rFont val="Calibri"/>
          </rPr>
          <t>The Photon operating system must be configured to protect the SSH private host key from unauthorized access.</t>
        </r>
      </text>
    </comment>
    <comment ref="AT142" authorId="0" shapeId="0" xr:uid="{00000000-0006-0000-0700-0000F1000000}">
      <text>
        <r>
          <rPr>
            <sz val="11"/>
            <rFont val="Calibri"/>
          </rPr>
          <t>The Photon operating system must protect all boot configuration files from unauthorized access.</t>
        </r>
      </text>
    </comment>
    <comment ref="AU142" authorId="0" shapeId="0" xr:uid="{00000000-0006-0000-0700-0000F2000000}">
      <text>
        <r>
          <rPr>
            <sz val="11"/>
            <rFont val="Calibri"/>
          </rPr>
          <t>The Photon operating system must protect sshd configuration from unauthorized access.</t>
        </r>
      </text>
    </comment>
    <comment ref="H143" authorId="0" shapeId="0" xr:uid="{00000000-0006-0000-0700-0000F3000000}">
      <text>
        <r>
          <rPr>
            <sz val="11"/>
            <rFont val="Calibri"/>
          </rPr>
          <t>The Photon operating system must remove all software components after updated versions have been installed.</t>
        </r>
      </text>
    </comment>
    <comment ref="I143" authorId="0" shapeId="0" xr:uid="{00000000-0006-0000-0700-0000F4000000}">
      <text>
        <r>
          <rPr>
            <sz val="11"/>
            <rFont val="Calibri"/>
          </rPr>
          <t>The vPostgres database security updates and patches must be installed in a timely manner in accordance with site policy.</t>
        </r>
      </text>
    </comment>
    <comment ref="J143" authorId="0" shapeId="0" xr:uid="{00000000-0006-0000-0700-0000F5000000}">
      <text>
        <r>
          <rPr>
            <sz val="11"/>
            <rFont val="Calibri"/>
          </rPr>
          <t>The ESXi host must have all security patches and updates installed.</t>
        </r>
      </text>
    </comment>
    <comment ref="H145" authorId="0" shapeId="0" xr:uid="{00000000-0006-0000-0700-0000F6000000}">
      <text>
        <r>
          <rPr>
            <sz val="11"/>
            <rFont val="Calibri"/>
          </rPr>
          <t>The Photon operating system must be configured to offload audit logs to a syslog server.</t>
        </r>
      </text>
    </comment>
    <comment ref="I145" authorId="0" shapeId="0" xr:uid="{00000000-0006-0000-0700-0000F7000000}">
      <text>
        <r>
          <rPr>
            <sz val="11"/>
            <rFont val="Calibri"/>
          </rPr>
          <t>The Photon operating system must audit all account creations.</t>
        </r>
      </text>
    </comment>
    <comment ref="J145" authorId="0" shapeId="0" xr:uid="{00000000-0006-0000-0700-0000F8000000}">
      <text>
        <r>
          <rPr>
            <sz val="11"/>
            <rFont val="Calibri"/>
          </rPr>
          <t xml:space="preserve">The Photon operating system must have the sshd SyslogFacility set to </t>
        </r>
        <r>
          <rPr>
            <sz val="11"/>
            <color rgb="FF000000"/>
            <rFont val="Calibri"/>
          </rPr>
          <t>"</t>
        </r>
        <r>
          <rPr>
            <b/>
            <sz val="11"/>
            <color rgb="FF000000"/>
            <rFont val="Calibri"/>
          </rPr>
          <t>authpriv</t>
        </r>
        <r>
          <rPr>
            <sz val="11"/>
            <color rgb="FF000000"/>
            <rFont val="Calibri"/>
          </rPr>
          <t>"</t>
        </r>
        <r>
          <rPr>
            <sz val="11"/>
            <color rgb="FF000000"/>
            <rFont val="Calibri"/>
          </rPr>
          <t>.</t>
        </r>
      </text>
    </comment>
    <comment ref="K145" authorId="0" shapeId="0" xr:uid="{00000000-0006-0000-0700-0000F9000000}">
      <text>
        <r>
          <rPr>
            <sz val="11"/>
            <rFont val="Calibri"/>
          </rPr>
          <t>The Photon operating system must have sshd authentication logging enabled.</t>
        </r>
      </text>
    </comment>
    <comment ref="L145" authorId="0" shapeId="0" xr:uid="{00000000-0006-0000-0700-0000FA000000}">
      <text>
        <r>
          <rPr>
            <sz val="11"/>
            <rFont val="Calibri"/>
          </rPr>
          <t xml:space="preserve">The Photon operating system must have the sshd LogLevel set to </t>
        </r>
        <r>
          <rPr>
            <sz val="11"/>
            <color rgb="FF000000"/>
            <rFont val="Calibri"/>
          </rPr>
          <t>"</t>
        </r>
        <r>
          <rPr>
            <b/>
            <sz val="11"/>
            <color rgb="FF000000"/>
            <rFont val="Calibri"/>
          </rPr>
          <t>INFO</t>
        </r>
        <r>
          <rPr>
            <sz val="11"/>
            <color rgb="FF000000"/>
            <rFont val="Calibri"/>
          </rPr>
          <t>"</t>
        </r>
        <r>
          <rPr>
            <sz val="11"/>
            <color rgb="FF000000"/>
            <rFont val="Calibri"/>
          </rPr>
          <t>.</t>
        </r>
      </text>
    </comment>
    <comment ref="M145" authorId="0" shapeId="0" xr:uid="{00000000-0006-0000-0700-0000FB000000}">
      <text>
        <r>
          <rPr>
            <sz val="11"/>
            <rFont val="Calibri"/>
          </rPr>
          <t>The Photon operating system must configure auditd to log to disk.</t>
        </r>
      </text>
    </comment>
    <comment ref="N145" authorId="0" shapeId="0" xr:uid="{00000000-0006-0000-0700-0000FC000000}">
      <text>
        <r>
          <rPr>
            <sz val="11"/>
            <rFont val="Calibri"/>
          </rPr>
          <t>The Photon operating system must configure auditd to use the correct log format.</t>
        </r>
      </text>
    </comment>
    <comment ref="O145" authorId="0" shapeId="0" xr:uid="{00000000-0006-0000-0700-0000FD000000}">
      <text>
        <r>
          <rPr>
            <sz val="11"/>
            <rFont val="Calibri"/>
          </rPr>
          <t>The Photon operating system must be configured to audit the execution of privileged functions.</t>
        </r>
      </text>
    </comment>
    <comment ref="P145" authorId="0" shapeId="0" xr:uid="{00000000-0006-0000-0700-0000FE000000}">
      <text>
        <r>
          <rPr>
            <sz val="11"/>
            <rFont val="Calibri"/>
          </rPr>
          <t>The Photon operating system must have the auditd service running.</t>
        </r>
      </text>
    </comment>
    <comment ref="Q145" authorId="0" shapeId="0" xr:uid="{00000000-0006-0000-0700-0000FF000000}">
      <text>
        <r>
          <rPr>
            <sz val="11"/>
            <rFont val="Calibri"/>
          </rPr>
          <t>The Photon operating system must generate audit records when successful/unsuccessful attempts to access privileges occur.</t>
        </r>
      </text>
    </comment>
    <comment ref="R145" authorId="0" shapeId="0" xr:uid="{00000000-0006-0000-0700-000000010000}">
      <text>
        <r>
          <rPr>
            <sz val="11"/>
            <rFont val="Calibri"/>
          </rPr>
          <t>The Photon operating system must configure rsyslog to offload system logs to a central server.</t>
        </r>
      </text>
    </comment>
    <comment ref="S145" authorId="0" shapeId="0" xr:uid="{00000000-0006-0000-0700-000001010000}">
      <text>
        <r>
          <rPr>
            <sz val="11"/>
            <rFont val="Calibri"/>
          </rPr>
          <t>The Photon operating system must audit all account modifications.</t>
        </r>
      </text>
    </comment>
    <comment ref="T145" authorId="0" shapeId="0" xr:uid="{00000000-0006-0000-0700-000002010000}">
      <text>
        <r>
          <rPr>
            <sz val="11"/>
            <rFont val="Calibri"/>
          </rPr>
          <t>The Photon operating system must audit all account disabling actions.</t>
        </r>
      </text>
    </comment>
    <comment ref="U145" authorId="0" shapeId="0" xr:uid="{00000000-0006-0000-0700-000003010000}">
      <text>
        <r>
          <rPr>
            <sz val="11"/>
            <rFont val="Calibri"/>
          </rPr>
          <t>The Photon operating system must audit all account removal actions.</t>
        </r>
      </text>
    </comment>
    <comment ref="V145" authorId="0" shapeId="0" xr:uid="{00000000-0006-0000-0700-000004010000}">
      <text>
        <r>
          <rPr>
            <sz val="11"/>
            <rFont val="Calibri"/>
          </rPr>
          <t>The Photon operating system must initiate auditing as part of the boot process.</t>
        </r>
      </text>
    </comment>
    <comment ref="W145" authorId="0" shapeId="0" xr:uid="{00000000-0006-0000-0700-000005010000}">
      <text>
        <r>
          <rPr>
            <sz val="11"/>
            <rFont val="Calibri"/>
          </rPr>
          <t>The Photon operating system must audit the execution of privileged functions.</t>
        </r>
      </text>
    </comment>
    <comment ref="X145" authorId="0" shapeId="0" xr:uid="{00000000-0006-0000-0700-000006010000}">
      <text>
        <r>
          <rPr>
            <sz val="11"/>
            <rFont val="Calibri"/>
          </rPr>
          <t>The Photon operating system must configure auditd to keep five rotated log files.</t>
        </r>
      </text>
    </comment>
    <comment ref="Y145" authorId="0" shapeId="0" xr:uid="{00000000-0006-0000-0700-000007010000}">
      <text>
        <r>
          <rPr>
            <sz val="11"/>
            <rFont val="Calibri"/>
          </rPr>
          <t>The Photon operating system must configure auditd to keep five rotated log files.</t>
        </r>
      </text>
    </comment>
    <comment ref="Z145" authorId="0" shapeId="0" xr:uid="{00000000-0006-0000-0700-000008010000}">
      <text>
        <r>
          <rPr>
            <sz val="11"/>
            <rFont val="Calibri"/>
          </rPr>
          <t>The Photon operating system must configure a cron job to rotate auditd logs daily.</t>
        </r>
      </text>
    </comment>
    <comment ref="AA145" authorId="0" shapeId="0" xr:uid="{00000000-0006-0000-0700-000009010000}">
      <text>
        <r>
          <rPr>
            <sz val="11"/>
            <rFont val="Calibri"/>
          </rPr>
          <t>The Photon operating system must be configured to synchronize with an approved DoD time source.</t>
        </r>
      </text>
    </comment>
    <comment ref="AB145" authorId="0" shapeId="0" xr:uid="{00000000-0006-0000-0700-00000A010000}">
      <text>
        <r>
          <rPr>
            <sz val="11"/>
            <rFont val="Calibri"/>
          </rPr>
          <t>The Photon operating system must generate audit records when the sudo command is used.</t>
        </r>
      </text>
    </comment>
    <comment ref="AC145" authorId="0" shapeId="0" xr:uid="{00000000-0006-0000-0700-00000B010000}">
      <text>
        <r>
          <rPr>
            <sz val="11"/>
            <rFont val="Calibri"/>
          </rPr>
          <t>The Photon operating system must generate audit records when successful/unsuccessful logon attempts occur.</t>
        </r>
      </text>
    </comment>
    <comment ref="AD145" authorId="0" shapeId="0" xr:uid="{00000000-0006-0000-0700-00000C010000}">
      <text>
        <r>
          <rPr>
            <sz val="11"/>
            <rFont val="Calibri"/>
          </rPr>
          <t>The Photon operating system must audit the insmod module.</t>
        </r>
      </text>
    </comment>
    <comment ref="AE145" authorId="0" shapeId="0" xr:uid="{00000000-0006-0000-0700-00000D010000}">
      <text>
        <r>
          <rPr>
            <sz val="11"/>
            <rFont val="Calibri"/>
          </rPr>
          <t>The Photon operating system auditd service must generate audit records for all account creations, modifications, disabling, and termination events.</t>
        </r>
      </text>
    </comment>
    <comment ref="AF145" authorId="0" shapeId="0" xr:uid="{00000000-0006-0000-0700-00000E010000}">
      <text>
        <r>
          <rPr>
            <sz val="11"/>
            <rFont val="Calibri"/>
          </rPr>
          <t>The Photon operating system must ensure audit events are flushed to disk at proper intervals.</t>
        </r>
      </text>
    </comment>
    <comment ref="AG145" authorId="0" shapeId="0" xr:uid="{00000000-0006-0000-0700-00000F010000}">
      <text>
        <r>
          <rPr>
            <sz val="11"/>
            <rFont val="Calibri"/>
          </rPr>
          <t>The Photon operating system must configure sshd to display the last login immediately after authentication.</t>
        </r>
      </text>
    </comment>
    <comment ref="AH145" authorId="0" shapeId="0" xr:uid="{00000000-0006-0000-0700-000010010000}">
      <text>
        <r>
          <rPr>
            <sz val="11"/>
            <rFont val="Calibri"/>
          </rPr>
          <t>VMware Postgres log files must contain required fields.</t>
        </r>
      </text>
    </comment>
    <comment ref="AI145" authorId="0" shapeId="0" xr:uid="{00000000-0006-0000-0700-000011010000}">
      <text>
        <r>
          <rPr>
            <sz val="11"/>
            <rFont val="Calibri"/>
          </rPr>
          <t>VMware Postgres must be configured to overwrite older logs when necessary.</t>
        </r>
      </text>
    </comment>
    <comment ref="AJ145" authorId="0" shapeId="0" xr:uid="{00000000-0006-0000-0700-000012010000}">
      <text>
        <r>
          <rPr>
            <sz val="11"/>
            <rFont val="Calibri"/>
          </rPr>
          <t>VMware Postgres must write log entries to disk prior to returning operation success or failure.</t>
        </r>
      </text>
    </comment>
    <comment ref="AK145" authorId="0" shapeId="0" xr:uid="{00000000-0006-0000-0700-000013010000}">
      <text>
        <r>
          <rPr>
            <sz val="11"/>
            <rFont val="Calibri"/>
          </rPr>
          <t>VMware Postgres must have log collection enabled.</t>
        </r>
      </text>
    </comment>
    <comment ref="AL145" authorId="0" shapeId="0" xr:uid="{00000000-0006-0000-0700-000014010000}">
      <text>
        <r>
          <rPr>
            <sz val="11"/>
            <rFont val="Calibri"/>
          </rPr>
          <t>VMware Postgres must be configured to log to stderr.</t>
        </r>
      </text>
    </comment>
    <comment ref="AM145" authorId="0" shapeId="0" xr:uid="{00000000-0006-0000-0700-000015010000}">
      <text>
        <r>
          <rPr>
            <sz val="11"/>
            <rFont val="Calibri"/>
          </rPr>
          <t>Rsyslog must be configured to monitor VMware Postgres logs.</t>
        </r>
      </text>
    </comment>
    <comment ref="AN145" authorId="0" shapeId="0" xr:uid="{00000000-0006-0000-0700-000016010000}">
      <text>
        <r>
          <rPr>
            <sz val="11"/>
            <rFont val="Calibri"/>
          </rPr>
          <t>Remote logging for ESXi hosts must be configured.</t>
        </r>
      </text>
    </comment>
    <comment ref="AO145" authorId="0" shapeId="0" xr:uid="{00000000-0006-0000-0700-000017010000}">
      <text>
        <r>
          <rPr>
            <sz val="11"/>
            <rFont val="Calibri"/>
          </rPr>
          <t>The ESXi host must produce audit records containing information to establish what type of events occurred.</t>
        </r>
      </text>
    </comment>
    <comment ref="AP145" authorId="0" shapeId="0" xr:uid="{00000000-0006-0000-0700-000018010000}">
      <text>
        <r>
          <rPr>
            <sz val="11"/>
            <rFont val="Calibri"/>
          </rPr>
          <t>The ESXi host must enable a persistent log location for all locally stored logs.</t>
        </r>
      </text>
    </comment>
    <comment ref="AQ145" authorId="0" shapeId="0" xr:uid="{00000000-0006-0000-0700-000019010000}">
      <text>
        <r>
          <rPr>
            <sz val="11"/>
            <rFont val="Calibri"/>
          </rPr>
          <t>The ESXi host must configure NTP time synchronization.</t>
        </r>
      </text>
    </comment>
    <comment ref="AR145" authorId="0" shapeId="0" xr:uid="{00000000-0006-0000-0700-00001A010000}">
      <text>
        <r>
          <rPr>
            <sz val="11"/>
            <rFont val="Calibri"/>
          </rPr>
          <t>Independent, non-persistent disks must be not be used on the virtual machine.</t>
        </r>
      </text>
    </comment>
    <comment ref="AS145" authorId="0" shapeId="0" xr:uid="{00000000-0006-0000-0700-00001B010000}">
      <text>
        <r>
          <rPr>
            <sz val="11"/>
            <rFont val="Calibri"/>
          </rPr>
          <t>ESX Agent Manager must record user access in a format that enables monitoring of remote access.</t>
        </r>
      </text>
    </comment>
    <comment ref="AT145" authorId="0" shapeId="0" xr:uid="{00000000-0006-0000-0700-00001C010000}">
      <text>
        <r>
          <rPr>
            <sz val="11"/>
            <rFont val="Calibri"/>
          </rPr>
          <t>ESX Agent Manager must generate log records for system startup and shutdown.</t>
        </r>
      </text>
    </comment>
    <comment ref="AU145" authorId="0" shapeId="0" xr:uid="{00000000-0006-0000-0700-00001D010000}">
      <text>
        <r>
          <rPr>
            <sz val="11"/>
            <rFont val="Calibri"/>
          </rPr>
          <t>Rsyslog must be configured to monitor and ship ESX Agent Manager log files.</t>
        </r>
      </text>
    </comment>
    <comment ref="H161" authorId="0" shapeId="0" xr:uid="{00000000-0006-0000-0700-00001E010000}">
      <text>
        <r>
          <rPr>
            <sz val="11"/>
            <rFont val="Calibri"/>
          </rPr>
          <t>The Photon operating system audit log must log space limit problems to syslog.</t>
        </r>
      </text>
    </comment>
    <comment ref="I161" authorId="0" shapeId="0" xr:uid="{00000000-0006-0000-0700-00001F010000}">
      <text>
        <r>
          <rPr>
            <sz val="11"/>
            <rFont val="Calibri"/>
          </rPr>
          <t>The Photon operating system audit log must attempt to log audit failures to syslog.</t>
        </r>
      </text>
    </comment>
    <comment ref="J161" authorId="0" shapeId="0" xr:uid="{00000000-0006-0000-0700-000020010000}">
      <text>
        <r>
          <rPr>
            <sz val="11"/>
            <rFont val="Calibri"/>
          </rPr>
          <t>The Photon operating system must configure auditd to log space limit problems to syslog.</t>
        </r>
      </text>
    </comment>
    <comment ref="K161" authorId="0" shapeId="0" xr:uid="{00000000-0006-0000-0700-000021010000}">
      <text>
        <r>
          <rPr>
            <sz val="11"/>
            <rFont val="Calibri"/>
          </rPr>
          <t>The ESXi host must not suppress warnings that the local or remote shell sessions are enabled.</t>
        </r>
      </text>
    </comment>
    <comment ref="L161" authorId="0" shapeId="0" xr:uid="{00000000-0006-0000-0700-000022010000}">
      <text>
        <r>
          <rPr>
            <sz val="11"/>
            <rFont val="Calibri"/>
          </rPr>
          <t>The vCenter Server must provide an immediate real-time alert to the SA and ISSO, at a minimum, of all audit failure events.</t>
        </r>
      </text>
    </comment>
    <comment ref="H167" authorId="0" shapeId="0" xr:uid="{00000000-0006-0000-0700-000023010000}">
      <text>
        <r>
          <rPr>
            <sz val="11"/>
            <rFont val="Calibri"/>
          </rPr>
          <t>The Photon operating system must audit all account creations.</t>
        </r>
      </text>
    </comment>
    <comment ref="I167" authorId="0" shapeId="0" xr:uid="{00000000-0006-0000-0700-000024010000}">
      <text>
        <r>
          <rPr>
            <sz val="11"/>
            <rFont val="Calibri"/>
          </rPr>
          <t>The Photon operating system must be configured to audit the execution of privileged functions.</t>
        </r>
      </text>
    </comment>
    <comment ref="J167" authorId="0" shapeId="0" xr:uid="{00000000-0006-0000-0700-000025010000}">
      <text>
        <r>
          <rPr>
            <sz val="11"/>
            <rFont val="Calibri"/>
          </rPr>
          <t>The Photon operating system audit log must have correct permissions.</t>
        </r>
      </text>
    </comment>
    <comment ref="K167" authorId="0" shapeId="0" xr:uid="{00000000-0006-0000-0700-000026010000}">
      <text>
        <r>
          <rPr>
            <sz val="11"/>
            <rFont val="Calibri"/>
          </rPr>
          <t>The Photon operating system audit log must be owned by root.</t>
        </r>
      </text>
    </comment>
    <comment ref="L167" authorId="0" shapeId="0" xr:uid="{00000000-0006-0000-0700-000027010000}">
      <text>
        <r>
          <rPr>
            <sz val="11"/>
            <rFont val="Calibri"/>
          </rPr>
          <t>The Photon operating system audit log must be group-owned by root.</t>
        </r>
      </text>
    </comment>
    <comment ref="M167" authorId="0" shapeId="0" xr:uid="{00000000-0006-0000-0700-000028010000}">
      <text>
        <r>
          <rPr>
            <sz val="11"/>
            <rFont val="Calibri"/>
          </rPr>
          <t>The Photon operating system must allow only the ISSM (or individuals or roles appointed by the ISSM) to select which auditable events are to be audited.</t>
        </r>
      </text>
    </comment>
    <comment ref="N167" authorId="0" shapeId="0" xr:uid="{00000000-0006-0000-0700-000029010000}">
      <text>
        <r>
          <rPr>
            <sz val="11"/>
            <rFont val="Calibri"/>
          </rPr>
          <t>The Photon operating system must generate audit records when successful/unsuccessful attempts to access privileges occur.</t>
        </r>
      </text>
    </comment>
    <comment ref="O167" authorId="0" shapeId="0" xr:uid="{00000000-0006-0000-0700-00002A010000}">
      <text>
        <r>
          <rPr>
            <sz val="11"/>
            <rFont val="Calibri"/>
          </rPr>
          <t>The Photon operating system /var/log directory must be owned by root.</t>
        </r>
      </text>
    </comment>
    <comment ref="P167" authorId="0" shapeId="0" xr:uid="{00000000-0006-0000-0700-00002B010000}">
      <text>
        <r>
          <rPr>
            <sz val="11"/>
            <rFont val="Calibri"/>
          </rPr>
          <t>The Photon operating system messages file must be owned by root.</t>
        </r>
      </text>
    </comment>
    <comment ref="Q167" authorId="0" shapeId="0" xr:uid="{00000000-0006-0000-0700-00002C010000}">
      <text>
        <r>
          <rPr>
            <sz val="11"/>
            <rFont val="Calibri"/>
          </rPr>
          <t>The Photon operating system messages file must have mode 0640 or less permissive.</t>
        </r>
      </text>
    </comment>
    <comment ref="R167" authorId="0" shapeId="0" xr:uid="{00000000-0006-0000-0700-00002D010000}">
      <text>
        <r>
          <rPr>
            <sz val="11"/>
            <rFont val="Calibri"/>
          </rPr>
          <t>The Photon operating system must audit all account modifications.</t>
        </r>
      </text>
    </comment>
    <comment ref="S167" authorId="0" shapeId="0" xr:uid="{00000000-0006-0000-0700-00002E010000}">
      <text>
        <r>
          <rPr>
            <sz val="11"/>
            <rFont val="Calibri"/>
          </rPr>
          <t>The Photon operating system must audit all account disabling actions.</t>
        </r>
      </text>
    </comment>
    <comment ref="T167" authorId="0" shapeId="0" xr:uid="{00000000-0006-0000-0700-00002F010000}">
      <text>
        <r>
          <rPr>
            <sz val="11"/>
            <rFont val="Calibri"/>
          </rPr>
          <t>The Photon operating system must audit all account removal actions.</t>
        </r>
      </text>
    </comment>
    <comment ref="U167" authorId="0" shapeId="0" xr:uid="{00000000-0006-0000-0700-000030010000}">
      <text>
        <r>
          <rPr>
            <sz val="11"/>
            <rFont val="Calibri"/>
          </rPr>
          <t>The Photon operating system audit files and directories must have correct permissions.</t>
        </r>
      </text>
    </comment>
    <comment ref="V167" authorId="0" shapeId="0" xr:uid="{00000000-0006-0000-0700-000031010000}">
      <text>
        <r>
          <rPr>
            <sz val="11"/>
            <rFont val="Calibri"/>
          </rPr>
          <t>The Photon operating system audit files and directories must have correct permissions.</t>
        </r>
      </text>
    </comment>
    <comment ref="W167" authorId="0" shapeId="0" xr:uid="{00000000-0006-0000-0700-000032010000}">
      <text>
        <r>
          <rPr>
            <sz val="11"/>
            <rFont val="Calibri"/>
          </rPr>
          <t>The Photon operating system must protect audit tools from unauthorized modification.</t>
        </r>
      </text>
    </comment>
    <comment ref="X167" authorId="0" shapeId="0" xr:uid="{00000000-0006-0000-0700-000033010000}">
      <text>
        <r>
          <rPr>
            <sz val="11"/>
            <rFont val="Calibri"/>
          </rPr>
          <t>The Photon operating system must audit the execution of privileged functions.</t>
        </r>
      </text>
    </comment>
    <comment ref="Y167" authorId="0" shapeId="0" xr:uid="{00000000-0006-0000-0700-000034010000}">
      <text>
        <r>
          <rPr>
            <sz val="11"/>
            <rFont val="Calibri"/>
          </rPr>
          <t>The Photon operating system must generate audit records when the sudo command is used.</t>
        </r>
      </text>
    </comment>
    <comment ref="Z167" authorId="0" shapeId="0" xr:uid="{00000000-0006-0000-0700-000035010000}">
      <text>
        <r>
          <rPr>
            <sz val="11"/>
            <rFont val="Calibri"/>
          </rPr>
          <t>The Photon operating system auditd service must generate audit records for all account creations, modifications, disabling, and termination events.</t>
        </r>
      </text>
    </comment>
    <comment ref="AA167" authorId="0" shapeId="0" xr:uid="{00000000-0006-0000-0700-000036010000}">
      <text>
        <r>
          <rPr>
            <sz val="11"/>
            <rFont val="Calibri"/>
          </rPr>
          <t>VMware Postgres database must protect log files from unauthorized access and modification.</t>
        </r>
      </text>
    </comment>
    <comment ref="AB167" authorId="0" shapeId="0" xr:uid="{00000000-0006-0000-0700-000037010000}">
      <text>
        <r>
          <rPr>
            <sz val="11"/>
            <rFont val="Calibri"/>
          </rPr>
          <t>ESX Agent Manager log files must only be modifiable by privileged users.</t>
        </r>
      </text>
    </comment>
    <comment ref="AC167" authorId="0" shapeId="0" xr:uid="{00000000-0006-0000-0700-000038010000}">
      <text>
        <r>
          <rPr>
            <sz val="11"/>
            <rFont val="Calibri"/>
          </rPr>
          <t>Performance Charts log files must only be modifiable by privileged users.</t>
        </r>
      </text>
    </comment>
    <comment ref="AD167" authorId="0" shapeId="0" xr:uid="{00000000-0006-0000-0700-000039010000}">
      <text>
        <r>
          <rPr>
            <sz val="11"/>
            <rFont val="Calibri"/>
          </rPr>
          <t>Security Token Service log files must only be modifiable by privileged users.</t>
        </r>
      </text>
    </comment>
    <comment ref="AE167" authorId="0" shapeId="0" xr:uid="{00000000-0006-0000-0700-00003A010000}">
      <text>
        <r>
          <rPr>
            <sz val="11"/>
            <rFont val="Calibri"/>
          </rPr>
          <t>vSphere UI log files must only be accessible by privileged users.</t>
        </r>
      </text>
    </comment>
    <comment ref="AF167" authorId="0" shapeId="0" xr:uid="{00000000-0006-0000-0700-00003B010000}">
      <text>
        <r>
          <rPr>
            <sz val="11"/>
            <rFont val="Calibri"/>
          </rPr>
          <t>VAMI log files must only be accessible by privileged users.</t>
        </r>
      </text>
    </comment>
    <comment ref="AG167" authorId="0" shapeId="0" xr:uid="{00000000-0006-0000-0700-00003C010000}">
      <text>
        <r>
          <rPr>
            <sz val="11"/>
            <rFont val="Calibri"/>
          </rPr>
          <t>The vCenter Server must enable all tasks to be shown to Administrators in the Web Client.</t>
        </r>
      </text>
    </comment>
    <comment ref="AH167" authorId="0" shapeId="0" xr:uid="{00000000-0006-0000-0700-00003D010000}">
      <text>
        <r>
          <rPr>
            <sz val="11"/>
            <rFont val="Calibri"/>
          </rPr>
          <t>The vCenter Server must enable all tasks to be shown to Administrators in the Web Client.</t>
        </r>
      </text>
    </comment>
    <comment ref="AI167" authorId="0" shapeId="0" xr:uid="{00000000-0006-0000-0700-00003E010000}">
      <text>
        <r>
          <rPr>
            <sz val="11"/>
            <rFont val="Calibri"/>
          </rPr>
          <t>The Photon operating system must audit all account modifications.</t>
        </r>
      </text>
    </comment>
    <comment ref="H184" authorId="0" shapeId="0" xr:uid="{00000000-0006-0000-0700-00003F010000}">
      <text>
        <r>
          <rPr>
            <sz val="11"/>
            <rFont val="Calibri"/>
          </rPr>
          <t>The ESXi host must enable kernel core dumps.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ESXi host must configure the firewall to restrict access to services running on the host.</t>
        </r>
      </text>
    </comment>
    <comment ref="G46" authorId="0" shapeId="0" xr:uid="{00000000-0006-0000-0800-000002000000}">
      <text>
        <r>
          <rPr>
            <sz val="11"/>
            <rFont val="Calibri"/>
          </rPr>
          <t>The ESXi host must configure the firewall to block network traffic by default.</t>
        </r>
      </text>
    </comment>
    <comment ref="G52" authorId="0" shapeId="0" xr:uid="{00000000-0006-0000-0800-000003000000}">
      <text>
        <r>
          <rPr>
            <sz val="11"/>
            <rFont val="Calibri"/>
          </rPr>
          <t>The Photon operating system must disable the debug-shell service.</t>
        </r>
      </text>
    </comment>
    <comment ref="H52" authorId="0" shapeId="0" xr:uid="{00000000-0006-0000-0800-000020000000}">
      <text>
        <r>
          <rPr>
            <sz val="11"/>
            <rFont val="Calibri"/>
          </rPr>
          <t>The Photon operating system must configure sshd to disallow Generic Security Service Application Program Interface (GSSAPI) authentication.</t>
        </r>
      </text>
    </comment>
    <comment ref="I52" authorId="0" shapeId="0" xr:uid="{00000000-0006-0000-0800-000004000000}">
      <text>
        <r>
          <rPr>
            <sz val="11"/>
            <rFont val="Calibri"/>
          </rPr>
          <t>The Photon operating system must configure sshd to disable X11 forwarding.</t>
        </r>
      </text>
    </comment>
    <comment ref="J52" authorId="0" shapeId="0" xr:uid="{00000000-0006-0000-0800-000005000000}">
      <text>
        <r>
          <rPr>
            <sz val="11"/>
            <rFont val="Calibri"/>
          </rPr>
          <t>The Photon operating system must configure sshd to disallow Kerberos authentication.</t>
        </r>
      </text>
    </comment>
    <comment ref="K52" authorId="0" shapeId="0" xr:uid="{00000000-0006-0000-0800-000006000000}">
      <text>
        <r>
          <rPr>
            <sz val="11"/>
            <rFont val="Calibri"/>
          </rPr>
          <t>The Photon OS must not have the xinetd service enabled.</t>
        </r>
      </text>
    </comment>
    <comment ref="L52" authorId="0" shapeId="0" xr:uid="{00000000-0006-0000-0800-000007000000}">
      <text>
        <r>
          <rPr>
            <sz val="11"/>
            <rFont val="Calibri"/>
          </rPr>
          <t>The Photon operating system must configure sshd to disallow HostbasedAuthentication.</t>
        </r>
      </text>
    </comment>
    <comment ref="M52" authorId="0" shapeId="0" xr:uid="{00000000-0006-0000-0800-000008000000}">
      <text>
        <r>
          <rPr>
            <sz val="11"/>
            <rFont val="Calibri"/>
          </rPr>
          <t>The ESXi host SSH daemon must ignore .rhosts files.</t>
        </r>
      </text>
    </comment>
    <comment ref="N52" authorId="0" shapeId="0" xr:uid="{00000000-0006-0000-0800-000009000000}">
      <text>
        <r>
          <rPr>
            <sz val="11"/>
            <rFont val="Calibri"/>
          </rPr>
          <t>The ESXi host SSH daemon must not allow host-based authentication.</t>
        </r>
      </text>
    </comment>
    <comment ref="O52" authorId="0" shapeId="0" xr:uid="{00000000-0006-0000-0800-00000A000000}">
      <text>
        <r>
          <rPr>
            <sz val="11"/>
            <rFont val="Calibri"/>
          </rPr>
          <t>The ESXi host SSH daemon must not permit GSSAPI authentication.</t>
        </r>
      </text>
    </comment>
    <comment ref="P52" authorId="0" shapeId="0" xr:uid="{00000000-0006-0000-0800-00000B000000}">
      <text>
        <r>
          <rPr>
            <sz val="11"/>
            <rFont val="Calibri"/>
          </rPr>
          <t>The ESXi host SSH daemon must not permit Kerberos authentication.</t>
        </r>
      </text>
    </comment>
    <comment ref="Q52" authorId="0" shapeId="0" xr:uid="{00000000-0006-0000-0800-00000C000000}">
      <text>
        <r>
          <rPr>
            <sz val="11"/>
            <rFont val="Calibri"/>
          </rPr>
          <t>The ESXi host SSH daemon must be configured to not allow gateway ports.</t>
        </r>
      </text>
    </comment>
    <comment ref="R52" authorId="0" shapeId="0" xr:uid="{00000000-0006-0000-0800-00000D000000}">
      <text>
        <r>
          <rPr>
            <sz val="11"/>
            <rFont val="Calibri"/>
          </rPr>
          <t>The ESXi host SSH daemon must be configured to not allow X11 forwarding.</t>
        </r>
      </text>
    </comment>
    <comment ref="S52" authorId="0" shapeId="0" xr:uid="{00000000-0006-0000-0800-00000E000000}">
      <text>
        <r>
          <rPr>
            <sz val="11"/>
            <rFont val="Calibri"/>
          </rPr>
          <t>The ESXi host SSH daemon must not permit tunnels.</t>
        </r>
      </text>
    </comment>
    <comment ref="T52" authorId="0" shapeId="0" xr:uid="{00000000-0006-0000-0800-00000F000000}">
      <text>
        <r>
          <rPr>
            <sz val="11"/>
            <rFont val="Calibri"/>
          </rPr>
          <t>The ESXi host must disable the Managed Object Browser (MOB).</t>
        </r>
      </text>
    </comment>
    <comment ref="U52" authorId="0" shapeId="0" xr:uid="{00000000-0006-0000-0800-000010000000}">
      <text>
        <r>
          <rPr>
            <sz val="11"/>
            <rFont val="Calibri"/>
          </rPr>
          <t>The ESXi host must be configured to disable nonessential capabilities by disabling SSH.</t>
        </r>
      </text>
    </comment>
    <comment ref="V52" authorId="0" shapeId="0" xr:uid="{00000000-0006-0000-0800-000011000000}">
      <text>
        <r>
          <rPr>
            <sz val="11"/>
            <rFont val="Calibri"/>
          </rPr>
          <t>The ESXi host must disable ESXi Shell unless needed for diagnostics or troubleshooting.</t>
        </r>
      </text>
    </comment>
    <comment ref="W52" authorId="0" shapeId="0" xr:uid="{00000000-0006-0000-0800-000012000000}">
      <text>
        <r>
          <rPr>
            <sz val="11"/>
            <rFont val="Calibri"/>
          </rPr>
          <t>Console access through the VNC protocol must be disabled on the virtual machine.</t>
        </r>
      </text>
    </comment>
    <comment ref="X52" authorId="0" shapeId="0" xr:uid="{00000000-0006-0000-0800-000013000000}">
      <text>
        <r>
          <rPr>
            <sz val="11"/>
            <rFont val="Calibri"/>
          </rPr>
          <t>3D features on the virtual machine must be disabled when not required.</t>
        </r>
      </text>
    </comment>
    <comment ref="Y52" authorId="0" shapeId="0" xr:uid="{00000000-0006-0000-0800-000014000000}">
      <text>
        <r>
          <rPr>
            <sz val="11"/>
            <rFont val="Calibri"/>
          </rPr>
          <t>ESX Agent Manager must not have the Web Distributed Authoring (WebDAV) servlet installed.</t>
        </r>
      </text>
    </comment>
    <comment ref="Z52" authorId="0" shapeId="0" xr:uid="{00000000-0006-0000-0800-000015000000}">
      <text>
        <r>
          <rPr>
            <sz val="11"/>
            <rFont val="Calibri"/>
          </rPr>
          <t>ESX Agent Manager must disable the shutdown port.</t>
        </r>
      </text>
    </comment>
    <comment ref="AA52" authorId="0" shapeId="0" xr:uid="{00000000-0006-0000-0800-000016000000}">
      <text>
        <r>
          <rPr>
            <sz val="11"/>
            <rFont val="Calibri"/>
          </rPr>
          <t>Performance Charts must not have the Web Distributed Authoring (WebDAV) servlet installed.</t>
        </r>
      </text>
    </comment>
    <comment ref="AB52" authorId="0" shapeId="0" xr:uid="{00000000-0006-0000-0800-000017000000}">
      <text>
        <r>
          <rPr>
            <sz val="11"/>
            <rFont val="Calibri"/>
          </rPr>
          <t>Performance Charts must disable the shutdown port.</t>
        </r>
      </text>
    </comment>
    <comment ref="AC52" authorId="0" shapeId="0" xr:uid="{00000000-0006-0000-0800-000018000000}">
      <text>
        <r>
          <rPr>
            <sz val="11"/>
            <rFont val="Calibri"/>
          </rPr>
          <t>The Security Token Service must not have the Web Distributed Authoring (WebDAV) servlet installed.</t>
        </r>
      </text>
    </comment>
    <comment ref="AD52" authorId="0" shapeId="0" xr:uid="{00000000-0006-0000-0800-000019000000}">
      <text>
        <r>
          <rPr>
            <sz val="11"/>
            <rFont val="Calibri"/>
          </rPr>
          <t>The Security Token Service must disable the shutdown port.</t>
        </r>
      </text>
    </comment>
    <comment ref="AE52" authorId="0" shapeId="0" xr:uid="{00000000-0006-0000-0800-00001A000000}">
      <text>
        <r>
          <rPr>
            <sz val="11"/>
            <rFont val="Calibri"/>
          </rPr>
          <t>vSphere UI must not have the Web Distributed Authoring (WebDAV) servlet installed.</t>
        </r>
      </text>
    </comment>
    <comment ref="AF52" authorId="0" shapeId="0" xr:uid="{00000000-0006-0000-0800-00001B000000}">
      <text>
        <r>
          <rPr>
            <sz val="11"/>
            <rFont val="Calibri"/>
          </rPr>
          <t>vSphere UI must disable the shutdown port.</t>
        </r>
      </text>
    </comment>
    <comment ref="AG52" authorId="0" shapeId="0" xr:uid="{00000000-0006-0000-0800-00001C000000}">
      <text>
        <r>
          <rPr>
            <sz val="11"/>
            <rFont val="Calibri"/>
          </rPr>
          <t>VAMI must not have the Web Distributed Authoring (WebDAV) servlet installed.</t>
        </r>
      </text>
    </comment>
    <comment ref="AH52" authorId="0" shapeId="0" xr:uid="{00000000-0006-0000-0800-00001D000000}">
      <text>
        <r>
          <rPr>
            <sz val="11"/>
            <rFont val="Calibri"/>
          </rPr>
          <t>vSphere Client must not have the Web Distributed Authoring (WebDAV) servlet installed.</t>
        </r>
      </text>
    </comment>
    <comment ref="AI52" authorId="0" shapeId="0" xr:uid="{00000000-0006-0000-0800-00001E000000}">
      <text>
        <r>
          <rPr>
            <sz val="11"/>
            <rFont val="Calibri"/>
          </rPr>
          <t>vSphere Client must disable the shutdown port.</t>
        </r>
      </text>
    </comment>
    <comment ref="AJ52" authorId="0" shapeId="0" xr:uid="{00000000-0006-0000-0800-00001F000000}">
      <text>
        <r>
          <rPr>
            <sz val="11"/>
            <rFont val="Calibri"/>
          </rPr>
          <t>The vCenter Server must disable the managed object browser (MOB) at all times when not required for troubleshooting or maintenance of managed objects.</t>
        </r>
      </text>
    </comment>
    <comment ref="G63" authorId="0" shapeId="0" xr:uid="{00000000-0006-0000-0800-000021000000}">
      <text>
        <r>
          <rPr>
            <sz val="11"/>
            <rFont val="Calibri"/>
          </rPr>
          <t>The ESXi host must have all security patches and updates installed.</t>
        </r>
      </text>
    </comment>
    <comment ref="G71" authorId="0" shapeId="0" xr:uid="{00000000-0006-0000-0800-000022000000}">
      <text>
        <r>
          <rPr>
            <sz val="11"/>
            <rFont val="Calibri"/>
          </rPr>
          <t>The ESXi host must have all security patches and updates installed.</t>
        </r>
      </text>
    </comment>
    <comment ref="G74" authorId="0" shapeId="0" xr:uid="{00000000-0006-0000-0800-000023000000}">
      <text>
        <r>
          <rPr>
            <sz val="11"/>
            <rFont val="Calibri"/>
          </rPr>
          <t>The vPostgres database security updates and patches must be installed in a timely manner in accordance with site policy.</t>
        </r>
      </text>
    </comment>
    <comment ref="G81" authorId="0" shapeId="0" xr:uid="{00000000-0006-0000-0800-000024000000}">
      <text>
        <r>
          <rPr>
            <sz val="11"/>
            <rFont val="Calibri"/>
          </rPr>
          <t>The ESXi host must use Active Directory for local user authentication.</t>
        </r>
      </text>
    </comment>
    <comment ref="H81" authorId="0" shapeId="0" xr:uid="{00000000-0006-0000-0800-000025000000}">
      <text>
        <r>
          <rPr>
            <sz val="11"/>
            <rFont val="Calibri"/>
          </rPr>
          <t>The vCenter Server must implement Active Directory authentication.</t>
        </r>
      </text>
    </comment>
    <comment ref="I81" authorId="0" shapeId="0" xr:uid="{00000000-0006-0000-0800-000026000000}">
      <text>
        <r>
          <rPr>
            <sz val="11"/>
            <rFont val="Calibri"/>
          </rPr>
          <t>The vCenter Server must use unique service accounts when applications connect to vCenter.</t>
        </r>
      </text>
    </comment>
    <comment ref="G83" authorId="0" shapeId="0" xr:uid="{00000000-0006-0000-0800-000027000000}">
      <text>
        <r>
          <rPr>
            <sz val="11"/>
            <rFont val="Calibri"/>
          </rPr>
          <t>Access to the ESXi host must be limited by enabling Lockdown Mode.</t>
        </r>
      </text>
    </comment>
    <comment ref="H83" authorId="0" shapeId="0" xr:uid="{00000000-0006-0000-0800-000028000000}">
      <text>
        <r>
          <rPr>
            <sz val="11"/>
            <rFont val="Calibri"/>
          </rPr>
          <t>Use of the virtual machine console must be minimized.</t>
        </r>
      </text>
    </comment>
    <comment ref="I83" authorId="0" shapeId="0" xr:uid="{00000000-0006-0000-0800-000029000000}">
      <text>
        <r>
          <rPr>
            <sz val="11"/>
            <rFont val="Calibri"/>
          </rPr>
          <t>The vCenter Server users must have the correct roles assigned.</t>
        </r>
      </text>
    </comment>
    <comment ref="J83" authorId="0" shapeId="0" xr:uid="{00000000-0006-0000-0800-00002A000000}">
      <text>
        <r>
          <rPr>
            <sz val="11"/>
            <rFont val="Calibri"/>
          </rPr>
          <t>The vCenter Server users must have the correct roles assigned.</t>
        </r>
      </text>
    </comment>
    <comment ref="G85" authorId="0" shapeId="0" xr:uid="{00000000-0006-0000-0800-00002B000000}">
      <text>
        <r>
          <rPr>
            <sz val="11"/>
            <rFont val="Calibri"/>
          </rPr>
          <t>The vCenter Server must minimize access to the vCenter server.</t>
        </r>
      </text>
    </comment>
    <comment ref="G86" authorId="0" shapeId="0" xr:uid="{00000000-0006-0000-0800-00002C000000}">
      <text>
        <r>
          <rPr>
            <sz val="11"/>
            <rFont val="Calibri"/>
          </rPr>
          <t>The Photon operating system must configure sshd to disallow root logins.</t>
        </r>
      </text>
    </comment>
    <comment ref="H86" authorId="0" shapeId="0" xr:uid="{00000000-0006-0000-0800-00002D000000}">
      <text>
        <r>
          <rPr>
            <sz val="11"/>
            <rFont val="Calibri"/>
          </rPr>
          <t>The ESXi host SSH daemon must not permit root logins.</t>
        </r>
      </text>
    </comment>
    <comment ref="I86" authorId="0" shapeId="0" xr:uid="{00000000-0006-0000-0800-00002E000000}">
      <text>
        <r>
          <rPr>
            <sz val="11"/>
            <rFont val="Calibri"/>
          </rPr>
          <t>The vCenter Server must limit the use of the built-in SSO administrative account.</t>
        </r>
      </text>
    </comment>
    <comment ref="J86" authorId="0" shapeId="0" xr:uid="{00000000-0006-0000-0800-00002F000000}">
      <text>
        <r>
          <rPr>
            <sz val="11"/>
            <rFont val="Calibri"/>
          </rPr>
          <t>The vCenter Server Administrator role must be secured and assigned to specific users other than a Windows Administrator.</t>
        </r>
      </text>
    </comment>
    <comment ref="G91" authorId="0" shapeId="0" xr:uid="{00000000-0006-0000-0800-000030000000}">
      <text>
        <r>
          <rPr>
            <sz val="11"/>
            <rFont val="Calibri"/>
          </rPr>
          <t>The Photon operating system must prohibit password reuse for a minimum of five generations.</t>
        </r>
      </text>
    </comment>
    <comment ref="H91" authorId="0" shapeId="0" xr:uid="{00000000-0006-0000-0800-000031000000}">
      <text>
        <r>
          <rPr>
            <sz val="11"/>
            <rFont val="Calibri"/>
          </rPr>
          <t>The ESXi host must prohibit the reuse of passwords within five iterations.</t>
        </r>
      </text>
    </comment>
    <comment ref="I91" authorId="0" shapeId="0" xr:uid="{00000000-0006-0000-0800-000032000000}">
      <text>
        <r>
          <rPr>
            <sz val="11"/>
            <rFont val="Calibri"/>
          </rPr>
          <t>The vCenter Server must prohibit password reuse for a minimum of five generations.</t>
        </r>
      </text>
    </comment>
    <comment ref="J91" authorId="0" shapeId="0" xr:uid="{00000000-0006-0000-0800-000033000000}">
      <text>
        <r>
          <rPr>
            <sz val="11"/>
            <rFont val="Calibri"/>
          </rPr>
          <t>The vCenter Server must enforce a 60-day maximum password lifetime restriction.</t>
        </r>
      </text>
    </comment>
    <comment ref="G92" authorId="0" shapeId="0" xr:uid="{00000000-0006-0000-0800-000034000000}">
      <text>
        <r>
          <rPr>
            <sz val="11"/>
            <rFont val="Calibri"/>
          </rPr>
          <t>The Photon operating system must enforce password complexity by requiring that at least one uppercase character be used.</t>
        </r>
      </text>
    </comment>
    <comment ref="H92" authorId="0" shapeId="0" xr:uid="{00000000-0006-0000-0800-000035000000}">
      <text>
        <r>
          <rPr>
            <sz val="11"/>
            <rFont val="Calibri"/>
          </rPr>
          <t>The Photon operating system must enforce password complexity by requiring that at least one lowercase character be used.</t>
        </r>
      </text>
    </comment>
    <comment ref="I92" authorId="0" shapeId="0" xr:uid="{00000000-0006-0000-0800-000036000000}">
      <text>
        <r>
          <rPr>
            <sz val="11"/>
            <rFont val="Calibri"/>
          </rPr>
          <t>The Photon operating system must enforce password complexity by requiring that at least one numeric character be used.</t>
        </r>
      </text>
    </comment>
    <comment ref="J92" authorId="0" shapeId="0" xr:uid="{00000000-0006-0000-0800-000037000000}">
      <text>
        <r>
          <rPr>
            <sz val="11"/>
            <rFont val="Calibri"/>
          </rPr>
          <t>The Photon operating system must enforce a minimum eight-character password length.</t>
        </r>
      </text>
    </comment>
    <comment ref="K92" authorId="0" shapeId="0" xr:uid="{00000000-0006-0000-0800-000038000000}">
      <text>
        <r>
          <rPr>
            <sz val="11"/>
            <rFont val="Calibri"/>
          </rPr>
          <t>The Photon operating system must enforce password complexity by requiring that at least one special character be used.</t>
        </r>
      </text>
    </comment>
    <comment ref="L92" authorId="0" shapeId="0" xr:uid="{00000000-0006-0000-0800-000039000000}">
      <text>
        <r>
          <rPr>
            <sz val="11"/>
            <rFont val="Calibri"/>
          </rPr>
          <t>The Photon operating system must use the pam_cracklib module.</t>
        </r>
      </text>
    </comment>
    <comment ref="M92" authorId="0" shapeId="0" xr:uid="{00000000-0006-0000-0800-00003A000000}">
      <text>
        <r>
          <rPr>
            <sz val="11"/>
            <rFont val="Calibri"/>
          </rPr>
          <t>The ESXi host must enforce password complexity by requiring that at least one uppercase character be used.</t>
        </r>
      </text>
    </comment>
    <comment ref="N92" authorId="0" shapeId="0" xr:uid="{00000000-0006-0000-0800-00003B000000}">
      <text>
        <r>
          <rPr>
            <sz val="11"/>
            <rFont val="Calibri"/>
          </rPr>
          <t>The vCenter Server passwords must be at least 15 characters in length.</t>
        </r>
      </text>
    </comment>
    <comment ref="O92" authorId="0" shapeId="0" xr:uid="{00000000-0006-0000-0800-00003C000000}">
      <text>
        <r>
          <rPr>
            <sz val="11"/>
            <rFont val="Calibri"/>
          </rPr>
          <t>The vCenter Server passwords must contain at least one uppercase character.</t>
        </r>
      </text>
    </comment>
    <comment ref="P92" authorId="0" shapeId="0" xr:uid="{00000000-0006-0000-0800-00003D000000}">
      <text>
        <r>
          <rPr>
            <sz val="11"/>
            <rFont val="Calibri"/>
          </rPr>
          <t>The vCenter Server passwords must contain at least one lowercase character.</t>
        </r>
      </text>
    </comment>
    <comment ref="Q92" authorId="0" shapeId="0" xr:uid="{00000000-0006-0000-0800-00003E000000}">
      <text>
        <r>
          <rPr>
            <sz val="11"/>
            <rFont val="Calibri"/>
          </rPr>
          <t>The vCenter Server passwords must contain at least one numeric character.</t>
        </r>
      </text>
    </comment>
    <comment ref="R92" authorId="0" shapeId="0" xr:uid="{00000000-0006-0000-0800-00003F000000}">
      <text>
        <r>
          <rPr>
            <sz val="11"/>
            <rFont val="Calibri"/>
          </rPr>
          <t>The vCenter Server passwords must contain at least one special character.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The ESXi host must configure the firewall to restrict access to services running on the host.</t>
        </r>
      </text>
    </comment>
    <comment ref="L16" authorId="0" shapeId="0" xr:uid="{00000000-0006-0000-0A00-000002000000}">
      <text>
        <r>
          <rPr>
            <sz val="11"/>
            <rFont val="Calibri"/>
          </rPr>
          <t>The ESXi host must configure the firewall to restrict access to services running on the host.</t>
        </r>
      </text>
    </comment>
    <comment ref="M16" authorId="0" shapeId="0" xr:uid="{00000000-0006-0000-0A00-000003000000}">
      <text>
        <r>
          <rPr>
            <sz val="11"/>
            <rFont val="Calibri"/>
          </rPr>
          <t>The ESXi host must configure the firewall to block network traffic by default.</t>
        </r>
      </text>
    </comment>
    <comment ref="L17" authorId="0" shapeId="0" xr:uid="{00000000-0006-0000-0A00-000004000000}">
      <text>
        <r>
          <rPr>
            <sz val="11"/>
            <rFont val="Calibri"/>
          </rPr>
          <t>The ESXi host must configure the firewall to block network traffic by default.</t>
        </r>
      </text>
    </comment>
    <comment ref="M17" authorId="0" shapeId="0" xr:uid="{00000000-0006-0000-0A00-000005000000}">
      <text>
        <r>
          <rPr>
            <sz val="11"/>
            <rFont val="Calibri"/>
          </rPr>
          <t>The vCenter Server must restrict the connectivity between Update Manager and public patch repositories by use of a separate Update Manager Download Server.</t>
        </r>
      </text>
    </comment>
    <comment ref="L22" authorId="0" shapeId="0" xr:uid="{00000000-0006-0000-0A00-000006000000}">
      <text>
        <r>
          <rPr>
            <sz val="11"/>
            <rFont val="Calibri"/>
          </rPr>
          <t>The virtual switch Forged Transmits policy must be set to reject on the ESXi host.</t>
        </r>
      </text>
    </comment>
    <comment ref="M22" authorId="0" shapeId="0" xr:uid="{00000000-0006-0000-0A00-000009000000}">
      <text>
        <r>
          <rPr>
            <sz val="11"/>
            <rFont val="Calibri"/>
          </rPr>
          <t>The virtual switch MAC Address Change policy must be set to reject on the ESXi host.</t>
        </r>
      </text>
    </comment>
    <comment ref="N22" authorId="0" shapeId="0" xr:uid="{00000000-0006-0000-0A00-000007000000}">
      <text>
        <r>
          <rPr>
            <sz val="11"/>
            <rFont val="Calibri"/>
          </rPr>
          <t>The vCenter Server must set the distributed port group Forged Transmits policy to reject.</t>
        </r>
      </text>
    </comment>
    <comment ref="O22" authorId="0" shapeId="0" xr:uid="{00000000-0006-0000-0A00-000008000000}">
      <text>
        <r>
          <rPr>
            <sz val="11"/>
            <rFont val="Calibri"/>
          </rPr>
          <t>The vCenter Server must set the distributed port group MAC Address Change policy to reject.</t>
        </r>
      </text>
    </comment>
    <comment ref="L32" authorId="0" shapeId="0" xr:uid="{00000000-0006-0000-0A00-00000A000000}">
      <text>
        <r>
          <rPr>
            <sz val="11"/>
            <rFont val="Calibri"/>
          </rPr>
          <t>System administrators must use templates to deploy virtual machines whenever possible.</t>
        </r>
      </text>
    </comment>
    <comment ref="L35" authorId="0" shapeId="0" xr:uid="{00000000-0006-0000-0A00-00000B000000}">
      <text>
        <r>
          <rPr>
            <sz val="11"/>
            <rFont val="Calibri"/>
          </rPr>
          <t>The Photon operating system must disable the debug-shell service.</t>
        </r>
      </text>
    </comment>
    <comment ref="M35" authorId="0" shapeId="0" xr:uid="{00000000-0006-0000-0A00-000028000000}">
      <text>
        <r>
          <rPr>
            <sz val="11"/>
            <rFont val="Calibri"/>
          </rPr>
          <t>The Photon operating system must configure sshd to disallow Generic Security Service Application Program Interface (GSSAPI) authentication.</t>
        </r>
      </text>
    </comment>
    <comment ref="N35" authorId="0" shapeId="0" xr:uid="{00000000-0006-0000-0A00-000029000000}">
      <text>
        <r>
          <rPr>
            <sz val="11"/>
            <rFont val="Calibri"/>
          </rPr>
          <t>The Photon operating system must configure sshd to disable X11 forwarding.</t>
        </r>
      </text>
    </comment>
    <comment ref="O35" authorId="0" shapeId="0" xr:uid="{00000000-0006-0000-0A00-00002A000000}">
      <text>
        <r>
          <rPr>
            <sz val="11"/>
            <rFont val="Calibri"/>
          </rPr>
          <t>The Photon operating system must configure sshd to disallow Kerberos authentication.</t>
        </r>
      </text>
    </comment>
    <comment ref="P35" authorId="0" shapeId="0" xr:uid="{00000000-0006-0000-0A00-00000C000000}">
      <text>
        <r>
          <rPr>
            <sz val="11"/>
            <rFont val="Calibri"/>
          </rPr>
          <t>The Photon OS must not have the xinetd service enabled.</t>
        </r>
      </text>
    </comment>
    <comment ref="Q35" authorId="0" shapeId="0" xr:uid="{00000000-0006-0000-0A00-00000D000000}">
      <text>
        <r>
          <rPr>
            <sz val="11"/>
            <rFont val="Calibri"/>
          </rPr>
          <t>The Photon operating system must configure sshd to disallow HostbasedAuthentication.</t>
        </r>
      </text>
    </comment>
    <comment ref="R35" authorId="0" shapeId="0" xr:uid="{00000000-0006-0000-0A00-00000E000000}">
      <text>
        <r>
          <rPr>
            <sz val="11"/>
            <rFont val="Calibri"/>
          </rPr>
          <t>The ESXi host SSH daemon must ignore .rhosts files.</t>
        </r>
      </text>
    </comment>
    <comment ref="S35" authorId="0" shapeId="0" xr:uid="{00000000-0006-0000-0A00-00000F000000}">
      <text>
        <r>
          <rPr>
            <sz val="11"/>
            <rFont val="Calibri"/>
          </rPr>
          <t>The ESXi host SSH daemon must not allow host-based authentication.</t>
        </r>
      </text>
    </comment>
    <comment ref="T35" authorId="0" shapeId="0" xr:uid="{00000000-0006-0000-0A00-000010000000}">
      <text>
        <r>
          <rPr>
            <sz val="11"/>
            <rFont val="Calibri"/>
          </rPr>
          <t>The ESXi host SSH daemon must not permit GSSAPI authentication.</t>
        </r>
      </text>
    </comment>
    <comment ref="U35" authorId="0" shapeId="0" xr:uid="{00000000-0006-0000-0A00-000011000000}">
      <text>
        <r>
          <rPr>
            <sz val="11"/>
            <rFont val="Calibri"/>
          </rPr>
          <t>The ESXi host SSH daemon must not permit Kerberos authentication.</t>
        </r>
      </text>
    </comment>
    <comment ref="V35" authorId="0" shapeId="0" xr:uid="{00000000-0006-0000-0A00-000012000000}">
      <text>
        <r>
          <rPr>
            <sz val="11"/>
            <rFont val="Calibri"/>
          </rPr>
          <t>The ESXi host SSH daemon must be configured to not allow gateway ports.</t>
        </r>
      </text>
    </comment>
    <comment ref="W35" authorId="0" shapeId="0" xr:uid="{00000000-0006-0000-0A00-000013000000}">
      <text>
        <r>
          <rPr>
            <sz val="11"/>
            <rFont val="Calibri"/>
          </rPr>
          <t>The ESXi host SSH daemon must be configured to not allow X11 forwarding.</t>
        </r>
      </text>
    </comment>
    <comment ref="X35" authorId="0" shapeId="0" xr:uid="{00000000-0006-0000-0A00-000014000000}">
      <text>
        <r>
          <rPr>
            <sz val="11"/>
            <rFont val="Calibri"/>
          </rPr>
          <t>The ESXi host SSH daemon must not permit tunnels.</t>
        </r>
      </text>
    </comment>
    <comment ref="Y35" authorId="0" shapeId="0" xr:uid="{00000000-0006-0000-0A00-000015000000}">
      <text>
        <r>
          <rPr>
            <sz val="11"/>
            <rFont val="Calibri"/>
          </rPr>
          <t>The ESXi host must disable the Managed Object Browser (MOB).</t>
        </r>
      </text>
    </comment>
    <comment ref="Z35" authorId="0" shapeId="0" xr:uid="{00000000-0006-0000-0A00-000016000000}">
      <text>
        <r>
          <rPr>
            <sz val="11"/>
            <rFont val="Calibri"/>
          </rPr>
          <t>The ESXi host must be configured to disable nonessential capabilities by disabling SSH.</t>
        </r>
      </text>
    </comment>
    <comment ref="AA35" authorId="0" shapeId="0" xr:uid="{00000000-0006-0000-0A00-000017000000}">
      <text>
        <r>
          <rPr>
            <sz val="11"/>
            <rFont val="Calibri"/>
          </rPr>
          <t>The ESXi host must disable ESXi Shell unless needed for diagnostics or troubleshooting.</t>
        </r>
      </text>
    </comment>
    <comment ref="AB35" authorId="0" shapeId="0" xr:uid="{00000000-0006-0000-0A00-000018000000}">
      <text>
        <r>
          <rPr>
            <sz val="11"/>
            <rFont val="Calibri"/>
          </rPr>
          <t>Console access through the VNC protocol must be disabled on the virtual machine.</t>
        </r>
      </text>
    </comment>
    <comment ref="AC35" authorId="0" shapeId="0" xr:uid="{00000000-0006-0000-0A00-000019000000}">
      <text>
        <r>
          <rPr>
            <sz val="11"/>
            <rFont val="Calibri"/>
          </rPr>
          <t>3D features on the virtual machine must be disabled when not required.</t>
        </r>
      </text>
    </comment>
    <comment ref="AD35" authorId="0" shapeId="0" xr:uid="{00000000-0006-0000-0A00-00001A000000}">
      <text>
        <r>
          <rPr>
            <sz val="11"/>
            <rFont val="Calibri"/>
          </rPr>
          <t>ESX Agent Manager must not have the Web Distributed Authoring (WebDAV) servlet installed.</t>
        </r>
      </text>
    </comment>
    <comment ref="AE35" authorId="0" shapeId="0" xr:uid="{00000000-0006-0000-0A00-00001B000000}">
      <text>
        <r>
          <rPr>
            <sz val="11"/>
            <rFont val="Calibri"/>
          </rPr>
          <t>ESX Agent Manager must disable the shutdown port.</t>
        </r>
      </text>
    </comment>
    <comment ref="AF35" authorId="0" shapeId="0" xr:uid="{00000000-0006-0000-0A00-00001C000000}">
      <text>
        <r>
          <rPr>
            <sz val="11"/>
            <rFont val="Calibri"/>
          </rPr>
          <t>Performance Charts must not have the Web Distributed Authoring (WebDAV) servlet installed.</t>
        </r>
      </text>
    </comment>
    <comment ref="AG35" authorId="0" shapeId="0" xr:uid="{00000000-0006-0000-0A00-00001D000000}">
      <text>
        <r>
          <rPr>
            <sz val="11"/>
            <rFont val="Calibri"/>
          </rPr>
          <t>Performance Charts must disable the shutdown port.</t>
        </r>
      </text>
    </comment>
    <comment ref="AH35" authorId="0" shapeId="0" xr:uid="{00000000-0006-0000-0A00-00001E000000}">
      <text>
        <r>
          <rPr>
            <sz val="11"/>
            <rFont val="Calibri"/>
          </rPr>
          <t>The Security Token Service must not have the Web Distributed Authoring (WebDAV) servlet installed.</t>
        </r>
      </text>
    </comment>
    <comment ref="AI35" authorId="0" shapeId="0" xr:uid="{00000000-0006-0000-0A00-00001F000000}">
      <text>
        <r>
          <rPr>
            <sz val="11"/>
            <rFont val="Calibri"/>
          </rPr>
          <t>The Security Token Service must disable the shutdown port.</t>
        </r>
      </text>
    </comment>
    <comment ref="AJ35" authorId="0" shapeId="0" xr:uid="{00000000-0006-0000-0A00-000020000000}">
      <text>
        <r>
          <rPr>
            <sz val="11"/>
            <rFont val="Calibri"/>
          </rPr>
          <t>vSphere UI must not have the Web Distributed Authoring (WebDAV) servlet installed.</t>
        </r>
      </text>
    </comment>
    <comment ref="AK35" authorId="0" shapeId="0" xr:uid="{00000000-0006-0000-0A00-000021000000}">
      <text>
        <r>
          <rPr>
            <sz val="11"/>
            <rFont val="Calibri"/>
          </rPr>
          <t>vSphere UI must disable the shutdown port.</t>
        </r>
      </text>
    </comment>
    <comment ref="AL35" authorId="0" shapeId="0" xr:uid="{00000000-0006-0000-0A00-000022000000}">
      <text>
        <r>
          <rPr>
            <sz val="11"/>
            <rFont val="Calibri"/>
          </rPr>
          <t>VAMI must not have the Web Distributed Authoring (WebDAV) servlet installed.</t>
        </r>
      </text>
    </comment>
    <comment ref="AM35" authorId="0" shapeId="0" xr:uid="{00000000-0006-0000-0A00-000023000000}">
      <text>
        <r>
          <rPr>
            <sz val="11"/>
            <rFont val="Calibri"/>
          </rPr>
          <t>vSphere Client must not have the Web Distributed Authoring (WebDAV) servlet installed.</t>
        </r>
      </text>
    </comment>
    <comment ref="AN35" authorId="0" shapeId="0" xr:uid="{00000000-0006-0000-0A00-000024000000}">
      <text>
        <r>
          <rPr>
            <sz val="11"/>
            <rFont val="Calibri"/>
          </rPr>
          <t>vSphere Client must disable the shutdown port.</t>
        </r>
      </text>
    </comment>
    <comment ref="AO35" authorId="0" shapeId="0" xr:uid="{00000000-0006-0000-0A00-000025000000}">
      <text>
        <r>
          <rPr>
            <sz val="11"/>
            <rFont val="Calibri"/>
          </rPr>
          <t>The vCenter Server must disable the managed object browser (MOB) at all times when not required for troubleshooting or maintenance of managed objects.</t>
        </r>
      </text>
    </comment>
    <comment ref="AP35" authorId="0" shapeId="0" xr:uid="{00000000-0006-0000-0A00-000026000000}">
      <text>
        <r>
          <rPr>
            <sz val="11"/>
            <rFont val="Calibri"/>
          </rPr>
          <t>The vCenter Server must disable Password and Windows integrated authentication.</t>
        </r>
      </text>
    </comment>
    <comment ref="AQ35" authorId="0" shapeId="0" xr:uid="{00000000-0006-0000-0A00-000027000000}">
      <text>
        <r>
          <rPr>
            <sz val="11"/>
            <rFont val="Calibri"/>
          </rPr>
          <t>The vCenter Server must disable Password and Windows integrated authentication.</t>
        </r>
      </text>
    </comment>
    <comment ref="L36" authorId="0" shapeId="0" xr:uid="{00000000-0006-0000-0A00-00002B000000}">
      <text>
        <r>
          <rPr>
            <sz val="11"/>
            <rFont val="Calibri"/>
          </rPr>
          <t>SNMP must be configured properly on the ESXi host.</t>
        </r>
      </text>
    </comment>
    <comment ref="L73" authorId="0" shapeId="0" xr:uid="{00000000-0006-0000-0A00-00002C000000}">
      <text>
        <r>
          <rPr>
            <sz val="11"/>
            <rFont val="Calibri"/>
          </rPr>
          <t>The vCenter Server must have new Key Encryption Keys (KEKs) reissued at regular intervals for vSAN encrypted datastore(s).</t>
        </r>
      </text>
    </comment>
    <comment ref="L84" authorId="0" shapeId="0" xr:uid="{00000000-0006-0000-0A00-00002D000000}">
      <text>
        <r>
          <rPr>
            <sz val="11"/>
            <rFont val="Calibri"/>
          </rPr>
          <t>The Photon operating system must configure sshd to use approved encryption algorithms.</t>
        </r>
      </text>
    </comment>
    <comment ref="M84" authorId="0" shapeId="0" xr:uid="{00000000-0006-0000-0A00-00002E000000}">
      <text>
        <r>
          <rPr>
            <sz val="11"/>
            <rFont val="Calibri"/>
          </rPr>
          <t>The Photon operating system must configure sshd to use FIPS 140-2 ciphers.</t>
        </r>
      </text>
    </comment>
    <comment ref="N84" authorId="0" shapeId="0" xr:uid="{00000000-0006-0000-0A00-00002F000000}">
      <text>
        <r>
          <rPr>
            <sz val="11"/>
            <rFont val="Calibri"/>
          </rPr>
          <t>VMware Postgres must use FIPS 140-2 approved TLS ciphers.</t>
        </r>
      </text>
    </comment>
    <comment ref="O84" authorId="0" shapeId="0" xr:uid="{00000000-0006-0000-0A00-000030000000}">
      <text>
        <r>
          <rPr>
            <sz val="11"/>
            <rFont val="Calibri"/>
          </rPr>
          <t>The ESXi host SSH daemon must use DoD-approved encryption to protect the confidentiality of remote access sessions.</t>
        </r>
      </text>
    </comment>
    <comment ref="P84" authorId="0" shapeId="0" xr:uid="{00000000-0006-0000-0A00-000031000000}">
      <text>
        <r>
          <rPr>
            <sz val="11"/>
            <rFont val="Calibri"/>
          </rPr>
          <t>The ESXi host must exclusively enable TLS 1.2 for all endpoints.</t>
        </r>
      </text>
    </comment>
    <comment ref="Q84" authorId="0" shapeId="0" xr:uid="{00000000-0006-0000-0A00-000032000000}">
      <text>
        <r>
          <rPr>
            <sz val="11"/>
            <rFont val="Calibri"/>
          </rPr>
          <t>The ESXi host SSH daemon must be configured to only use FIPS 140-2 approved ciphers.</t>
        </r>
      </text>
    </comment>
    <comment ref="R84" authorId="0" shapeId="0" xr:uid="{00000000-0006-0000-0A00-000033000000}">
      <text>
        <r>
          <rPr>
            <sz val="11"/>
            <rFont val="Calibri"/>
          </rPr>
          <t>VAMI must be configured with FIPS 140-2 compliant ciphers for HTTPS connections.</t>
        </r>
      </text>
    </comment>
    <comment ref="S84" authorId="0" shapeId="0" xr:uid="{00000000-0006-0000-0A00-000034000000}">
      <text>
        <r>
          <rPr>
            <sz val="11"/>
            <rFont val="Calibri"/>
          </rPr>
          <t>VAMI must implement TLS1.2 exclusively.</t>
        </r>
      </text>
    </comment>
    <comment ref="T84" authorId="0" shapeId="0" xr:uid="{00000000-0006-0000-0A00-000035000000}">
      <text>
        <r>
          <rPr>
            <sz val="11"/>
            <rFont val="Calibri"/>
          </rPr>
          <t>vSphere Client must be configured with FIPS 140-2 compliant ciphers for HTTPS connections.</t>
        </r>
      </text>
    </comment>
    <comment ref="U84" authorId="0" shapeId="0" xr:uid="{00000000-0006-0000-0A00-000036000000}">
      <text>
        <r>
          <rPr>
            <sz val="11"/>
            <rFont val="Calibri"/>
          </rPr>
          <t>vSphere Client must be configured to only communicate over TLS 1.2.</t>
        </r>
      </text>
    </comment>
    <comment ref="V84" authorId="0" shapeId="0" xr:uid="{00000000-0006-0000-0A00-000037000000}">
      <text>
        <r>
          <rPr>
            <sz val="11"/>
            <rFont val="Calibri"/>
          </rPr>
          <t>The rhttpproxy must be configured to operate solely with FIPS ciphers.</t>
        </r>
      </text>
    </comment>
    <comment ref="W84" authorId="0" shapeId="0" xr:uid="{00000000-0006-0000-0A00-000038000000}">
      <text>
        <r>
          <rPr>
            <sz val="11"/>
            <rFont val="Calibri"/>
          </rPr>
          <t>Encryption must be enabled for vMotion on the virtual machine.</t>
        </r>
      </text>
    </comment>
    <comment ref="X84" authorId="0" shapeId="0" xr:uid="{00000000-0006-0000-0A00-000039000000}">
      <text>
        <r>
          <rPr>
            <sz val="11"/>
            <rFont val="Calibri"/>
          </rPr>
          <t>The vCenter Server must enable TLS 1.2 exclusively.</t>
        </r>
      </text>
    </comment>
    <comment ref="Y84" authorId="0" shapeId="0" xr:uid="{00000000-0006-0000-0A00-00003A000000}">
      <text>
        <r>
          <rPr>
            <sz val="11"/>
            <rFont val="Calibri"/>
          </rPr>
          <t>The vCenter Server must use secure Lightweight Directory Access Protocol (LDAPS) when adding an SSO identity source.</t>
        </r>
      </text>
    </comment>
    <comment ref="Z84" authorId="0" shapeId="0" xr:uid="{00000000-0006-0000-0A00-00003B000000}">
      <text>
        <r>
          <rPr>
            <sz val="11"/>
            <rFont val="Calibri"/>
          </rPr>
          <t>The vCenter Server must enable TLS 1.2 exclusively.</t>
        </r>
      </text>
    </comment>
    <comment ref="L119" authorId="0" shapeId="0" xr:uid="{00000000-0006-0000-0A00-00003C000000}">
      <text>
        <r>
          <rPr>
            <sz val="11"/>
            <rFont val="Calibri"/>
          </rPr>
          <t>The vPostgres database security updates and patches must be installed in a timely manner in accordance with site policy.</t>
        </r>
      </text>
    </comment>
    <comment ref="M119" authorId="0" shapeId="0" xr:uid="{00000000-0006-0000-0A00-00003D000000}">
      <text>
        <r>
          <rPr>
            <sz val="11"/>
            <rFont val="Calibri"/>
          </rPr>
          <t>The ESXi host must have all security patches and updates installed.</t>
        </r>
      </text>
    </comment>
    <comment ref="L137" authorId="0" shapeId="0" xr:uid="{00000000-0006-0000-0A00-00003E000000}">
      <text>
        <r>
          <rPr>
            <sz val="11"/>
            <rFont val="Calibri"/>
          </rPr>
          <t>The ESXi host must not provide root/administrator-level access to CIM-based hardware monitoring tools or other third-party applications.</t>
        </r>
      </text>
    </comment>
    <comment ref="M137" authorId="0" shapeId="0" xr:uid="{00000000-0006-0000-0A00-00003F000000}">
      <text>
        <r>
          <rPr>
            <sz val="11"/>
            <rFont val="Calibri"/>
          </rPr>
          <t>The vCenter Server users must have the correct roles assigned.</t>
        </r>
      </text>
    </comment>
    <comment ref="N137" authorId="0" shapeId="0" xr:uid="{00000000-0006-0000-0A00-000040000000}">
      <text>
        <r>
          <rPr>
            <sz val="11"/>
            <rFont val="Calibri"/>
          </rPr>
          <t>The vCenter Server must use a least-privileges assignment for the vCenter Server database user.</t>
        </r>
      </text>
    </comment>
    <comment ref="O137" authorId="0" shapeId="0" xr:uid="{00000000-0006-0000-0A00-000041000000}">
      <text>
        <r>
          <rPr>
            <sz val="11"/>
            <rFont val="Calibri"/>
          </rPr>
          <t>The vCenter Server users must have the correct roles assigned.</t>
        </r>
      </text>
    </comment>
    <comment ref="P137" authorId="0" shapeId="0" xr:uid="{00000000-0006-0000-0A00-000042000000}">
      <text>
        <r>
          <rPr>
            <sz val="11"/>
            <rFont val="Calibri"/>
          </rPr>
          <t>The vCenter Server must restrict access to the cryptographic role.</t>
        </r>
      </text>
    </comment>
    <comment ref="Q137" authorId="0" shapeId="0" xr:uid="{00000000-0006-0000-0A00-000043000000}">
      <text>
        <r>
          <rPr>
            <sz val="11"/>
            <rFont val="Calibri"/>
          </rPr>
          <t>The vCenter Server must restrict access to cryptographic permissions.</t>
        </r>
      </text>
    </comment>
    <comment ref="L138" authorId="0" shapeId="0" xr:uid="{00000000-0006-0000-0A00-000044000000}">
      <text>
        <r>
          <rPr>
            <sz val="11"/>
            <rFont val="Calibri"/>
          </rPr>
          <t>The vCenter Server must minimize access to the vCenter server.</t>
        </r>
      </text>
    </comment>
    <comment ref="L145" authorId="0" shapeId="0" xr:uid="{00000000-0006-0000-0A00-000045000000}">
      <text>
        <r>
          <rPr>
            <sz val="11"/>
            <rFont val="Calibri"/>
          </rPr>
          <t>The vCenter Server users must have the correct roles assigned.</t>
        </r>
      </text>
    </comment>
    <comment ref="M145" authorId="0" shapeId="0" xr:uid="{00000000-0006-0000-0A00-000046000000}">
      <text>
        <r>
          <rPr>
            <sz val="11"/>
            <rFont val="Calibri"/>
          </rPr>
          <t>The vCenter Server users must have the correct roles assigned.</t>
        </r>
      </text>
    </comment>
    <comment ref="L152" authorId="0" shapeId="0" xr:uid="{00000000-0006-0000-0A00-000047000000}">
      <text>
        <r>
          <rPr>
            <sz val="11"/>
            <rFont val="Calibri"/>
          </rPr>
          <t>The ESXi host must use Active Directory for local user authentication.</t>
        </r>
      </text>
    </comment>
    <comment ref="M152" authorId="0" shapeId="0" xr:uid="{00000000-0006-0000-0A00-000048000000}">
      <text>
        <r>
          <rPr>
            <sz val="11"/>
            <rFont val="Calibri"/>
          </rPr>
          <t>The vCenter Server must implement Active Directory authentication.</t>
        </r>
      </text>
    </comment>
    <comment ref="L153" authorId="0" shapeId="0" xr:uid="{00000000-0006-0000-0A00-000049000000}">
      <text>
        <r>
          <rPr>
            <sz val="11"/>
            <rFont val="Calibri"/>
          </rPr>
          <t>The vCenter Server must use unique service accounts when applications connect to vCenter.</t>
        </r>
      </text>
    </comment>
    <comment ref="L159" authorId="0" shapeId="0" xr:uid="{00000000-0006-0000-0A00-00004A000000}">
      <text>
        <r>
          <rPr>
            <sz val="11"/>
            <rFont val="Calibri"/>
          </rPr>
          <t>The Photon operating system must set a session inactivity timeout of 15 minutes or less.</t>
        </r>
      </text>
    </comment>
    <comment ref="M159" authorId="0" shapeId="0" xr:uid="{00000000-0006-0000-0A00-00004B000000}">
      <text>
        <r>
          <rPr>
            <sz val="11"/>
            <rFont val="Calibri"/>
          </rPr>
          <t>The Photon operating system must configure sshd to disconnect idle SSH sessions.</t>
        </r>
      </text>
    </comment>
    <comment ref="N159" authorId="0" shapeId="0" xr:uid="{00000000-0006-0000-0A00-00004C000000}">
      <text>
        <r>
          <rPr>
            <sz val="11"/>
            <rFont val="Calibri"/>
          </rPr>
          <t>The Photon operating system must configure sshd to disconnect idle SSH sessions.</t>
        </r>
      </text>
    </comment>
    <comment ref="O159" authorId="0" shapeId="0" xr:uid="{00000000-0006-0000-0A00-00004D000000}">
      <text>
        <r>
          <rPr>
            <sz val="11"/>
            <rFont val="Calibri"/>
          </rPr>
          <t>The Photon operating system must set an inactivity timeout value for non-interactive sessions.</t>
        </r>
      </text>
    </comment>
    <comment ref="P159" authorId="0" shapeId="0" xr:uid="{00000000-0006-0000-0A00-00004E000000}">
      <text>
        <r>
          <rPr>
            <sz val="11"/>
            <rFont val="Calibri"/>
          </rPr>
          <t>The ESXi host SSH daemon must set a timeout count on idle sessions.</t>
        </r>
      </text>
    </comment>
    <comment ref="Q159" authorId="0" shapeId="0" xr:uid="{00000000-0006-0000-0A00-00004F000000}">
      <text>
        <r>
          <rPr>
            <sz val="11"/>
            <rFont val="Calibri"/>
          </rPr>
          <t>The ESXi host SSH daemon must set a timeout interval on idle sessions.</t>
        </r>
      </text>
    </comment>
    <comment ref="R159" authorId="0" shapeId="0" xr:uid="{00000000-0006-0000-0A00-000050000000}">
      <text>
        <r>
          <rPr>
            <sz val="11"/>
            <rFont val="Calibri"/>
          </rPr>
          <t>The ESXi host must set a timeout to automatically disable idle shell sessions after two minutes.</t>
        </r>
      </text>
    </comment>
    <comment ref="S159" authorId="0" shapeId="0" xr:uid="{00000000-0006-0000-0A00-000051000000}">
      <text>
        <r>
          <rPr>
            <sz val="11"/>
            <rFont val="Calibri"/>
          </rPr>
          <t>The ESXi host must terminate shell services after 10 minutes.</t>
        </r>
      </text>
    </comment>
    <comment ref="T159" authorId="0" shapeId="0" xr:uid="{00000000-0006-0000-0A00-000052000000}">
      <text>
        <r>
          <rPr>
            <sz val="11"/>
            <rFont val="Calibri"/>
          </rPr>
          <t>The ESXi host must log out of the console UI after two minutes.</t>
        </r>
      </text>
    </comment>
    <comment ref="U159" authorId="0" shapeId="0" xr:uid="{00000000-0006-0000-0A00-000053000000}">
      <text>
        <r>
          <rPr>
            <sz val="11"/>
            <rFont val="Calibri"/>
          </rPr>
          <t>The virtual machine guest operating system must be locked when the last console connection is closed.</t>
        </r>
      </text>
    </comment>
    <comment ref="V159" authorId="0" shapeId="0" xr:uid="{00000000-0006-0000-0A00-000054000000}">
      <text>
        <r>
          <rPr>
            <sz val="11"/>
            <rFont val="Calibri"/>
          </rPr>
          <t>The vCenter Server must not automatically refresh client sessions.</t>
        </r>
      </text>
    </comment>
    <comment ref="W159" authorId="0" shapeId="0" xr:uid="{00000000-0006-0000-0A00-000055000000}">
      <text>
        <r>
          <rPr>
            <sz val="11"/>
            <rFont val="Calibri"/>
          </rPr>
          <t>The vCenter Server must terminate management sessions after 10 minutes of inactivity.</t>
        </r>
      </text>
    </comment>
    <comment ref="X159" authorId="0" shapeId="0" xr:uid="{00000000-0006-0000-0A00-000056000000}">
      <text>
        <r>
          <rPr>
            <sz val="11"/>
            <rFont val="Calibri"/>
          </rPr>
          <t>The vCenter Server must not automatically refresh client sessions.</t>
        </r>
      </text>
    </comment>
    <comment ref="Y159" authorId="0" shapeId="0" xr:uid="{00000000-0006-0000-0A00-000057000000}">
      <text>
        <r>
          <rPr>
            <sz val="11"/>
            <rFont val="Calibri"/>
          </rPr>
          <t>The vCenter Server must terminate management sessions after 10 minutes of inactivity.</t>
        </r>
      </text>
    </comment>
    <comment ref="L161" authorId="0" shapeId="0" xr:uid="{00000000-0006-0000-0A00-000058000000}">
      <text>
        <r>
          <rPr>
            <sz val="11"/>
            <rFont val="Calibri"/>
          </rPr>
          <t>The Photon operating system must configure sshd to disallow authentication with an empty password.</t>
        </r>
      </text>
    </comment>
    <comment ref="M161" authorId="0" shapeId="0" xr:uid="{00000000-0006-0000-0A00-000059000000}">
      <text>
        <r>
          <rPr>
            <sz val="11"/>
            <rFont val="Calibri"/>
          </rPr>
          <t>The ESXi host SSH daemon must not allow authentication using an empty password.</t>
        </r>
      </text>
    </comment>
    <comment ref="L162" authorId="0" shapeId="0" xr:uid="{00000000-0006-0000-0A00-00005A000000}">
      <text>
        <r>
          <rPr>
            <sz val="11"/>
            <rFont val="Calibri"/>
          </rPr>
          <t>The Photon operating system must store only encrypted representations of passwords.</t>
        </r>
      </text>
    </comment>
    <comment ref="M162" authorId="0" shapeId="0" xr:uid="{00000000-0006-0000-0A00-00005B000000}">
      <text>
        <r>
          <rPr>
            <sz val="11"/>
            <rFont val="Calibri"/>
          </rPr>
          <t>The Photon operating system must store only encrypted representations of passwords.</t>
        </r>
      </text>
    </comment>
    <comment ref="N162" authorId="0" shapeId="0" xr:uid="{00000000-0006-0000-0A00-00005C000000}">
      <text>
        <r>
          <rPr>
            <sz val="11"/>
            <rFont val="Calibri"/>
          </rPr>
          <t>The password hashes stored on the ESXi host must have been generated using a FIPS 140-2 approved cryptographic hashing algorithm.</t>
        </r>
      </text>
    </comment>
    <comment ref="L164" authorId="0" shapeId="0" xr:uid="{00000000-0006-0000-0A00-00005D000000}">
      <text>
        <r>
          <rPr>
            <sz val="11"/>
            <rFont val="Calibri"/>
          </rPr>
          <t>The Photon operating system must automatically lock an account when three unsuccessful logon attempts occur.</t>
        </r>
      </text>
    </comment>
    <comment ref="M164" authorId="0" shapeId="0" xr:uid="{00000000-0006-0000-0A00-00005E000000}">
      <text>
        <r>
          <rPr>
            <sz val="11"/>
            <rFont val="Calibri"/>
          </rPr>
          <t>The Photon operating system must configure sshd to limit the number of allowed login attempts per connection.</t>
        </r>
      </text>
    </comment>
    <comment ref="N164" authorId="0" shapeId="0" xr:uid="{00000000-0006-0000-0A00-00005F000000}">
      <text>
        <r>
          <rPr>
            <sz val="11"/>
            <rFont val="Calibri"/>
          </rPr>
          <t>The ESXi host must enforce the limit of three consecutive invalid logon attempts by a user.</t>
        </r>
      </text>
    </comment>
    <comment ref="O164" authorId="0" shapeId="0" xr:uid="{00000000-0006-0000-0A00-000060000000}">
      <text>
        <r>
          <rPr>
            <sz val="11"/>
            <rFont val="Calibri"/>
          </rPr>
          <t>The ESXi host must enforce the unlock timeout of 15 minutes after a user account is locked out.</t>
        </r>
      </text>
    </comment>
    <comment ref="P164" authorId="0" shapeId="0" xr:uid="{00000000-0006-0000-0A00-000061000000}">
      <text>
        <r>
          <rPr>
            <sz val="11"/>
            <rFont val="Calibri"/>
          </rPr>
          <t>The vCenter Server must limit the maximum number of failed login attempts to three.</t>
        </r>
      </text>
    </comment>
    <comment ref="Q164" authorId="0" shapeId="0" xr:uid="{00000000-0006-0000-0A00-000062000000}">
      <text>
        <r>
          <rPr>
            <sz val="11"/>
            <rFont val="Calibri"/>
          </rPr>
          <t>The vCenter Server must set the interval for counting failed login attempts to at least 15 minutes.</t>
        </r>
      </text>
    </comment>
    <comment ref="R164" authorId="0" shapeId="0" xr:uid="{00000000-0006-0000-0A00-000063000000}">
      <text>
        <r>
          <rPr>
            <sz val="11"/>
            <rFont val="Calibri"/>
          </rPr>
          <t>The vCenter Server must require an administrator to unlock an account locked due to excessive login failures.</t>
        </r>
      </text>
    </comment>
    <comment ref="L166" authorId="0" shapeId="0" xr:uid="{00000000-0006-0000-0A00-000064000000}">
      <text>
        <r>
          <rPr>
            <sz val="11"/>
            <rFont val="Calibri"/>
          </rPr>
          <t>The Photon operating system must enforce password complexity by requiring that at least one uppercase character be used.</t>
        </r>
      </text>
    </comment>
    <comment ref="M166" authorId="0" shapeId="0" xr:uid="{00000000-0006-0000-0A00-000065000000}">
      <text>
        <r>
          <rPr>
            <sz val="11"/>
            <rFont val="Calibri"/>
          </rPr>
          <t>The Photon operating system must enforce password complexity by requiring that at least one lowercase character be used.</t>
        </r>
      </text>
    </comment>
    <comment ref="N166" authorId="0" shapeId="0" xr:uid="{00000000-0006-0000-0A00-000066000000}">
      <text>
        <r>
          <rPr>
            <sz val="11"/>
            <rFont val="Calibri"/>
          </rPr>
          <t>The Photon operating system must enforce password complexity by requiring that at least one numeric character be used.</t>
        </r>
      </text>
    </comment>
    <comment ref="O166" authorId="0" shapeId="0" xr:uid="{00000000-0006-0000-0A00-000067000000}">
      <text>
        <r>
          <rPr>
            <sz val="11"/>
            <rFont val="Calibri"/>
          </rPr>
          <t>The Photon operating system must enforce a minimum eight-character password length.</t>
        </r>
      </text>
    </comment>
    <comment ref="P166" authorId="0" shapeId="0" xr:uid="{00000000-0006-0000-0A00-000068000000}">
      <text>
        <r>
          <rPr>
            <sz val="11"/>
            <rFont val="Calibri"/>
          </rPr>
          <t>The Photon operating system must enforce password complexity by requiring that at least one special character be used.</t>
        </r>
      </text>
    </comment>
    <comment ref="Q166" authorId="0" shapeId="0" xr:uid="{00000000-0006-0000-0A00-000069000000}">
      <text>
        <r>
          <rPr>
            <sz val="11"/>
            <rFont val="Calibri"/>
          </rPr>
          <t>The Photon operating system must enforce password complexity on the root account.</t>
        </r>
      </text>
    </comment>
    <comment ref="R166" authorId="0" shapeId="0" xr:uid="{00000000-0006-0000-0A00-00006A000000}">
      <text>
        <r>
          <rPr>
            <sz val="11"/>
            <rFont val="Calibri"/>
          </rPr>
          <t>The ESXi host must enforce password complexity by requiring that at least one uppercase character be used.</t>
        </r>
      </text>
    </comment>
    <comment ref="S166" authorId="0" shapeId="0" xr:uid="{00000000-0006-0000-0A00-00006B000000}">
      <text>
        <r>
          <rPr>
            <sz val="11"/>
            <rFont val="Calibri"/>
          </rPr>
          <t>The vCenter Server must configure the vpxuser password meets length policy.</t>
        </r>
      </text>
    </comment>
    <comment ref="T166" authorId="0" shapeId="0" xr:uid="{00000000-0006-0000-0A00-00006C000000}">
      <text>
        <r>
          <rPr>
            <sz val="11"/>
            <rFont val="Calibri"/>
          </rPr>
          <t>The vCenter Server passwords must be at least 15 characters in length.</t>
        </r>
      </text>
    </comment>
    <comment ref="U166" authorId="0" shapeId="0" xr:uid="{00000000-0006-0000-0A00-00006D000000}">
      <text>
        <r>
          <rPr>
            <sz val="11"/>
            <rFont val="Calibri"/>
          </rPr>
          <t>The vCenter Server passwords must contain at least one uppercase character.</t>
        </r>
      </text>
    </comment>
    <comment ref="V166" authorId="0" shapeId="0" xr:uid="{00000000-0006-0000-0A00-00006E000000}">
      <text>
        <r>
          <rPr>
            <sz val="11"/>
            <rFont val="Calibri"/>
          </rPr>
          <t>The vCenter Server passwords must contain at least one lowercase character.</t>
        </r>
      </text>
    </comment>
    <comment ref="W166" authorId="0" shapeId="0" xr:uid="{00000000-0006-0000-0A00-00006F000000}">
      <text>
        <r>
          <rPr>
            <sz val="11"/>
            <rFont val="Calibri"/>
          </rPr>
          <t>The vCenter Server passwords must contain at least one numeric character.</t>
        </r>
      </text>
    </comment>
    <comment ref="X166" authorId="0" shapeId="0" xr:uid="{00000000-0006-0000-0A00-000070000000}">
      <text>
        <r>
          <rPr>
            <sz val="11"/>
            <rFont val="Calibri"/>
          </rPr>
          <t>The vCenter Server passwords must contain at least one special character.</t>
        </r>
      </text>
    </comment>
    <comment ref="L167" authorId="0" shapeId="0" xr:uid="{00000000-0006-0000-0A00-000071000000}">
      <text>
        <r>
          <rPr>
            <sz val="11"/>
            <rFont val="Calibri"/>
          </rPr>
          <t>The Photon operating system must prohibit password reuse for a minimum of five generations.</t>
        </r>
      </text>
    </comment>
    <comment ref="M167" authorId="0" shapeId="0" xr:uid="{00000000-0006-0000-0A00-000072000000}">
      <text>
        <r>
          <rPr>
            <sz val="11"/>
            <rFont val="Calibri"/>
          </rPr>
          <t>The ESXi host must prohibit the reuse of passwords within five iterations.</t>
        </r>
      </text>
    </comment>
    <comment ref="N167" authorId="0" shapeId="0" xr:uid="{00000000-0006-0000-0A00-000073000000}">
      <text>
        <r>
          <rPr>
            <sz val="11"/>
            <rFont val="Calibri"/>
          </rPr>
          <t>The vCenter Server must prohibit password reuse for a minimum of five generations.</t>
        </r>
      </text>
    </comment>
    <comment ref="L169" authorId="0" shapeId="0" xr:uid="{00000000-0006-0000-0A00-000074000000}">
      <text>
        <r>
          <rPr>
            <sz val="11"/>
            <rFont val="Calibri"/>
          </rPr>
          <t>The Photon operating system must be configured so that passwords for new users are restricted to a 24-hour minimum lifetime.</t>
        </r>
      </text>
    </comment>
    <comment ref="M169" authorId="0" shapeId="0" xr:uid="{00000000-0006-0000-0A00-000075000000}">
      <text>
        <r>
          <rPr>
            <sz val="11"/>
            <rFont val="Calibri"/>
          </rPr>
          <t>The Photon operating system must be configured so that passwords for new users are restricted to a 90-day maximum lifetime.</t>
        </r>
      </text>
    </comment>
    <comment ref="N169" authorId="0" shapeId="0" xr:uid="{00000000-0006-0000-0A00-000076000000}">
      <text>
        <r>
          <rPr>
            <sz val="11"/>
            <rFont val="Calibri"/>
          </rPr>
          <t>The vCenter Server must enforce a 60-day maximum password lifetime restriction.</t>
        </r>
      </text>
    </comment>
    <comment ref="L174" authorId="0" shapeId="0" xr:uid="{00000000-0006-0000-0A00-000077000000}">
      <text>
        <r>
          <rPr>
            <sz val="11"/>
            <rFont val="Calibri"/>
          </rPr>
          <t>The ESXi host must use multifactor authentication for local DCUI access to privileged accounts.</t>
        </r>
      </text>
    </comment>
    <comment ref="M174" authorId="0" shapeId="0" xr:uid="{00000000-0006-0000-0A00-000078000000}">
      <text>
        <r>
          <rPr>
            <sz val="11"/>
            <rFont val="Calibri"/>
          </rPr>
          <t>The vCenter Server must enable certificate based authentication.</t>
        </r>
      </text>
    </comment>
    <comment ref="L180" authorId="0" shapeId="0" xr:uid="{00000000-0006-0000-0A00-000079000000}">
      <text>
        <r>
          <rPr>
            <sz val="11"/>
            <rFont val="Calibri"/>
          </rPr>
          <t>The vCenter Server must use unique service accounts when applications connect to vCenter.</t>
        </r>
      </text>
    </comment>
    <comment ref="M180" authorId="0" shapeId="0" xr:uid="{00000000-0006-0000-0A00-00007A000000}">
      <text>
        <r>
          <rPr>
            <sz val="11"/>
            <rFont val="Calibri"/>
          </rPr>
          <t>The vCenter Server services must be ran using a service account instead of a built-in Windows account.</t>
        </r>
      </text>
    </comment>
    <comment ref="L181" authorId="0" shapeId="0" xr:uid="{00000000-0006-0000-0A00-00007B000000}">
      <text>
        <r>
          <rPr>
            <sz val="11"/>
            <rFont val="Calibri"/>
          </rPr>
          <t>The vCenter Server must configure the vpxuser auto-password to be changed every 30 days.</t>
        </r>
      </text>
    </comment>
    <comment ref="L221" authorId="0" shapeId="0" xr:uid="{00000000-0006-0000-0A00-00007C000000}">
      <text>
        <r>
          <rPr>
            <sz val="11"/>
            <rFont val="Calibri"/>
          </rPr>
          <t>The Photon operating system must be configured to offload audit logs to a syslog server.</t>
        </r>
      </text>
    </comment>
    <comment ref="M221" authorId="0" shapeId="0" xr:uid="{00000000-0006-0000-0A00-00007D000000}">
      <text>
        <r>
          <rPr>
            <sz val="11"/>
            <rFont val="Calibri"/>
          </rPr>
          <t>The Photon operating system must audit all account creations.</t>
        </r>
      </text>
    </comment>
    <comment ref="N221" authorId="0" shapeId="0" xr:uid="{00000000-0006-0000-0A00-00007E000000}">
      <text>
        <r>
          <rPr>
            <sz val="11"/>
            <rFont val="Calibri"/>
          </rPr>
          <t>The Photon operating system must configure rsyslog to offload system logs to a central server.</t>
        </r>
      </text>
    </comment>
    <comment ref="O221" authorId="0" shapeId="0" xr:uid="{00000000-0006-0000-0A00-00007F000000}">
      <text>
        <r>
          <rPr>
            <sz val="11"/>
            <rFont val="Calibri"/>
          </rPr>
          <t>The Photon operating system must audit all account modifications.</t>
        </r>
      </text>
    </comment>
    <comment ref="P221" authorId="0" shapeId="0" xr:uid="{00000000-0006-0000-0A00-000080000000}">
      <text>
        <r>
          <rPr>
            <sz val="11"/>
            <rFont val="Calibri"/>
          </rPr>
          <t>The Photon operating system must audit all account disabling actions.</t>
        </r>
      </text>
    </comment>
    <comment ref="Q221" authorId="0" shapeId="0" xr:uid="{00000000-0006-0000-0A00-000081000000}">
      <text>
        <r>
          <rPr>
            <sz val="11"/>
            <rFont val="Calibri"/>
          </rPr>
          <t>The Photon operating system must audit all account removal actions.</t>
        </r>
      </text>
    </comment>
    <comment ref="R221" authorId="0" shapeId="0" xr:uid="{00000000-0006-0000-0A00-000082000000}">
      <text>
        <r>
          <rPr>
            <sz val="11"/>
            <rFont val="Calibri"/>
          </rPr>
          <t>The Photon operating system must generate audit records when successful/unsuccessful logon attempts occur.</t>
        </r>
      </text>
    </comment>
    <comment ref="S221" authorId="0" shapeId="0" xr:uid="{00000000-0006-0000-0A00-000083000000}">
      <text>
        <r>
          <rPr>
            <sz val="11"/>
            <rFont val="Calibri"/>
          </rPr>
          <t>Remote logging for ESXi hosts must be configured.</t>
        </r>
      </text>
    </comment>
    <comment ref="T221" authorId="0" shapeId="0" xr:uid="{00000000-0006-0000-0A00-000084000000}">
      <text>
        <r>
          <rPr>
            <sz val="11"/>
            <rFont val="Calibri"/>
          </rPr>
          <t>The ESXi host must produce audit records containing information to establish what type of events occurred.</t>
        </r>
      </text>
    </comment>
    <comment ref="U221" authorId="0" shapeId="0" xr:uid="{00000000-0006-0000-0A00-000085000000}">
      <text>
        <r>
          <rPr>
            <sz val="11"/>
            <rFont val="Calibri"/>
          </rPr>
          <t>The ESXi host must enable a persistent log location for all locally stored logs.</t>
        </r>
      </text>
    </comment>
    <comment ref="V221" authorId="0" shapeId="0" xr:uid="{00000000-0006-0000-0A00-000086000000}">
      <text>
        <r>
          <rPr>
            <sz val="11"/>
            <rFont val="Calibri"/>
          </rPr>
          <t>ESX Agent Manager must record user access in a format that enables monitoring of remote access.</t>
        </r>
      </text>
    </comment>
    <comment ref="W221" authorId="0" shapeId="0" xr:uid="{00000000-0006-0000-0A00-000087000000}">
      <text>
        <r>
          <rPr>
            <sz val="11"/>
            <rFont val="Calibri"/>
          </rPr>
          <t>Performance Charts must record user access in a format that enables monitoring of remote access.</t>
        </r>
      </text>
    </comment>
    <comment ref="X221" authorId="0" shapeId="0" xr:uid="{00000000-0006-0000-0A00-000088000000}">
      <text>
        <r>
          <rPr>
            <sz val="11"/>
            <rFont val="Calibri"/>
          </rPr>
          <t>The Security Token Service must record user access in a format that enables monitoring of remote access.</t>
        </r>
      </text>
    </comment>
    <comment ref="Y221" authorId="0" shapeId="0" xr:uid="{00000000-0006-0000-0A00-000089000000}">
      <text>
        <r>
          <rPr>
            <sz val="11"/>
            <rFont val="Calibri"/>
          </rPr>
          <t>vSphere UI must record user access in a format that enables monitoring of remote access.</t>
        </r>
      </text>
    </comment>
    <comment ref="Z221" authorId="0" shapeId="0" xr:uid="{00000000-0006-0000-0A00-00008A000000}">
      <text>
        <r>
          <rPr>
            <sz val="11"/>
            <rFont val="Calibri"/>
          </rPr>
          <t>VAMI must be configured to monitor remote access.</t>
        </r>
      </text>
    </comment>
    <comment ref="AA221" authorId="0" shapeId="0" xr:uid="{00000000-0006-0000-0A00-00008B000000}">
      <text>
        <r>
          <rPr>
            <sz val="11"/>
            <rFont val="Calibri"/>
          </rPr>
          <t>vSphere Client must record user access in a format that enables monitoring of remote access.</t>
        </r>
      </text>
    </comment>
    <comment ref="AB221" authorId="0" shapeId="0" xr:uid="{00000000-0006-0000-0A00-00008C000000}">
      <text>
        <r>
          <rPr>
            <sz val="11"/>
            <rFont val="Calibri"/>
          </rPr>
          <t>The vCenter Server must produce audit records containing information to establish what type of events occurred.</t>
        </r>
      </text>
    </comment>
    <comment ref="AC221" authorId="0" shapeId="0" xr:uid="{00000000-0006-0000-0A00-00008D000000}">
      <text>
        <r>
          <rPr>
            <sz val="11"/>
            <rFont val="Calibri"/>
          </rPr>
          <t>The Photon operating system must audit all account modifications.</t>
        </r>
      </text>
    </comment>
    <comment ref="L229" authorId="0" shapeId="0" xr:uid="{00000000-0006-0000-0A00-00008E000000}">
      <text>
        <r>
          <rPr>
            <sz val="11"/>
            <rFont val="Calibri"/>
          </rPr>
          <t>VMware Postgres log files must contain required fields.</t>
        </r>
      </text>
    </comment>
    <comment ref="M229" authorId="0" shapeId="0" xr:uid="{00000000-0006-0000-0A00-00008F000000}">
      <text>
        <r>
          <rPr>
            <sz val="11"/>
            <rFont val="Calibri"/>
          </rPr>
          <t>The ESXi host must produce audit records containing information to establish what type of events occurred.</t>
        </r>
      </text>
    </comment>
    <comment ref="N229" authorId="0" shapeId="0" xr:uid="{00000000-0006-0000-0A00-000090000000}">
      <text>
        <r>
          <rPr>
            <sz val="11"/>
            <rFont val="Calibri"/>
          </rPr>
          <t>ESX Agent Manager must record user access in a format that enables monitoring of remote access.</t>
        </r>
      </text>
    </comment>
    <comment ref="O229" authorId="0" shapeId="0" xr:uid="{00000000-0006-0000-0A00-000091000000}">
      <text>
        <r>
          <rPr>
            <sz val="11"/>
            <rFont val="Calibri"/>
          </rPr>
          <t>Performance Charts must record user access in a format that enables monitoring of remote access.</t>
        </r>
      </text>
    </comment>
    <comment ref="P229" authorId="0" shapeId="0" xr:uid="{00000000-0006-0000-0A00-000092000000}">
      <text>
        <r>
          <rPr>
            <sz val="11"/>
            <rFont val="Calibri"/>
          </rPr>
          <t>The Security Token Service must record user access in a format that enables monitoring of remote access.</t>
        </r>
      </text>
    </comment>
    <comment ref="Q229" authorId="0" shapeId="0" xr:uid="{00000000-0006-0000-0A00-000093000000}">
      <text>
        <r>
          <rPr>
            <sz val="11"/>
            <rFont val="Calibri"/>
          </rPr>
          <t>vSphere UI must record user access in a format that enables monitoring of remote access.</t>
        </r>
      </text>
    </comment>
    <comment ref="R229" authorId="0" shapeId="0" xr:uid="{00000000-0006-0000-0A00-000094000000}">
      <text>
        <r>
          <rPr>
            <sz val="11"/>
            <rFont val="Calibri"/>
          </rPr>
          <t>VAMI must be configured to monitor remote access.</t>
        </r>
      </text>
    </comment>
    <comment ref="S229" authorId="0" shapeId="0" xr:uid="{00000000-0006-0000-0A00-000095000000}">
      <text>
        <r>
          <rPr>
            <sz val="11"/>
            <rFont val="Calibri"/>
          </rPr>
          <t>vSphere Client must record user access in a format that enables monitoring of remote access.</t>
        </r>
      </text>
    </comment>
    <comment ref="T229" authorId="0" shapeId="0" xr:uid="{00000000-0006-0000-0A00-000096000000}">
      <text>
        <r>
          <rPr>
            <sz val="11"/>
            <rFont val="Calibri"/>
          </rPr>
          <t>The vCenter Server must produce audit records containing information to establish what type of events occurred.</t>
        </r>
      </text>
    </comment>
    <comment ref="L231" authorId="0" shapeId="0" xr:uid="{00000000-0006-0000-0A00-000097000000}">
      <text>
        <r>
          <rPr>
            <sz val="11"/>
            <rFont val="Calibri"/>
          </rPr>
          <t>The Photon operating system must allow only the ISSM (or individuals or roles appointed by the ISSM) to select which auditable events are to be audited.</t>
        </r>
      </text>
    </comment>
    <comment ref="L233" authorId="0" shapeId="0" xr:uid="{00000000-0006-0000-0A00-000098000000}">
      <text>
        <r>
          <rPr>
            <sz val="11"/>
            <rFont val="Calibri"/>
          </rPr>
          <t>The Photon operating system must be configured to offload audit logs to a syslog server.</t>
        </r>
      </text>
    </comment>
    <comment ref="M233" authorId="0" shapeId="0" xr:uid="{00000000-0006-0000-0A00-000099000000}">
      <text>
        <r>
          <rPr>
            <sz val="11"/>
            <rFont val="Calibri"/>
          </rPr>
          <t>The Photon operating system must configure rsyslog to offload system logs to a central server.</t>
        </r>
      </text>
    </comment>
    <comment ref="N233" authorId="0" shapeId="0" xr:uid="{00000000-0006-0000-0A00-00009A000000}">
      <text>
        <r>
          <rPr>
            <sz val="11"/>
            <rFont val="Calibri"/>
          </rPr>
          <t>Remote logging for ESXi hosts must be configured.</t>
        </r>
      </text>
    </comment>
    <comment ref="L242" authorId="0" shapeId="0" xr:uid="{00000000-0006-0000-0A00-00009B000000}">
      <text>
        <r>
          <rPr>
            <sz val="11"/>
            <rFont val="Calibri"/>
          </rPr>
          <t>The ESXi host must enable a persistent log location for all locally stored logs.</t>
        </r>
      </text>
    </comment>
    <comment ref="L244" authorId="0" shapeId="0" xr:uid="{00000000-0006-0000-0A00-00009C000000}">
      <text>
        <r>
          <rPr>
            <sz val="11"/>
            <rFont val="Calibri"/>
          </rPr>
          <t>The Photon operating system must be configured to synchronize with an approved DoD time source.</t>
        </r>
      </text>
    </comment>
    <comment ref="M244" authorId="0" shapeId="0" xr:uid="{00000000-0006-0000-0A00-00009D000000}">
      <text>
        <r>
          <rPr>
            <sz val="11"/>
            <rFont val="Calibri"/>
          </rPr>
          <t>VMware Postgres must use Coordinated Universal Time (UTC) for log timestamps.</t>
        </r>
      </text>
    </comment>
    <comment ref="N244" authorId="0" shapeId="0" xr:uid="{00000000-0006-0000-0A00-00009E000000}">
      <text>
        <r>
          <rPr>
            <sz val="11"/>
            <rFont val="Calibri"/>
          </rPr>
          <t>The ESXi host must configure NTP time synchronization.</t>
        </r>
      </text>
    </comment>
    <comment ref="L245" authorId="0" shapeId="0" xr:uid="{00000000-0006-0000-0A00-00009F000000}">
      <text>
        <r>
          <rPr>
            <sz val="11"/>
            <rFont val="Calibri"/>
          </rPr>
          <t>The Photon operating system must be configured to synchronize with an approved DoD time source.</t>
        </r>
      </text>
    </comment>
    <comment ref="M245" authorId="0" shapeId="0" xr:uid="{00000000-0006-0000-0A00-0000A0000000}">
      <text>
        <r>
          <rPr>
            <sz val="11"/>
            <rFont val="Calibri"/>
          </rPr>
          <t>The ESXi host must configure NTP time synchronization.</t>
        </r>
      </text>
    </comment>
    <comment ref="L249" authorId="0" shapeId="0" xr:uid="{00000000-0006-0000-0A00-0000A1000000}">
      <text>
        <r>
          <rPr>
            <sz val="11"/>
            <rFont val="Calibri"/>
          </rPr>
          <t>The Photon operating system audit log must attempt to log audit failures to syslog.</t>
        </r>
      </text>
    </comment>
    <comment ref="M249" authorId="0" shapeId="0" xr:uid="{00000000-0006-0000-0A00-0000A2000000}">
      <text>
        <r>
          <rPr>
            <sz val="11"/>
            <rFont val="Calibri"/>
          </rPr>
          <t>The vCenter Server must provide an immediate real-time alert to the SA and ISSO, at a minimum, of all audit failure events.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2" authorId="0" shapeId="0" xr:uid="{00000000-0006-0000-0B00-000001000000}">
      <text>
        <r>
          <rPr>
            <sz val="11"/>
            <rFont val="Calibri"/>
          </rPr>
          <t>The ESXi host must have all security patches and updates installed.</t>
        </r>
      </text>
    </comment>
    <comment ref="H308" authorId="0" shapeId="0" xr:uid="{00000000-0006-0000-0B00-000002000000}">
      <text>
        <r>
          <rPr>
            <sz val="11"/>
            <rFont val="Calibri"/>
          </rPr>
          <t>The vCenter Server Administrator role must be secured and assigned to specific users other than a Windows Administrator.</t>
        </r>
      </text>
    </comment>
    <comment ref="H309" authorId="0" shapeId="0" xr:uid="{00000000-0006-0000-0B00-000003000000}">
      <text>
        <r>
          <rPr>
            <sz val="11"/>
            <rFont val="Calibri"/>
          </rPr>
          <t>The Photon operating system must configure sshd to disallow root logins.</t>
        </r>
      </text>
    </comment>
    <comment ref="I309" authorId="0" shapeId="0" xr:uid="{00000000-0006-0000-0B00-00000A000000}">
      <text>
        <r>
          <rPr>
            <sz val="11"/>
            <rFont val="Calibri"/>
          </rPr>
          <t>The ESXi host SSH daemon must not permit root logins.</t>
        </r>
      </text>
    </comment>
    <comment ref="J309" authorId="0" shapeId="0" xr:uid="{00000000-0006-0000-0B00-000004000000}">
      <text>
        <r>
          <rPr>
            <sz val="11"/>
            <rFont val="Calibri"/>
          </rPr>
          <t>The ESXi host must not provide root/administrator-level access to CIM-based hardware monitoring tools or other third-party applications.</t>
        </r>
      </text>
    </comment>
    <comment ref="K309" authorId="0" shapeId="0" xr:uid="{00000000-0006-0000-0B00-000005000000}">
      <text>
        <r>
          <rPr>
            <sz val="11"/>
            <rFont val="Calibri"/>
          </rPr>
          <t>The vCenter Server must use a least-privileges assignment for the vCenter Server database user.</t>
        </r>
      </text>
    </comment>
    <comment ref="L309" authorId="0" shapeId="0" xr:uid="{00000000-0006-0000-0B00-000006000000}">
      <text>
        <r>
          <rPr>
            <sz val="11"/>
            <rFont val="Calibri"/>
          </rPr>
          <t>The vCenter Server must restrict access to the cryptographic role.</t>
        </r>
      </text>
    </comment>
    <comment ref="M309" authorId="0" shapeId="0" xr:uid="{00000000-0006-0000-0B00-000007000000}">
      <text>
        <r>
          <rPr>
            <sz val="11"/>
            <rFont val="Calibri"/>
          </rPr>
          <t>The vCenter Server must restrict access to cryptographic permissions.</t>
        </r>
      </text>
    </comment>
    <comment ref="N309" authorId="0" shapeId="0" xr:uid="{00000000-0006-0000-0B00-000008000000}">
      <text>
        <r>
          <rPr>
            <sz val="11"/>
            <rFont val="Calibri"/>
          </rPr>
          <t>The vCenter Server must use a limited privilege account when adding an LDAP identity source.</t>
        </r>
      </text>
    </comment>
    <comment ref="O309" authorId="0" shapeId="0" xr:uid="{00000000-0006-0000-0B00-000009000000}">
      <text>
        <r>
          <rPr>
            <sz val="11"/>
            <rFont val="Calibri"/>
          </rPr>
          <t>The vCenter Server must minimize access to the vCenter server.</t>
        </r>
      </text>
    </comment>
    <comment ref="H312" authorId="0" shapeId="0" xr:uid="{00000000-0006-0000-0B00-00000B000000}">
      <text>
        <r>
          <rPr>
            <sz val="11"/>
            <rFont val="Calibri"/>
          </rPr>
          <t>Active Directory ESX Admin group membership must not be used when adding ESXi hosts to Active Directory.</t>
        </r>
      </text>
    </comment>
    <comment ref="H313" authorId="0" shapeId="0" xr:uid="{00000000-0006-0000-0B00-00000C000000}">
      <text>
        <r>
          <rPr>
            <sz val="11"/>
            <rFont val="Calibri"/>
          </rPr>
          <t>The vCenter Server must limit the use of the built-in SSO administrative account.</t>
        </r>
      </text>
    </comment>
    <comment ref="I313" authorId="0" shapeId="0" xr:uid="{00000000-0006-0000-0B00-00000D000000}">
      <text>
        <r>
          <rPr>
            <sz val="11"/>
            <rFont val="Calibri"/>
          </rPr>
          <t>The vCenter Server must use unique service accounts when applications connect to vCenter.</t>
        </r>
      </text>
    </comment>
    <comment ref="H317" authorId="0" shapeId="0" xr:uid="{00000000-0006-0000-0B00-00000E000000}">
      <text>
        <r>
          <rPr>
            <sz val="11"/>
            <rFont val="Calibri"/>
          </rPr>
          <t>The ESXi host must use multifactor authentication for local DCUI access to privileged accounts.</t>
        </r>
      </text>
    </comment>
    <comment ref="I317" authorId="0" shapeId="0" xr:uid="{00000000-0006-0000-0B00-00000F000000}">
      <text>
        <r>
          <rPr>
            <sz val="11"/>
            <rFont val="Calibri"/>
          </rPr>
          <t>The vCenter Server must enable certificate based authentication.</t>
        </r>
      </text>
    </comment>
    <comment ref="H343" authorId="0" shapeId="0" xr:uid="{00000000-0006-0000-0B00-000010000000}">
      <text>
        <r>
          <rPr>
            <sz val="11"/>
            <rFont val="Calibri"/>
          </rPr>
          <t>The ESXi host must verify the DCUI.Access list.</t>
        </r>
      </text>
    </comment>
    <comment ref="I343" authorId="0" shapeId="0" xr:uid="{00000000-0006-0000-0B00-000011000000}">
      <text>
        <r>
          <rPr>
            <sz val="11"/>
            <rFont val="Calibri"/>
          </rPr>
          <t>The ESXi host must verify the exception users list for Lockdown Mode.</t>
        </r>
      </text>
    </comment>
    <comment ref="H345" authorId="0" shapeId="0" xr:uid="{00000000-0006-0000-0B00-000012000000}">
      <text>
        <r>
          <rPr>
            <sz val="11"/>
            <rFont val="Calibri"/>
          </rPr>
          <t>Access to the ESXi host must be limited by enabling Lockdown Mode.</t>
        </r>
      </text>
    </comment>
    <comment ref="I345" authorId="0" shapeId="0" xr:uid="{00000000-0006-0000-0B00-000013000000}">
      <text>
        <r>
          <rPr>
            <sz val="11"/>
            <rFont val="Calibri"/>
          </rPr>
          <t>The vCenter Server users must have the correct roles assigned.</t>
        </r>
      </text>
    </comment>
    <comment ref="J345" authorId="0" shapeId="0" xr:uid="{00000000-0006-0000-0B00-000014000000}">
      <text>
        <r>
          <rPr>
            <sz val="11"/>
            <rFont val="Calibri"/>
          </rPr>
          <t>The vCenter Server users must have the correct roles assigned.</t>
        </r>
      </text>
    </comment>
    <comment ref="H349" authorId="0" shapeId="0" xr:uid="{00000000-0006-0000-0B00-000015000000}">
      <text>
        <r>
          <rPr>
            <sz val="11"/>
            <rFont val="Calibri"/>
          </rPr>
          <t>The Photon operating system must configure sshd to use approved encryption algorithms.</t>
        </r>
      </text>
    </comment>
    <comment ref="I349" authorId="0" shapeId="0" xr:uid="{00000000-0006-0000-0B00-00001D000000}">
      <text>
        <r>
          <rPr>
            <sz val="11"/>
            <rFont val="Calibri"/>
          </rPr>
          <t>The Photon operating system must configure sshd to use FIPS 140-2 ciphers.</t>
        </r>
      </text>
    </comment>
    <comment ref="J349" authorId="0" shapeId="0" xr:uid="{00000000-0006-0000-0B00-00001E000000}">
      <text>
        <r>
          <rPr>
            <sz val="11"/>
            <rFont val="Calibri"/>
          </rPr>
          <t>VMware Postgres must use FIPS 140-2 approved TLS ciphers.</t>
        </r>
      </text>
    </comment>
    <comment ref="K349" authorId="0" shapeId="0" xr:uid="{00000000-0006-0000-0B00-00001F000000}">
      <text>
        <r>
          <rPr>
            <sz val="11"/>
            <rFont val="Calibri"/>
          </rPr>
          <t>The ESXi host SSH daemon must use DoD-approved encryption to protect the confidentiality of remote access sessions.</t>
        </r>
      </text>
    </comment>
    <comment ref="L349" authorId="0" shapeId="0" xr:uid="{00000000-0006-0000-0B00-000020000000}">
      <text>
        <r>
          <rPr>
            <sz val="11"/>
            <rFont val="Calibri"/>
          </rPr>
          <t>The ESXi host must exclusively enable TLS 1.2 for all endpoints.</t>
        </r>
      </text>
    </comment>
    <comment ref="M349" authorId="0" shapeId="0" xr:uid="{00000000-0006-0000-0B00-000021000000}">
      <text>
        <r>
          <rPr>
            <sz val="11"/>
            <rFont val="Calibri"/>
          </rPr>
          <t>The ESXi host SSH daemon must be configured to only use FIPS 140-2 approved ciphers.</t>
        </r>
      </text>
    </comment>
    <comment ref="N349" authorId="0" shapeId="0" xr:uid="{00000000-0006-0000-0B00-000022000000}">
      <text>
        <r>
          <rPr>
            <sz val="11"/>
            <rFont val="Calibri"/>
          </rPr>
          <t>VAMI must be configured with FIPS 140-2 compliant ciphers for HTTPS connections.</t>
        </r>
      </text>
    </comment>
    <comment ref="O349" authorId="0" shapeId="0" xr:uid="{00000000-0006-0000-0B00-000023000000}">
      <text>
        <r>
          <rPr>
            <sz val="11"/>
            <rFont val="Calibri"/>
          </rPr>
          <t>VAMI must implement TLS1.2 exclusively.</t>
        </r>
      </text>
    </comment>
    <comment ref="P349" authorId="0" shapeId="0" xr:uid="{00000000-0006-0000-0B00-000016000000}">
      <text>
        <r>
          <rPr>
            <sz val="11"/>
            <rFont val="Calibri"/>
          </rPr>
          <t>vSphere Client must be configured with FIPS 140-2 compliant ciphers for HTTPS connections.</t>
        </r>
      </text>
    </comment>
    <comment ref="Q349" authorId="0" shapeId="0" xr:uid="{00000000-0006-0000-0B00-000017000000}">
      <text>
        <r>
          <rPr>
            <sz val="11"/>
            <rFont val="Calibri"/>
          </rPr>
          <t>vSphere Client must be configured to only communicate over TLS 1.2.</t>
        </r>
      </text>
    </comment>
    <comment ref="R349" authorId="0" shapeId="0" xr:uid="{00000000-0006-0000-0B00-000018000000}">
      <text>
        <r>
          <rPr>
            <sz val="11"/>
            <rFont val="Calibri"/>
          </rPr>
          <t>The rhttpproxy must be configured to operate solely with FIPS ciphers.</t>
        </r>
      </text>
    </comment>
    <comment ref="S349" authorId="0" shapeId="0" xr:uid="{00000000-0006-0000-0B00-000019000000}">
      <text>
        <r>
          <rPr>
            <sz val="11"/>
            <rFont val="Calibri"/>
          </rPr>
          <t>Encryption must be enabled for vMotion on the virtual machine.</t>
        </r>
      </text>
    </comment>
    <comment ref="T349" authorId="0" shapeId="0" xr:uid="{00000000-0006-0000-0B00-00001A000000}">
      <text>
        <r>
          <rPr>
            <sz val="11"/>
            <rFont val="Calibri"/>
          </rPr>
          <t>The vCenter Server must enable TLS 1.2 exclusively.</t>
        </r>
      </text>
    </comment>
    <comment ref="U349" authorId="0" shapeId="0" xr:uid="{00000000-0006-0000-0B00-00001B000000}">
      <text>
        <r>
          <rPr>
            <sz val="11"/>
            <rFont val="Calibri"/>
          </rPr>
          <t>The vCenter Server must use secure Lightweight Directory Access Protocol (LDAPS) when adding an SSO identity source.</t>
        </r>
      </text>
    </comment>
    <comment ref="V349" authorId="0" shapeId="0" xr:uid="{00000000-0006-0000-0B00-00001C000000}">
      <text>
        <r>
          <rPr>
            <sz val="11"/>
            <rFont val="Calibri"/>
          </rPr>
          <t>The vCenter Server must enable TLS 1.2 exclusively.</t>
        </r>
      </text>
    </comment>
    <comment ref="H355" authorId="0" shapeId="0" xr:uid="{00000000-0006-0000-0B00-000024000000}">
      <text>
        <r>
          <rPr>
            <sz val="11"/>
            <rFont val="Calibri"/>
          </rPr>
          <t>The Photon operating system must be configured to synchronize with an approved DoD time source.</t>
        </r>
      </text>
    </comment>
    <comment ref="I355" authorId="0" shapeId="0" xr:uid="{00000000-0006-0000-0B00-000025000000}">
      <text>
        <r>
          <rPr>
            <sz val="11"/>
            <rFont val="Calibri"/>
          </rPr>
          <t>The ESXi host must configure NTP time synchronization.</t>
        </r>
      </text>
    </comment>
    <comment ref="H356" authorId="0" shapeId="0" xr:uid="{00000000-0006-0000-0B00-000026000000}">
      <text>
        <r>
          <rPr>
            <sz val="11"/>
            <rFont val="Calibri"/>
          </rPr>
          <t>The Photon operating system must be configured to offload audit logs to a syslog server.</t>
        </r>
      </text>
    </comment>
    <comment ref="I356" authorId="0" shapeId="0" xr:uid="{00000000-0006-0000-0B00-000027000000}">
      <text>
        <r>
          <rPr>
            <sz val="11"/>
            <rFont val="Calibri"/>
          </rPr>
          <t>The Photon operating system must configure rsyslog to offload system logs to a central server.</t>
        </r>
      </text>
    </comment>
    <comment ref="J356" authorId="0" shapeId="0" xr:uid="{00000000-0006-0000-0B00-000028000000}">
      <text>
        <r>
          <rPr>
            <sz val="11"/>
            <rFont val="Calibri"/>
          </rPr>
          <t>Remote logging for ESXi hosts must be configured.</t>
        </r>
      </text>
    </comment>
    <comment ref="K356" authorId="0" shapeId="0" xr:uid="{00000000-0006-0000-0B00-000029000000}">
      <text>
        <r>
          <rPr>
            <sz val="11"/>
            <rFont val="Calibri"/>
          </rPr>
          <t>The ESXi host must produce audit records containing information to establish what type of events occurred.</t>
        </r>
      </text>
    </comment>
    <comment ref="L356" authorId="0" shapeId="0" xr:uid="{00000000-0006-0000-0B00-00002A000000}">
      <text>
        <r>
          <rPr>
            <sz val="11"/>
            <rFont val="Calibri"/>
          </rPr>
          <t>The ESXi host must enable a persistent log location for all locally stored logs.</t>
        </r>
      </text>
    </comment>
    <comment ref="M356" authorId="0" shapeId="0" xr:uid="{00000000-0006-0000-0B00-00002B000000}">
      <text>
        <r>
          <rPr>
            <sz val="11"/>
            <rFont val="Calibri"/>
          </rPr>
          <t>The vCenter Server must produce audit records containing information to establish what type of events occurred.</t>
        </r>
      </text>
    </comment>
    <comment ref="H360" authorId="0" shapeId="0" xr:uid="{00000000-0006-0000-0B00-00002C000000}">
      <text>
        <r>
          <rPr>
            <sz val="11"/>
            <rFont val="Calibri"/>
          </rPr>
          <t>The Photon operating system must be configured to offload audit logs to a syslog server.</t>
        </r>
      </text>
    </comment>
    <comment ref="I360" authorId="0" shapeId="0" xr:uid="{00000000-0006-0000-0B00-00002D000000}">
      <text>
        <r>
          <rPr>
            <sz val="11"/>
            <rFont val="Calibri"/>
          </rPr>
          <t>The Photon operating system must configure rsyslog to offload system logs to a central server.</t>
        </r>
      </text>
    </comment>
    <comment ref="J360" authorId="0" shapeId="0" xr:uid="{00000000-0006-0000-0B00-00002E000000}">
      <text>
        <r>
          <rPr>
            <sz val="11"/>
            <rFont val="Calibri"/>
          </rPr>
          <t>Rsyslog must be configured to monitor VMware Postgres logs.</t>
        </r>
      </text>
    </comment>
    <comment ref="K360" authorId="0" shapeId="0" xr:uid="{00000000-0006-0000-0B00-00002F000000}">
      <text>
        <r>
          <rPr>
            <sz val="11"/>
            <rFont val="Calibri"/>
          </rPr>
          <t>Remote logging for ESXi hosts must be configured.</t>
        </r>
      </text>
    </comment>
    <comment ref="L360" authorId="0" shapeId="0" xr:uid="{00000000-0006-0000-0B00-000030000000}">
      <text>
        <r>
          <rPr>
            <sz val="11"/>
            <rFont val="Calibri"/>
          </rPr>
          <t>Rsyslog must be configured to monitor and ship ESX Agent Manager log files.</t>
        </r>
      </text>
    </comment>
    <comment ref="M360" authorId="0" shapeId="0" xr:uid="{00000000-0006-0000-0B00-000031000000}">
      <text>
        <r>
          <rPr>
            <sz val="11"/>
            <rFont val="Calibri"/>
          </rPr>
          <t>Rsyslog must be configured to monitor and ship Performance Charts log files.</t>
        </r>
      </text>
    </comment>
    <comment ref="N360" authorId="0" shapeId="0" xr:uid="{00000000-0006-0000-0B00-000032000000}">
      <text>
        <r>
          <rPr>
            <sz val="11"/>
            <rFont val="Calibri"/>
          </rPr>
          <t>Rsyslog must be configured to monitor and ship Security Token Service log files.</t>
        </r>
      </text>
    </comment>
    <comment ref="O360" authorId="0" shapeId="0" xr:uid="{00000000-0006-0000-0B00-000033000000}">
      <text>
        <r>
          <rPr>
            <sz val="11"/>
            <rFont val="Calibri"/>
          </rPr>
          <t>vSphere UI log files must be moved to a permanent repository in accordance with site policy.</t>
        </r>
      </text>
    </comment>
    <comment ref="P360" authorId="0" shapeId="0" xr:uid="{00000000-0006-0000-0B00-000034000000}">
      <text>
        <r>
          <rPr>
            <sz val="11"/>
            <rFont val="Calibri"/>
          </rPr>
          <t>Rsyslog must be configured to monitor VAMI logs.</t>
        </r>
      </text>
    </comment>
    <comment ref="Q360" authorId="0" shapeId="0" xr:uid="{00000000-0006-0000-0B00-000035000000}">
      <text>
        <r>
          <rPr>
            <sz val="11"/>
            <rFont val="Calibri"/>
          </rPr>
          <t>Rsyslog must be configured to monitor and ship vSphere Client log files.</t>
        </r>
      </text>
    </comment>
    <comment ref="R360" authorId="0" shapeId="0" xr:uid="{00000000-0006-0000-0B00-000036000000}">
      <text>
        <r>
          <rPr>
            <sz val="11"/>
            <rFont val="Calibri"/>
          </rPr>
          <t>The rhttpproxy log files must be moved to a permanent repository in accordance with site policy.</t>
        </r>
      </text>
    </comment>
    <comment ref="H411" authorId="0" shapeId="0" xr:uid="{00000000-0006-0000-0B00-000037000000}">
      <text>
        <r>
          <rPr>
            <sz val="11"/>
            <rFont val="Calibri"/>
          </rPr>
          <t>For the ESXi host, all port groups must be configured to a value other than that of the native VLAN.</t>
        </r>
      </text>
    </comment>
    <comment ref="I411" authorId="0" shapeId="0" xr:uid="{00000000-0006-0000-0B00-000038000000}">
      <text>
        <r>
          <rPr>
            <sz val="11"/>
            <rFont val="Calibri"/>
          </rPr>
          <t>All ESXi host-connected virtual switch VLANs must be fully documented and have only the required VLANs.</t>
        </r>
      </text>
    </comment>
    <comment ref="J411" authorId="0" shapeId="0" xr:uid="{00000000-0006-0000-0B00-000039000000}">
      <text>
        <r>
          <rPr>
            <sz val="11"/>
            <rFont val="Calibri"/>
          </rPr>
          <t>The vCenter Server must configure all port groups to a value other than that of the native VLAN.</t>
        </r>
      </text>
    </comment>
    <comment ref="H412" authorId="0" shapeId="0" xr:uid="{00000000-0006-0000-0B00-00003A000000}">
      <text>
        <r>
          <rPr>
            <sz val="11"/>
            <rFont val="Calibri"/>
          </rPr>
          <t>The ESXi host must protect the confidentiality and integrity of transmitted information by protecting ESXi management traffic.</t>
        </r>
      </text>
    </comment>
    <comment ref="I412" authorId="0" shapeId="0" xr:uid="{00000000-0006-0000-0B00-00003B000000}">
      <text>
        <r>
          <rPr>
            <sz val="11"/>
            <rFont val="Calibri"/>
          </rPr>
          <t>The vCenter Server must protect the confidentiality and integrity of transmitted information by isolating IP-based storage traffic.</t>
        </r>
      </text>
    </comment>
    <comment ref="H413" authorId="0" shapeId="0" xr:uid="{00000000-0006-0000-0B00-00003C000000}">
      <text>
        <r>
          <rPr>
            <sz val="11"/>
            <rFont val="Calibri"/>
          </rPr>
          <t>The ESXi host must protect the confidentiality and integrity of transmitted information by isolating vMotion traffic.</t>
        </r>
      </text>
    </comment>
  </commentList>
</comments>
</file>

<file path=xl/sharedStrings.xml><?xml version="1.0" encoding="utf-8"?>
<sst xmlns="http://schemas.openxmlformats.org/spreadsheetml/2006/main" count="18621" uniqueCount="8126">
  <si>
    <t>Id</t>
  </si>
  <si>
    <t>Title</t>
  </si>
  <si>
    <t>Severity</t>
  </si>
  <si>
    <t>Component</t>
  </si>
  <si>
    <t>MoSCoW</t>
  </si>
  <si>
    <t>OpsImpact</t>
  </si>
  <si>
    <t>Phase</t>
  </si>
  <si>
    <t>ImplStatus</t>
  </si>
  <si>
    <t>Notes</t>
  </si>
  <si>
    <t>Remediation</t>
  </si>
  <si>
    <t>Description</t>
  </si>
  <si>
    <t>Audit</t>
  </si>
  <si>
    <t>Status</t>
  </si>
  <si>
    <t>LogID</t>
  </si>
  <si>
    <t>V-239072</t>
  </si>
  <si>
    <r>
      <rPr>
        <sz val="11"/>
        <rFont val="Calibri"/>
      </rPr>
      <t>The Photon operating system must be configured to offload audit logs to a syslog server.</t>
    </r>
  </si>
  <si>
    <t>CAT II (Medium)</t>
  </si>
  <si>
    <t>Photon OS</t>
  </si>
  <si>
    <t>Unassigned</t>
  </si>
  <si>
    <t>Unassessed</t>
  </si>
  <si>
    <t>Pending</t>
  </si>
  <si>
    <t/>
  </si>
  <si>
    <r>
      <rPr>
        <sz val="11"/>
        <color rgb="FF000000"/>
        <rFont val="Calibri"/>
      </rPr>
      <t>Open /etc/vmware-syslog/stig-services-auditd.conf with a text editor.</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input(type="imfile" File="/var/log/audit/audit.log"</t>
    </r>
    <r>
      <rPr>
        <sz val="11"/>
        <color rgb="FF000000"/>
        <rFont val="Calibri"/>
      </rPr>
      <t xml:space="preserve">
</t>
    </r>
    <r>
      <rPr>
        <sz val="11"/>
        <color rgb="FF000000"/>
        <rFont val="Calibri"/>
      </rPr>
      <t>Tag="auditd"</t>
    </r>
    <r>
      <rPr>
        <sz val="11"/>
        <color rgb="FF000000"/>
        <rFont val="Calibri"/>
      </rPr>
      <t xml:space="preserve">
</t>
    </r>
    <r>
      <rPr>
        <sz val="11"/>
        <color rgb="FF000000"/>
        <rFont val="Calibri"/>
      </rPr>
      <t>Severity="info"</t>
    </r>
    <r>
      <rPr>
        <sz val="11"/>
        <color rgb="FF000000"/>
        <rFont val="Calibri"/>
      </rPr>
      <t xml:space="preserve">
</t>
    </r>
    <r>
      <rPr>
        <sz val="11"/>
        <color rgb="FF000000"/>
        <rFont val="Calibri"/>
      </rPr>
      <t>Facility="local0")</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</si>
  <si>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Satisfies: SRG-OS-000342-GPOS-00133, SRG-OS-000447-GPOS-00201</t>
    </r>
  </si>
  <si>
    <r>
      <rPr>
        <sz val="11"/>
        <color rgb="FF000000"/>
        <rFont val="Calibri"/>
      </rPr>
      <t>At the command prompt, execute the following command:</t>
    </r>
    <r>
      <rPr>
        <sz val="11"/>
        <color rgb="FF000000"/>
        <rFont val="Calibri"/>
      </rPr>
      <t xml:space="preserve">
</t>
    </r>
    <r>
      <rPr>
        <sz val="11"/>
        <color rgb="FF000000"/>
        <rFont val="Calibri"/>
      </rPr>
      <t># grep -v "^#" /etc/vmware-syslog/stig-services-auditd.conf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input(type="imfile" File="/var/log/audit/audit.log"</t>
    </r>
    <r>
      <rPr>
        <sz val="11"/>
        <color rgb="FF000000"/>
        <rFont val="Calibri"/>
      </rPr>
      <t xml:space="preserve">
</t>
    </r>
    <r>
      <rPr>
        <sz val="11"/>
        <color rgb="FF000000"/>
        <rFont val="Calibri"/>
      </rPr>
      <t>Tag="auditd"</t>
    </r>
    <r>
      <rPr>
        <sz val="11"/>
        <color rgb="FF000000"/>
        <rFont val="Calibri"/>
      </rPr>
      <t xml:space="preserve">
</t>
    </r>
    <r>
      <rPr>
        <sz val="11"/>
        <color rgb="FF000000"/>
        <rFont val="Calibri"/>
      </rPr>
      <t>Severity="info"</t>
    </r>
    <r>
      <rPr>
        <sz val="11"/>
        <color rgb="FF000000"/>
        <rFont val="Calibri"/>
      </rPr>
      <t xml:space="preserve">
</t>
    </r>
    <r>
      <rPr>
        <sz val="11"/>
        <color rgb="FF000000"/>
        <rFont val="Calibri"/>
      </rPr>
      <t>Facility="local0")</t>
    </r>
    <r>
      <rPr>
        <sz val="11"/>
        <color rgb="FF000000"/>
        <rFont val="Calibri"/>
      </rPr>
      <t xml:space="preserve">
</t>
    </r>
    <r>
      <rPr>
        <sz val="11"/>
        <color rgb="FF000000"/>
        <rFont val="Calibri"/>
      </rPr>
      <t>If the file does not exist, this is a finding.</t>
    </r>
    <r>
      <rPr>
        <sz val="11"/>
        <color rgb="FF000000"/>
        <rFont val="Calibri"/>
      </rPr>
      <t xml:space="preserve">
</t>
    </r>
    <r>
      <rPr>
        <sz val="11"/>
        <color rgb="FF000000"/>
        <rFont val="Calibri"/>
      </rPr>
      <t>If the output of the command does not match the expected result above, this is a finding.</t>
    </r>
  </si>
  <si>
    <t>V-239073</t>
  </si>
  <si>
    <r>
      <rPr>
        <sz val="11"/>
        <rFont val="Calibri"/>
      </rPr>
      <t>The Photon operating system must audit all account creations.</t>
    </r>
  </si>
  <si>
    <r>
      <rPr>
        <sz val="11"/>
        <color rgb="FF000000"/>
        <rFont val="Calibri"/>
      </rPr>
      <t>Open /etc/audit/rules.d/audit.STIG.rules with a text editor and add the following lines:</t>
    </r>
    <r>
      <rPr>
        <sz val="11"/>
        <color rgb="FF000000"/>
        <rFont val="Calibri"/>
      </rPr>
      <t xml:space="preserve">
</t>
    </r>
    <r>
      <rPr>
        <sz val="11"/>
        <color rgb="FF000000"/>
        <rFont val="Calibri"/>
      </rPr>
      <t>-w /usr/sbin/useradd -p x -k useradd</t>
    </r>
    <r>
      <rPr>
        <sz val="11"/>
        <color rgb="FF000000"/>
        <rFont val="Calibri"/>
      </rPr>
      <t xml:space="preserve">
</t>
    </r>
    <r>
      <rPr>
        <sz val="11"/>
        <color rgb="FF000000"/>
        <rFont val="Calibri"/>
      </rPr>
      <t>-w /usr/sbin/groupadd -p x -k groupadd</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/sbin/augenrules --load</t>
    </r>
  </si>
  <si>
    <r>
      <rPr>
        <sz val="11"/>
        <color rgb="FF000000"/>
        <rFont val="Calibri"/>
      </rPr>
      <t>Once an attacker establishes access to a system, the attacker often attempts to create a persistent method of reestablishing access. One way to accomplish this is for the attacker to create an account. Auditing account creation actions provides logging that can be used for forensic purposes.</t>
    </r>
  </si>
  <si>
    <r>
      <rPr>
        <sz val="11"/>
        <color rgb="FF000000"/>
        <rFont val="Calibri"/>
      </rPr>
      <t>At the command line, execute the following command:</t>
    </r>
    <r>
      <rPr>
        <sz val="11"/>
        <color rgb="FF000000"/>
        <rFont val="Calibri"/>
      </rPr>
      <t xml:space="preserve">
</t>
    </r>
    <r>
      <rPr>
        <sz val="11"/>
        <color rgb="FF000000"/>
        <rFont val="Calibri"/>
      </rPr>
      <t># auditctl -l | grep -E "(useradd|groupadd)"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 /usr/sbin/useradd -p x -k useradd</t>
    </r>
    <r>
      <rPr>
        <sz val="11"/>
        <color rgb="FF000000"/>
        <rFont val="Calibri"/>
      </rPr>
      <t xml:space="preserve">
</t>
    </r>
    <r>
      <rPr>
        <sz val="11"/>
        <color rgb="FF000000"/>
        <rFont val="Calibri"/>
      </rPr>
      <t>-w /usr/sbin/groupadd -p x -k groupadd</t>
    </r>
    <r>
      <rPr>
        <sz val="11"/>
        <color rgb="FF000000"/>
        <rFont val="Calibri"/>
      </rPr>
      <t xml:space="preserve">
</t>
    </r>
    <r>
      <rPr>
        <sz val="11"/>
        <color rgb="FF000000"/>
        <rFont val="Calibri"/>
      </rPr>
      <t>If either "useradd" or "groupadd" are not listed with a permissions filter of at least "x", this is a finding.</t>
    </r>
    <r>
      <rPr>
        <sz val="11"/>
        <color rgb="FF000000"/>
        <rFont val="Calibri"/>
      </rPr>
      <t xml:space="preserve">
</t>
    </r>
    <r>
      <rPr>
        <sz val="11"/>
        <color rgb="FF000000"/>
        <rFont val="Calibri"/>
      </rPr>
      <t>Note: This check depends on the auditd service to be in a running state for accurate results. Enabling the auditd service is done as part of a separate control.</t>
    </r>
  </si>
  <si>
    <t>V-239074</t>
  </si>
  <si>
    <r>
      <rPr>
        <sz val="11"/>
        <rFont val="Calibri"/>
      </rPr>
      <t>The Photon operating system must automatically lock an account when three unsuccessful logon attempts occur.</t>
    </r>
  </si>
  <si>
    <r>
      <rPr>
        <sz val="11"/>
        <color rgb="FF000000"/>
        <rFont val="Calibri"/>
      </rPr>
      <t>Open /etc/pam.d/system-auth with a text editor.</t>
    </r>
    <r>
      <rPr>
        <sz val="11"/>
        <color rgb="FF000000"/>
        <rFont val="Calibri"/>
      </rPr>
      <t xml:space="preserve">
</t>
    </r>
    <r>
      <rPr>
        <sz val="11"/>
        <color rgb="FF000000"/>
        <rFont val="Calibri"/>
      </rPr>
      <t>Add the following line after the last auth statement:</t>
    </r>
    <r>
      <rPr>
        <sz val="11"/>
        <color rgb="FF000000"/>
        <rFont val="Calibri"/>
      </rPr>
      <t xml:space="preserve">
</t>
    </r>
    <r>
      <rPr>
        <sz val="11"/>
        <color rgb="FF000000"/>
        <rFont val="Calibri"/>
      </rPr>
      <t>auth    required        pam_tally2.so file=/var/log/tallylog deny=3 onerr=fail even_deny_root unlock_time=86400 root_unlock_time=300</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</si>
  <si>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Satisfies: SRG-OS-000021-GPOS-00005, SRG-OS-000329-GPOS-00128</t>
    </r>
  </si>
  <si>
    <r>
      <rPr>
        <sz val="11"/>
        <color rgb="FF000000"/>
        <rFont val="Calibri"/>
      </rPr>
      <t>At the command line, execute the following command:</t>
    </r>
    <r>
      <rPr>
        <sz val="11"/>
        <color rgb="FF000000"/>
        <rFont val="Calibri"/>
      </rPr>
      <t xml:space="preserve">
</t>
    </r>
    <r>
      <rPr>
        <sz val="11"/>
        <color rgb="FF000000"/>
        <rFont val="Calibri"/>
      </rPr>
      <t># grep pam_tally2 /etc/pam.d/system-auth|grep --color=always "deny=."</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auth    required        pam_tally2.so file=/var/log/tallylog deny=3 onerr=fail even_deny_root unlock_time=86400 root_unlock_time=300</t>
    </r>
    <r>
      <rPr>
        <sz val="11"/>
        <color rgb="FF000000"/>
        <rFont val="Calibri"/>
      </rPr>
      <t xml:space="preserve">
</t>
    </r>
    <r>
      <rPr>
        <sz val="11"/>
        <color rgb="FF000000"/>
        <rFont val="Calibri"/>
      </rPr>
      <t>If the output does not match the expected result, this is a finding.</t>
    </r>
  </si>
  <si>
    <t>V-239075</t>
  </si>
  <si>
    <r>
      <rPr>
        <sz val="11"/>
        <rFont val="Calibri"/>
      </rPr>
      <t>The Photon operating system must display the Standard Mandatory DoD Notice and Consent Banner before granting SSH access.</t>
    </r>
  </si>
  <si>
    <r>
      <rPr>
        <sz val="11"/>
        <color rgb="FF000000"/>
        <rFont val="Calibri"/>
      </rPr>
      <t>At the command line, execute the following commands:</t>
    </r>
    <r>
      <rPr>
        <sz val="11"/>
        <color rgb="FF000000"/>
        <rFont val="Calibri"/>
      </rPr>
      <t xml:space="preserve">
</t>
    </r>
    <r>
      <rPr>
        <sz val="11"/>
        <color rgb="FF000000"/>
        <rFont val="Calibri"/>
      </rPr>
      <t># cp /etc/issue.DoD /etc/issue</t>
    </r>
    <r>
      <rPr>
        <sz val="11"/>
        <color rgb="FF000000"/>
        <rFont val="Calibri"/>
      </rPr>
      <t xml:space="preserve">
</t>
    </r>
    <r>
      <rPr>
        <sz val="11"/>
        <color rgb="FF000000"/>
        <rFont val="Calibri"/>
      </rPr>
      <t>Open /etc/ssh/sshd_config with a text editor and ensure that the "Banner" line is uncommented and set to the following:</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Open /etc/issue with a text editor.</t>
    </r>
    <r>
      <rPr>
        <sz val="11"/>
        <color rgb="FF000000"/>
        <rFont val="Calibri"/>
      </rPr>
      <t xml:space="preserve">
</t>
    </r>
    <r>
      <rPr>
        <sz val="11"/>
        <color rgb="FF000000"/>
        <rFont val="Calibri"/>
      </rPr>
      <t>Ensure that the file contains the Standard Mandatory DoD Notice and Consent Banner:</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 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</si>
  <si>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Satisfies: SRG-OS-000023-GPOS-00006, SRG-OS-000228-GPOS-00088</t>
    </r>
  </si>
  <si>
    <r>
      <rPr>
        <sz val="11"/>
        <color rgb="FF000000"/>
        <rFont val="Calibri"/>
      </rPr>
      <t>At the command line, execute the following command:</t>
    </r>
    <r>
      <rPr>
        <sz val="11"/>
        <color rgb="FF000000"/>
        <rFont val="Calibri"/>
      </rPr>
      <t xml:space="preserve">
</t>
    </r>
    <r>
      <rPr>
        <sz val="11"/>
        <color rgb="FF000000"/>
        <rFont val="Calibri"/>
      </rPr>
      <t># sshd -T|&amp;grep -i Banner</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 xml:space="preserve">If the output does not match the expected result, this is a finding. </t>
    </r>
    <r>
      <rPr>
        <sz val="11"/>
        <color rgb="FF000000"/>
        <rFont val="Calibri"/>
      </rPr>
      <t xml:space="preserve">
</t>
    </r>
    <r>
      <rPr>
        <sz val="11"/>
        <color rgb="FF000000"/>
        <rFont val="Calibri"/>
      </rPr>
      <t xml:space="preserve">Open /etc/issue with a text editor. </t>
    </r>
    <r>
      <rPr>
        <sz val="11"/>
        <color rgb="FF000000"/>
        <rFont val="Calibri"/>
      </rPr>
      <t xml:space="preserve">
</t>
    </r>
    <r>
      <rPr>
        <sz val="11"/>
        <color rgb="FF000000"/>
        <rFont val="Calibri"/>
      </rPr>
      <t>If the file does not contain the Standard Mandatory DoD Notice and Consent Banner, this is a finding.</t>
    </r>
  </si>
  <si>
    <t>V-239076</t>
  </si>
  <si>
    <r>
      <rPr>
        <sz val="11"/>
        <rFont val="Calibri"/>
      </rPr>
      <t>The Photon operating system must limit the number of concurrent sessions to 10 for all accounts and/or account types.</t>
    </r>
  </si>
  <si>
    <r>
      <rPr>
        <sz val="11"/>
        <color rgb="FF000000"/>
        <rFont val="Calibri"/>
      </rPr>
      <t>At the command line, execute the following command:</t>
    </r>
    <r>
      <rPr>
        <sz val="11"/>
        <color rgb="FF000000"/>
        <rFont val="Calibri"/>
      </rPr>
      <t xml:space="preserve">
</t>
    </r>
    <r>
      <rPr>
        <sz val="11"/>
        <color rgb="FF000000"/>
        <rFont val="Calibri"/>
      </rPr>
      <t># echo '*              hard    maxlogins      10' &gt;&gt; /etc/security/limits.conf</t>
    </r>
  </si>
  <si>
    <r>
      <rPr>
        <sz val="11"/>
        <color rgb="FF000000"/>
        <rFont val="Calibri"/>
      </rPr>
      <t>Operating system management includes the ability to control the number of users and user sessions that utilize an operating system. Limiting the number of allowed users and sessions per user is helpful in reducing the risks related to denial-of-service attacks.</t>
    </r>
  </si>
  <si>
    <r>
      <rPr>
        <sz val="11"/>
        <color rgb="FF000000"/>
        <rFont val="Calibri"/>
      </rPr>
      <t>At the command line, execute the following command:</t>
    </r>
    <r>
      <rPr>
        <sz val="11"/>
        <color rgb="FF000000"/>
        <rFont val="Calibri"/>
      </rPr>
      <t xml:space="preserve">
</t>
    </r>
    <r>
      <rPr>
        <sz val="11"/>
        <color rgb="FF000000"/>
        <rFont val="Calibri"/>
      </rPr>
      <t>#  grep "^[^#].*maxlogins.*" /etc/security/limits.conf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hard    maxlogins      10</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expected result may be repeated multiple times.</t>
    </r>
  </si>
  <si>
    <t>V-239077</t>
  </si>
  <si>
    <r>
      <rPr>
        <sz val="11"/>
        <rFont val="Calibri"/>
      </rPr>
      <t>The Photon operating system must set a session inactivity timeout of 15 minutes or less.</t>
    </r>
  </si>
  <si>
    <r>
      <rPr>
        <sz val="11"/>
        <color rgb="FF000000"/>
        <rFont val="Calibri"/>
      </rPr>
      <t xml:space="preserve">Open /etc/profile.d/tmout.sh with a text editor and set its content to the following: </t>
    </r>
    <r>
      <rPr>
        <sz val="11"/>
        <color rgb="FF000000"/>
        <rFont val="Calibri"/>
      </rPr>
      <t xml:space="preserve">
</t>
    </r>
    <r>
      <rPr>
        <sz val="11"/>
        <color rgb="FF000000"/>
        <rFont val="Calibri"/>
      </rPr>
      <t>TMOUT=900</t>
    </r>
    <r>
      <rPr>
        <sz val="11"/>
        <color rgb="FF000000"/>
        <rFont val="Calibri"/>
      </rPr>
      <t xml:space="preserve">
</t>
    </r>
    <r>
      <rPr>
        <sz val="11"/>
        <color rgb="FF000000"/>
        <rFont val="Calibri"/>
      </rPr>
      <t xml:space="preserve">readonly TMOUT </t>
    </r>
    <r>
      <rPr>
        <sz val="11"/>
        <color rgb="FF000000"/>
        <rFont val="Calibri"/>
      </rPr>
      <t xml:space="preserve">
</t>
    </r>
    <r>
      <rPr>
        <sz val="11"/>
        <color rgb="FF000000"/>
        <rFont val="Calibri"/>
      </rPr>
      <t>export TMOUT</t>
    </r>
    <r>
      <rPr>
        <sz val="11"/>
        <color rgb="FF000000"/>
        <rFont val="Calibri"/>
      </rPr>
      <t xml:space="preserve">
</t>
    </r>
    <r>
      <rPr>
        <sz val="11"/>
        <color rgb="FF000000"/>
        <rFont val="Calibri"/>
      </rPr>
      <t>mesg n 2&gt;/dev/null</t>
    </r>
  </si>
  <si>
    <r>
      <rPr>
        <sz val="11"/>
        <color rgb="FF000000"/>
        <rFont val="Calibri"/>
      </rPr>
      <t>A session timeout is an action taken when a session goes idle for any reason. Rather than relying on the user to manually disconnect their session prior to going idle, the Photon operating system must be able to identify when a session has idled and take action to terminate the session.</t>
    </r>
    <r>
      <rPr>
        <sz val="11"/>
        <color rgb="FF000000"/>
        <rFont val="Calibri"/>
      </rPr>
      <t xml:space="preserve">
</t>
    </r>
    <r>
      <rPr>
        <sz val="11"/>
        <color rgb="FF000000"/>
        <rFont val="Calibri"/>
      </rPr>
      <t>Satisfies: SRG-OS-000029-GPOS-00010, SRG-OS-000126-GPOS-00066, SRG-OS-000279-GPOS-00109</t>
    </r>
  </si>
  <si>
    <r>
      <rPr>
        <sz val="11"/>
        <color rgb="FF000000"/>
        <rFont val="Calibri"/>
      </rPr>
      <t>At the command line, execute the following command:</t>
    </r>
    <r>
      <rPr>
        <sz val="11"/>
        <color rgb="FF000000"/>
        <rFont val="Calibri"/>
      </rPr>
      <t xml:space="preserve">
</t>
    </r>
    <r>
      <rPr>
        <sz val="11"/>
        <color rgb="FF000000"/>
        <rFont val="Calibri"/>
      </rPr>
      <t># cat /etc/profile.d/tmout.sh</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TMOUT=900</t>
    </r>
    <r>
      <rPr>
        <sz val="11"/>
        <color rgb="FF000000"/>
        <rFont val="Calibri"/>
      </rPr>
      <t xml:space="preserve">
</t>
    </r>
    <r>
      <rPr>
        <sz val="11"/>
        <color rgb="FF000000"/>
        <rFont val="Calibri"/>
      </rPr>
      <t xml:space="preserve">readonly TMOUT </t>
    </r>
    <r>
      <rPr>
        <sz val="11"/>
        <color rgb="FF000000"/>
        <rFont val="Calibri"/>
      </rPr>
      <t xml:space="preserve">
</t>
    </r>
    <r>
      <rPr>
        <sz val="11"/>
        <color rgb="FF000000"/>
        <rFont val="Calibri"/>
      </rPr>
      <t>export TMOUT</t>
    </r>
    <r>
      <rPr>
        <sz val="11"/>
        <color rgb="FF000000"/>
        <rFont val="Calibri"/>
      </rPr>
      <t xml:space="preserve">
</t>
    </r>
    <r>
      <rPr>
        <sz val="11"/>
        <color rgb="FF000000"/>
        <rFont val="Calibri"/>
      </rPr>
      <t>mesg n 2&gt;/dev/null</t>
    </r>
    <r>
      <rPr>
        <sz val="11"/>
        <color rgb="FF000000"/>
        <rFont val="Calibri"/>
      </rPr>
      <t xml:space="preserve">
</t>
    </r>
    <r>
      <rPr>
        <sz val="11"/>
        <color rgb="FF000000"/>
        <rFont val="Calibri"/>
      </rPr>
      <t>If the file "tmout.sh" does not exist or the output does not look like the expected result, this is a finding.</t>
    </r>
  </si>
  <si>
    <t>V-239078</t>
  </si>
  <si>
    <r>
      <rPr>
        <sz val="11"/>
        <rFont val="Calibri"/>
      </rPr>
      <t xml:space="preserve">The Photon operating system must have the sshd SyslogFacility set to </t>
    </r>
    <r>
      <rPr>
        <sz val="11"/>
        <color rgb="FF000000"/>
        <rFont val="Calibri"/>
      </rPr>
      <t>"</t>
    </r>
    <r>
      <rPr>
        <b/>
        <sz val="11"/>
        <color rgb="FF000000"/>
        <rFont val="Calibri"/>
      </rPr>
      <t>authpriv</t>
    </r>
    <r>
      <rPr>
        <sz val="11"/>
        <color rgb="FF000000"/>
        <rFont val="Calibri"/>
      </rPr>
      <t>"</t>
    </r>
    <r>
      <rPr>
        <sz val="11"/>
        <color rgb="FF000000"/>
        <rFont val="Calibri"/>
      </rPr>
      <t>.</t>
    </r>
  </si>
  <si>
    <r>
      <rPr>
        <sz val="11"/>
        <color rgb="FF000000"/>
        <rFont val="Calibri"/>
      </rPr>
      <t>Open /etc/ssh/sshd_config with a text editor.</t>
    </r>
    <r>
      <rPr>
        <sz val="11"/>
        <color rgb="FF000000"/>
        <rFont val="Calibri"/>
      </rPr>
      <t xml:space="preserve">
</t>
    </r>
    <r>
      <rPr>
        <sz val="11"/>
        <color rgb="FF000000"/>
        <rFont val="Calibri"/>
      </rPr>
      <t>Ensure that the "SyslogFacility" line is uncommented and set to the following:</t>
    </r>
    <r>
      <rPr>
        <sz val="11"/>
        <color rgb="FF000000"/>
        <rFont val="Calibri"/>
      </rPr>
      <t xml:space="preserve">
</t>
    </r>
    <r>
      <rPr>
        <sz val="11"/>
        <color rgb="FF000000"/>
        <rFont val="Calibri"/>
      </rPr>
      <t>SyslogFacility AUTHPRIV</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</si>
  <si>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Automated monitoring of remote access sessions allows organizations to detect cyberattacks and ensure ongoing compliance with remote access policies by auditing connection activities.</t>
    </r>
  </si>
  <si>
    <r>
      <rPr>
        <sz val="11"/>
        <color rgb="FF000000"/>
        <rFont val="Calibri"/>
      </rPr>
      <t>At the command line, execute the following command:</t>
    </r>
    <r>
      <rPr>
        <sz val="11"/>
        <color rgb="FF000000"/>
        <rFont val="Calibri"/>
      </rPr>
      <t xml:space="preserve">
</t>
    </r>
    <r>
      <rPr>
        <sz val="11"/>
        <color rgb="FF000000"/>
        <rFont val="Calibri"/>
      </rPr>
      <t># sshd -T|&amp;grep -i SyslogFacility</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syslogfacility AUTHPRIV</t>
    </r>
    <r>
      <rPr>
        <sz val="11"/>
        <color rgb="FF000000"/>
        <rFont val="Calibri"/>
      </rPr>
      <t xml:space="preserve">
</t>
    </r>
    <r>
      <rPr>
        <sz val="11"/>
        <color rgb="FF000000"/>
        <rFont val="Calibri"/>
      </rPr>
      <t>If there is no output or if the output does not match expected result, this is a finding.</t>
    </r>
  </si>
  <si>
    <t>V-239079</t>
  </si>
  <si>
    <r>
      <rPr>
        <sz val="11"/>
        <rFont val="Calibri"/>
      </rPr>
      <t>The Photon operating system must have sshd authentication logging enabled.</t>
    </r>
  </si>
  <si>
    <r>
      <rPr>
        <sz val="11"/>
        <color rgb="FF000000"/>
        <rFont val="Calibri"/>
      </rPr>
      <t>Open /etc/rsyslog.conf with a text editor and locate the following line:</t>
    </r>
    <r>
      <rPr>
        <sz val="11"/>
        <color rgb="FF000000"/>
        <rFont val="Calibri"/>
      </rPr>
      <t xml:space="preserve">
</t>
    </r>
    <r>
      <rPr>
        <sz val="11"/>
        <color rgb="FF000000"/>
        <rFont val="Calibri"/>
      </rPr>
      <t>$IncludeConfig /etc/vmware-syslog/syslog.conf</t>
    </r>
    <r>
      <rPr>
        <sz val="11"/>
        <color rgb="FF000000"/>
        <rFont val="Calibri"/>
      </rPr>
      <t xml:space="preserve">
</t>
    </r>
    <r>
      <rPr>
        <sz val="11"/>
        <color rgb="FF000000"/>
        <rFont val="Calibri"/>
      </rPr>
      <t>Ensure that the following entry is put beneath the stated line and before the "# vmware services" line.</t>
    </r>
    <r>
      <rPr>
        <sz val="11"/>
        <color rgb="FF000000"/>
        <rFont val="Calibri"/>
      </rPr>
      <t xml:space="preserve">
</t>
    </r>
    <r>
      <rPr>
        <sz val="11"/>
        <color rgb="FF000000"/>
        <rFont val="Calibri"/>
      </rPr>
      <t>authpriv.*   /var/log/audit/sshinfo.log</t>
    </r>
    <r>
      <rPr>
        <sz val="11"/>
        <color rgb="FF000000"/>
        <rFont val="Calibri"/>
      </rPr>
      <t xml:space="preserve">
</t>
    </r>
    <r>
      <rPr>
        <sz val="11"/>
        <color rgb="FF000000"/>
        <rFont val="Calibri"/>
      </rPr>
      <t>If the following line is at the end of the file, it must be removed or commented out:</t>
    </r>
    <r>
      <rPr>
        <sz val="11"/>
        <color rgb="FF000000"/>
        <rFont val="Calibri"/>
      </rPr>
      <t xml:space="preserve">
</t>
    </r>
    <r>
      <rPr>
        <sz val="11"/>
        <color rgb="FF000000"/>
        <rFont val="Calibri"/>
      </rPr>
      <t>auth.*                       /var/log/auth.log</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systemctl restart syslog</t>
    </r>
    <r>
      <rPr>
        <sz val="11"/>
        <color rgb="FF000000"/>
        <rFont val="Calibri"/>
      </rPr>
      <t xml:space="preserve">
</t>
    </r>
    <r>
      <rPr>
        <sz val="11"/>
        <color rgb="FF000000"/>
        <rFont val="Calibri"/>
      </rPr>
      <t># service sshd reload</t>
    </r>
  </si>
  <si>
    <r>
      <rPr>
        <sz val="11"/>
        <color rgb="FF000000"/>
        <rFont val="Calibri"/>
      </rPr>
      <t>Automated monitoring of remote access sessions allows organizations to detect cyberattacks and ensure ongoing compliance with remote access policies by auditing connection activities.</t>
    </r>
    <r>
      <rPr>
        <sz val="11"/>
        <color rgb="FF000000"/>
        <rFont val="Calibri"/>
      </rPr>
      <t xml:space="preserve">
</t>
    </r>
    <r>
      <rPr>
        <sz val="11"/>
        <color rgb="FF000000"/>
        <rFont val="Calibri"/>
      </rPr>
      <t>Shipping sshd authentication events to syslog allows organizations to use their log aggregators to correlate forensic activities among multiple systems.</t>
    </r>
  </si>
  <si>
    <r>
      <rPr>
        <sz val="11"/>
        <color rgb="FF000000"/>
        <rFont val="Calibri"/>
      </rPr>
      <t>At the command line, execute the following command:</t>
    </r>
    <r>
      <rPr>
        <sz val="11"/>
        <color rgb="FF000000"/>
        <rFont val="Calibri"/>
      </rPr>
      <t xml:space="preserve">
</t>
    </r>
    <r>
      <rPr>
        <sz val="11"/>
        <color rgb="FF000000"/>
        <rFont val="Calibri"/>
      </rPr>
      <t># grep "^authpriv" /etc/rsyslog.conf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authpriv.*   /var/log/audit/sshinfo.log</t>
    </r>
    <r>
      <rPr>
        <sz val="11"/>
        <color rgb="FF000000"/>
        <rFont val="Calibri"/>
      </rPr>
      <t xml:space="preserve">
</t>
    </r>
    <r>
      <rPr>
        <sz val="11"/>
        <color rgb="FF000000"/>
        <rFont val="Calibri"/>
      </rPr>
      <t>If the command does not return any output, this is a finding.</t>
    </r>
  </si>
  <si>
    <t>V-239080</t>
  </si>
  <si>
    <r>
      <rPr>
        <sz val="11"/>
        <rFont val="Calibri"/>
      </rPr>
      <t xml:space="preserve">The Photon operating system must have the sshd LogLevel set to </t>
    </r>
    <r>
      <rPr>
        <sz val="11"/>
        <color rgb="FF000000"/>
        <rFont val="Calibri"/>
      </rPr>
      <t>"</t>
    </r>
    <r>
      <rPr>
        <b/>
        <sz val="11"/>
        <color rgb="FF000000"/>
        <rFont val="Calibri"/>
      </rPr>
      <t>INFO</t>
    </r>
    <r>
      <rPr>
        <sz val="11"/>
        <color rgb="FF000000"/>
        <rFont val="Calibri"/>
      </rPr>
      <t>"</t>
    </r>
    <r>
      <rPr>
        <sz val="11"/>
        <color rgb="FF000000"/>
        <rFont val="Calibri"/>
      </rPr>
      <t>.</t>
    </r>
  </si>
  <si>
    <r>
      <rPr>
        <sz val="11"/>
        <color rgb="FF000000"/>
        <rFont val="Calibri"/>
      </rPr>
      <t>Open /etc/ssh/sshd_config with a text editor.</t>
    </r>
    <r>
      <rPr>
        <sz val="11"/>
        <color rgb="FF000000"/>
        <rFont val="Calibri"/>
      </rPr>
      <t xml:space="preserve">
</t>
    </r>
    <r>
      <rPr>
        <sz val="11"/>
        <color rgb="FF000000"/>
        <rFont val="Calibri"/>
      </rPr>
      <t>Ensure that the "LogLevel" line is uncommented and set to the following:</t>
    </r>
    <r>
      <rPr>
        <sz val="11"/>
        <color rgb="FF000000"/>
        <rFont val="Calibri"/>
      </rPr>
      <t xml:space="preserve">
</t>
    </r>
    <r>
      <rPr>
        <sz val="11"/>
        <color rgb="FF000000"/>
        <rFont val="Calibri"/>
      </rPr>
      <t>LogLevel INFO</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</si>
  <si>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Automated monitoring of remote access sessions allows organizations to detect cyberattacks and ensure ongoing compliance with remote access policies by auditing connection activities.</t>
    </r>
    <r>
      <rPr>
        <sz val="11"/>
        <color rgb="FF000000"/>
        <rFont val="Calibri"/>
      </rPr>
      <t xml:space="preserve">
</t>
    </r>
    <r>
      <rPr>
        <sz val="11"/>
        <color rgb="FF000000"/>
        <rFont val="Calibri"/>
      </rPr>
      <t>The INFO LogLevel is required, at least, to ensure the capturing of failed login events.</t>
    </r>
  </si>
  <si>
    <r>
      <rPr>
        <sz val="11"/>
        <color rgb="FF000000"/>
        <rFont val="Calibri"/>
      </rPr>
      <t>At the command line, execute the following command:</t>
    </r>
    <r>
      <rPr>
        <sz val="11"/>
        <color rgb="FF000000"/>
        <rFont val="Calibri"/>
      </rPr>
      <t xml:space="preserve">
</t>
    </r>
    <r>
      <rPr>
        <sz val="11"/>
        <color rgb="FF000000"/>
        <rFont val="Calibri"/>
      </rPr>
      <t># sshd -T|&amp;grep -i LogLevel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xml:space="preserve"> LogLevel INFO</t>
    </r>
    <r>
      <rPr>
        <sz val="11"/>
        <color rgb="FF000000"/>
        <rFont val="Calibri"/>
      </rPr>
      <t xml:space="preserve">
</t>
    </r>
    <r>
      <rPr>
        <sz val="11"/>
        <color rgb="FF000000"/>
        <rFont val="Calibri"/>
      </rPr>
      <t>If the output does not match the expected result, this is a finding.</t>
    </r>
  </si>
  <si>
    <t>V-239081</t>
  </si>
  <si>
    <r>
      <rPr>
        <sz val="11"/>
        <rFont val="Calibri"/>
      </rPr>
      <t>The Photon operating system must configure sshd to use approved encryption algorithms.</t>
    </r>
  </si>
  <si>
    <t>CAT I (High)</t>
  </si>
  <si>
    <r>
      <rPr>
        <sz val="11"/>
        <color rgb="FF000000"/>
        <rFont val="Calibri"/>
      </rPr>
      <t>Open /etc/ssh/sshd_config with a text editor.</t>
    </r>
    <r>
      <rPr>
        <sz val="11"/>
        <color rgb="FF000000"/>
        <rFont val="Calibri"/>
      </rPr>
      <t xml:space="preserve">
</t>
    </r>
    <r>
      <rPr>
        <sz val="11"/>
        <color rgb="FF000000"/>
        <rFont val="Calibri"/>
      </rPr>
      <t>Ensure that the "FipsMode" line is uncommented and set to the following:</t>
    </r>
    <r>
      <rPr>
        <sz val="11"/>
        <color rgb="FF000000"/>
        <rFont val="Calibri"/>
      </rPr>
      <t xml:space="preserve">
</t>
    </r>
    <r>
      <rPr>
        <sz val="11"/>
        <color rgb="FF000000"/>
        <rFont val="Calibri"/>
      </rPr>
      <t>FipsMode yes</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</si>
  <si>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OpenSSH on the Photon operating system is compiled with a FIPS-validated cryptographic module. The "FipsMode" setting controls whether this module is initialized and used in FIPS 140-2 mode.</t>
    </r>
    <r>
      <rPr>
        <sz val="11"/>
        <color rgb="FF000000"/>
        <rFont val="Calibri"/>
      </rPr>
      <t xml:space="preserve">
</t>
    </r>
    <r>
      <rPr>
        <sz val="11"/>
        <color rgb="FF000000"/>
        <rFont val="Calibri"/>
      </rPr>
      <t>Satisfies: SRG-OS-000033-GPOS-00014, SRG-OS-000250-GPOS-00093, SRG-OS-000393-GPOS-00173, SRG-OS-000396-GPOS-00176, SRG-OS-000423-GPOS-00187</t>
    </r>
  </si>
  <si>
    <r>
      <rPr>
        <sz val="11"/>
        <color rgb="FF000000"/>
        <rFont val="Calibri"/>
      </rPr>
      <t>At the command line, execute the following command:</t>
    </r>
    <r>
      <rPr>
        <sz val="11"/>
        <color rgb="FF000000"/>
        <rFont val="Calibri"/>
      </rPr>
      <t xml:space="preserve">
</t>
    </r>
    <r>
      <rPr>
        <sz val="11"/>
        <color rgb="FF000000"/>
        <rFont val="Calibri"/>
      </rPr>
      <t># sshd -T|&amp;grep -i FipsMode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fipsmode yes</t>
    </r>
    <r>
      <rPr>
        <sz val="11"/>
        <color rgb="FF000000"/>
        <rFont val="Calibri"/>
      </rPr>
      <t xml:space="preserve">
</t>
    </r>
    <r>
      <rPr>
        <sz val="11"/>
        <color rgb="FF000000"/>
        <rFont val="Calibri"/>
      </rPr>
      <t>If the output does not match the expected result, this is a finding.</t>
    </r>
  </si>
  <si>
    <t>V-239082</t>
  </si>
  <si>
    <r>
      <rPr>
        <sz val="11"/>
        <rFont val="Calibri"/>
      </rPr>
      <t>The Photon operating system must configure auditd to log to disk.</t>
    </r>
  </si>
  <si>
    <r>
      <rPr>
        <sz val="11"/>
        <color rgb="FF000000"/>
        <rFont val="Calibri"/>
      </rPr>
      <t>Open /etc/audit/auditd.conf with a text editor.</t>
    </r>
    <r>
      <rPr>
        <sz val="11"/>
        <color rgb="FF000000"/>
        <rFont val="Calibri"/>
      </rPr>
      <t xml:space="preserve">
</t>
    </r>
    <r>
      <rPr>
        <sz val="11"/>
        <color rgb="FF000000"/>
        <rFont val="Calibri"/>
      </rPr>
      <t>Ensure that the "write_logs" line is uncommented and set to the following:</t>
    </r>
    <r>
      <rPr>
        <sz val="11"/>
        <color rgb="FF000000"/>
        <rFont val="Calibri"/>
      </rPr>
      <t xml:space="preserve">
</t>
    </r>
    <r>
      <rPr>
        <sz val="11"/>
        <color rgb="FF000000"/>
        <rFont val="Calibri"/>
      </rPr>
      <t>write_logs = yes</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auditd reload</t>
    </r>
  </si>
  <si>
    <r>
      <rPr>
        <sz val="11"/>
        <color rgb="FF000000"/>
        <rFont val="Calibri"/>
      </rPr>
      <t>Without establishing what type of events occurred, it would be difficult to establish, correlate, and investigate the events leading up to an outage or attack.</t>
    </r>
    <r>
      <rPr>
        <sz val="11"/>
        <color rgb="FF000000"/>
        <rFont val="Calibri"/>
      </rPr>
      <t xml:space="preserve">
</t>
    </r>
    <r>
      <rPr>
        <sz val="11"/>
        <color rgb="FF000000"/>
        <rFont val="Calibri"/>
      </rPr>
      <t>Audit record content must be shipped to a central location, but it must also be logged locally.</t>
    </r>
    <r>
      <rPr>
        <sz val="11"/>
        <color rgb="FF000000"/>
        <rFont val="Calibri"/>
      </rPr>
      <t xml:space="preserve">
</t>
    </r>
    <r>
      <rPr>
        <sz val="11"/>
        <color rgb="FF000000"/>
        <rFont val="Calibri"/>
      </rPr>
      <t>Satisfies: SRG-OS-000037-GPOS-00015, SRG-OS-000039-GPOS-00017, SRG-OS-000040-GPOS-00018, SRG-OS-000041-GPOS-00019</t>
    </r>
  </si>
  <si>
    <r>
      <rPr>
        <sz val="11"/>
        <color rgb="FF000000"/>
        <rFont val="Calibri"/>
      </rPr>
      <t>At the command line, execute the following command:</t>
    </r>
    <r>
      <rPr>
        <sz val="11"/>
        <color rgb="FF000000"/>
        <rFont val="Calibri"/>
      </rPr>
      <t xml:space="preserve">
</t>
    </r>
    <r>
      <rPr>
        <sz val="11"/>
        <color rgb="FF000000"/>
        <rFont val="Calibri"/>
      </rPr>
      <t># grep "^write_logs" /etc/audit/auditd.conf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write_logs = yes</t>
    </r>
    <r>
      <rPr>
        <sz val="11"/>
        <color rgb="FF000000"/>
        <rFont val="Calibri"/>
      </rPr>
      <t xml:space="preserve">
</t>
    </r>
    <r>
      <rPr>
        <sz val="11"/>
        <color rgb="FF000000"/>
        <rFont val="Calibri"/>
      </rPr>
      <t>If there is no output, this is not a finding.</t>
    </r>
    <r>
      <rPr>
        <sz val="11"/>
        <color rgb="FF000000"/>
        <rFont val="Calibri"/>
      </rPr>
      <t xml:space="preserve">
</t>
    </r>
    <r>
      <rPr>
        <sz val="11"/>
        <color rgb="FF000000"/>
        <rFont val="Calibri"/>
      </rPr>
      <t>If the output does not match the expected result, this is a finding.</t>
    </r>
  </si>
  <si>
    <t>V-239083</t>
  </si>
  <si>
    <r>
      <rPr>
        <sz val="11"/>
        <rFont val="Calibri"/>
      </rPr>
      <t>The Photon operating system must configure auditd to use the correct log format.</t>
    </r>
  </si>
  <si>
    <r>
      <rPr>
        <sz val="11"/>
        <color rgb="FF000000"/>
        <rFont val="Calibri"/>
      </rPr>
      <t>Open /etc/audit/auditd.conf with a text editor.</t>
    </r>
    <r>
      <rPr>
        <sz val="11"/>
        <color rgb="FF000000"/>
        <rFont val="Calibri"/>
      </rPr>
      <t xml:space="preserve">
</t>
    </r>
    <r>
      <rPr>
        <sz val="11"/>
        <color rgb="FF000000"/>
        <rFont val="Calibri"/>
      </rPr>
      <t>Ensure that the "log_format" line is uncommented and set to the following:</t>
    </r>
    <r>
      <rPr>
        <sz val="11"/>
        <color rgb="FF000000"/>
        <rFont val="Calibri"/>
      </rPr>
      <t xml:space="preserve">
</t>
    </r>
    <r>
      <rPr>
        <sz val="11"/>
        <color rgb="FF000000"/>
        <rFont val="Calibri"/>
      </rPr>
      <t>log_format = RAW</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auditd reload</t>
    </r>
  </si>
  <si>
    <r>
      <rPr>
        <sz val="11"/>
        <color rgb="FF000000"/>
        <rFont val="Calibri"/>
      </rPr>
      <t>To compile an accurate risk assessment and provide forensic analysis, it is essential for security personnel to know exact, unfiltered details of the event in question.</t>
    </r>
  </si>
  <si>
    <r>
      <rPr>
        <sz val="11"/>
        <color rgb="FF000000"/>
        <rFont val="Calibri"/>
      </rPr>
      <t>At the command line, execute the following command:</t>
    </r>
    <r>
      <rPr>
        <sz val="11"/>
        <color rgb="FF000000"/>
        <rFont val="Calibri"/>
      </rPr>
      <t xml:space="preserve">
</t>
    </r>
    <r>
      <rPr>
        <sz val="11"/>
        <color rgb="FF000000"/>
        <rFont val="Calibri"/>
      </rPr>
      <t># grep "^log_format" /etc/audit/auditd.conf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log_format = RAW</t>
    </r>
    <r>
      <rPr>
        <sz val="11"/>
        <color rgb="FF000000"/>
        <rFont val="Calibri"/>
      </rPr>
      <t xml:space="preserve">
</t>
    </r>
    <r>
      <rPr>
        <sz val="11"/>
        <color rgb="FF000000"/>
        <rFont val="Calibri"/>
      </rPr>
      <t>If there is no output, this is not a finding.</t>
    </r>
    <r>
      <rPr>
        <sz val="11"/>
        <color rgb="FF000000"/>
        <rFont val="Calibri"/>
      </rPr>
      <t xml:space="preserve">
</t>
    </r>
    <r>
      <rPr>
        <sz val="11"/>
        <color rgb="FF000000"/>
        <rFont val="Calibri"/>
      </rPr>
      <t>If the output does not match the expected result, this is a finding.</t>
    </r>
  </si>
  <si>
    <t>V-239084</t>
  </si>
  <si>
    <r>
      <rPr>
        <sz val="11"/>
        <rFont val="Calibri"/>
      </rPr>
      <t>The Photon operating system must be configured to audit the execution of privileged functions.</t>
    </r>
  </si>
  <si>
    <r>
      <rPr>
        <sz val="11"/>
        <color rgb="FF000000"/>
        <rFont val="Calibri"/>
      </rPr>
      <t>Open /etc/audit/rules.d/audit.STIG.rules with a text editor and add the following lines:</t>
    </r>
    <r>
      <rPr>
        <sz val="11"/>
        <color rgb="FF000000"/>
        <rFont val="Calibri"/>
      </rPr>
      <t xml:space="preserve">
</t>
    </r>
    <r>
      <rPr>
        <sz val="11"/>
        <color rgb="FF000000"/>
        <rFont val="Calibri"/>
      </rPr>
      <t>-a always,exit -F arch=b32 -S execve -C uid!=euid -F euid=0 -k execpriv</t>
    </r>
    <r>
      <rPr>
        <sz val="11"/>
        <color rgb="FF000000"/>
        <rFont val="Calibri"/>
      </rPr>
      <t xml:space="preserve">
</t>
    </r>
    <r>
      <rPr>
        <sz val="11"/>
        <color rgb="FF000000"/>
        <rFont val="Calibri"/>
      </rPr>
      <t>-a always,exit -F arch=b64 -S execve -C uid!=euid -F euid=0 -k execpriv</t>
    </r>
    <r>
      <rPr>
        <sz val="11"/>
        <color rgb="FF000000"/>
        <rFont val="Calibri"/>
      </rPr>
      <t xml:space="preserve">
</t>
    </r>
    <r>
      <rPr>
        <sz val="11"/>
        <color rgb="FF000000"/>
        <rFont val="Calibri"/>
      </rPr>
      <t>-a always,exit -F arch=b32 -S execve -C gid!=egid -F egid=0 -k execpriv</t>
    </r>
    <r>
      <rPr>
        <sz val="11"/>
        <color rgb="FF000000"/>
        <rFont val="Calibri"/>
      </rPr>
      <t xml:space="preserve">
</t>
    </r>
    <r>
      <rPr>
        <sz val="11"/>
        <color rgb="FF000000"/>
        <rFont val="Calibri"/>
      </rPr>
      <t>-a always,exit -F arch=b64 -S execve -C gid!=egid -F egid=0 -k execpriv</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/sbin/augenrules --load</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</si>
  <si>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all actions by superusers is one way to detect such misuse and identify the risk from insider threats and the advanced persistent threat.</t>
    </r>
    <r>
      <rPr>
        <sz val="11"/>
        <color rgb="FF000000"/>
        <rFont val="Calibri"/>
      </rPr>
      <t xml:space="preserve">
</t>
    </r>
    <r>
      <rPr>
        <sz val="11"/>
        <color rgb="FF000000"/>
        <rFont val="Calibri"/>
      </rPr>
      <t>Satisfies: SRG-OS-000042-GPOS-00020, SRG-OS-000392-GPOS-00172</t>
    </r>
  </si>
  <si>
    <r>
      <rPr>
        <sz val="11"/>
        <color rgb="FF000000"/>
        <rFont val="Calibri"/>
      </rPr>
      <t>At the command line, execute the following command:</t>
    </r>
    <r>
      <rPr>
        <sz val="11"/>
        <color rgb="FF000000"/>
        <rFont val="Calibri"/>
      </rPr>
      <t xml:space="preserve">
</t>
    </r>
    <r>
      <rPr>
        <sz val="11"/>
        <color rgb="FF000000"/>
        <rFont val="Calibri"/>
      </rPr>
      <t># auditctl -l | grep execve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 always,exit -F arch=b32 -S execve -C uid!=euid -F euid=0 execpriv</t>
    </r>
    <r>
      <rPr>
        <sz val="11"/>
        <color rgb="FF000000"/>
        <rFont val="Calibri"/>
      </rPr>
      <t xml:space="preserve">
</t>
    </r>
    <r>
      <rPr>
        <sz val="11"/>
        <color rgb="FF000000"/>
        <rFont val="Calibri"/>
      </rPr>
      <t>-a always,exit -F arch=b64 -S execve -C uid!=euid -F euid=0 execpriv</t>
    </r>
    <r>
      <rPr>
        <sz val="11"/>
        <color rgb="FF000000"/>
        <rFont val="Calibri"/>
      </rPr>
      <t xml:space="preserve">
</t>
    </r>
    <r>
      <rPr>
        <sz val="11"/>
        <color rgb="FF000000"/>
        <rFont val="Calibri"/>
      </rPr>
      <t>-a always,exit -F arch=b32 -S execve -C gid!=egid -F egid=0 execpriv</t>
    </r>
    <r>
      <rPr>
        <sz val="11"/>
        <color rgb="FF000000"/>
        <rFont val="Calibri"/>
      </rPr>
      <t xml:space="preserve">
</t>
    </r>
    <r>
      <rPr>
        <sz val="11"/>
        <color rgb="FF000000"/>
        <rFont val="Calibri"/>
      </rPr>
      <t>-a always,exit -F arch=b64 -S execve -C gid!=egid -F egid=0 execpriv</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Enabling the auditd service is done as part of a separate control.</t>
    </r>
  </si>
  <si>
    <t>V-239085</t>
  </si>
  <si>
    <r>
      <rPr>
        <sz val="11"/>
        <rFont val="Calibri"/>
      </rPr>
      <t>The Photon operating system audit log must log space limit problems to syslog.</t>
    </r>
  </si>
  <si>
    <r>
      <rPr>
        <sz val="11"/>
        <color rgb="FF000000"/>
        <rFont val="Calibri"/>
      </rPr>
      <t>Open /etc/audit/auditd.conf with a text editor.</t>
    </r>
    <r>
      <rPr>
        <sz val="11"/>
        <color rgb="FF000000"/>
        <rFont val="Calibri"/>
      </rPr>
      <t xml:space="preserve">
</t>
    </r>
    <r>
      <rPr>
        <sz val="11"/>
        <color rgb="FF000000"/>
        <rFont val="Calibri"/>
      </rPr>
      <t>Ensure that the "space_left_action" line is uncommented and set to the following:</t>
    </r>
    <r>
      <rPr>
        <sz val="11"/>
        <color rgb="FF000000"/>
        <rFont val="Calibri"/>
      </rPr>
      <t xml:space="preserve">
</t>
    </r>
    <r>
      <rPr>
        <sz val="11"/>
        <color rgb="FF000000"/>
        <rFont val="Calibri"/>
      </rPr>
      <t>space_left_action = SYSLOG</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auditd reload</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</si>
  <si>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Satisfies: SRG-OS-000046-GPOS-00022, SRG-OS-000344-GPOS-00135</t>
    </r>
  </si>
  <si>
    <r>
      <rPr>
        <sz val="11"/>
        <color rgb="FF000000"/>
        <rFont val="Calibri"/>
      </rPr>
      <t>At the command line, execute the following command:</t>
    </r>
    <r>
      <rPr>
        <sz val="11"/>
        <color rgb="FF000000"/>
        <rFont val="Calibri"/>
      </rPr>
      <t xml:space="preserve">
</t>
    </r>
    <r>
      <rPr>
        <sz val="11"/>
        <color rgb="FF000000"/>
        <rFont val="Calibri"/>
      </rPr>
      <t># grep "^space_left_action" /etc/audit/auditd.conf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space_left_action = SYSLOG</t>
    </r>
    <r>
      <rPr>
        <sz val="11"/>
        <color rgb="FF000000"/>
        <rFont val="Calibri"/>
      </rPr>
      <t xml:space="preserve">
</t>
    </r>
    <r>
      <rPr>
        <sz val="11"/>
        <color rgb="FF000000"/>
        <rFont val="Calibri"/>
      </rPr>
      <t>If the output does not match the expected result, this is a finding.</t>
    </r>
  </si>
  <si>
    <t>V-239086</t>
  </si>
  <si>
    <r>
      <rPr>
        <sz val="11"/>
        <rFont val="Calibri"/>
      </rPr>
      <t>The Photon operating system audit log must attempt to log audit failures to syslog.</t>
    </r>
  </si>
  <si>
    <r>
      <rPr>
        <sz val="11"/>
        <color rgb="FF000000"/>
        <rFont val="Calibri"/>
      </rPr>
      <t>Open /etc/audit/auditd.conf with a text editor.</t>
    </r>
    <r>
      <rPr>
        <sz val="11"/>
        <color rgb="FF000000"/>
        <rFont val="Calibri"/>
      </rPr>
      <t xml:space="preserve">
</t>
    </r>
    <r>
      <rPr>
        <sz val="11"/>
        <color rgb="FF000000"/>
        <rFont val="Calibri"/>
      </rPr>
      <t>Ensure that the following lines are present, not duplicated, and not commented:</t>
    </r>
    <r>
      <rPr>
        <sz val="11"/>
        <color rgb="FF000000"/>
        <rFont val="Calibri"/>
      </rPr>
      <t xml:space="preserve">
</t>
    </r>
    <r>
      <rPr>
        <sz val="11"/>
        <color rgb="FF000000"/>
        <rFont val="Calibri"/>
      </rPr>
      <t>disk_full_action = SYSLOG</t>
    </r>
    <r>
      <rPr>
        <sz val="11"/>
        <color rgb="FF000000"/>
        <rFont val="Calibri"/>
      </rPr>
      <t xml:space="preserve">
</t>
    </r>
    <r>
      <rPr>
        <sz val="11"/>
        <color rgb="FF000000"/>
        <rFont val="Calibri"/>
      </rPr>
      <t>disk_error_action = SYSLOG</t>
    </r>
    <r>
      <rPr>
        <sz val="11"/>
        <color rgb="FF000000"/>
        <rFont val="Calibri"/>
      </rPr>
      <t xml:space="preserve">
</t>
    </r>
    <r>
      <rPr>
        <sz val="11"/>
        <color rgb="FF000000"/>
        <rFont val="Calibri"/>
      </rPr>
      <t>admin_space_left_action = SYSLOG</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auditd reload</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</si>
  <si>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</si>
  <si>
    <r>
      <rPr>
        <sz val="11"/>
        <color rgb="FF000000"/>
        <rFont val="Calibri"/>
      </rPr>
      <t>At the command line, execute the following commands:</t>
    </r>
    <r>
      <rPr>
        <sz val="11"/>
        <color rgb="FF000000"/>
        <rFont val="Calibri"/>
      </rPr>
      <t xml:space="preserve">
</t>
    </r>
    <r>
      <rPr>
        <sz val="11"/>
        <color rgb="FF000000"/>
        <rFont val="Calibri"/>
      </rPr>
      <t># grep -E "^disk_full_action|^disk_error_action|^admin_space_left_action" /etc/audit/auditd.conf</t>
    </r>
    <r>
      <rPr>
        <sz val="11"/>
        <color rgb="FF000000"/>
        <rFont val="Calibri"/>
      </rPr>
      <t xml:space="preserve">
</t>
    </r>
    <r>
      <rPr>
        <sz val="11"/>
        <color rgb="FF000000"/>
        <rFont val="Calibri"/>
      </rPr>
      <t>If any of the above parameters are not set to SYSLOG or are missing, this is a finding.</t>
    </r>
  </si>
  <si>
    <t>V-239087</t>
  </si>
  <si>
    <r>
      <rPr>
        <sz val="11"/>
        <rFont val="Calibri"/>
      </rPr>
      <t>The Photon operating system audit log must have correct permissions.</t>
    </r>
  </si>
  <si>
    <r>
      <rPr>
        <sz val="11"/>
        <color rgb="FF000000"/>
        <rFont val="Calibri"/>
      </rPr>
      <t>At the command line, execute the following command:</t>
    </r>
    <r>
      <rPr>
        <sz val="11"/>
        <color rgb="FF000000"/>
        <rFont val="Calibri"/>
      </rPr>
      <t xml:space="preserve">
</t>
    </r>
    <r>
      <rPr>
        <sz val="11"/>
        <color rgb="FF000000"/>
        <rFont val="Calibri"/>
      </rPr>
      <t>#  chmod 0600 &lt;audit log file&gt;</t>
    </r>
    <r>
      <rPr>
        <sz val="11"/>
        <color rgb="FF000000"/>
        <rFont val="Calibri"/>
      </rPr>
      <t xml:space="preserve">
</t>
    </r>
    <r>
      <rPr>
        <sz val="11"/>
        <color rgb="FF000000"/>
        <rFont val="Calibri"/>
      </rPr>
      <t>Replace &lt;audit log file&gt; with the log files more permissive than 0600.</t>
    </r>
  </si>
  <si>
    <r>
      <rPr>
        <sz val="11"/>
        <color rgb="FF000000"/>
        <rFont val="Calibri"/>
      </rPr>
      <t>Audit information includes all information (e.g., audit records, audit settings, audit reports) needed to successfully audit operating system activity.</t>
    </r>
    <r>
      <rPr>
        <sz val="11"/>
        <color rgb="FF000000"/>
        <rFont val="Calibri"/>
      </rPr>
      <t xml:space="preserve">
</t>
    </r>
    <r>
      <rPr>
        <sz val="11"/>
        <color rgb="FF000000"/>
        <rFont val="Calibri"/>
      </rPr>
      <t>Unauthorized disclosure of audit records can reveal system and configuration data to attackers, thus compromising its confidentiality.</t>
    </r>
  </si>
  <si>
    <r>
      <rPr>
        <sz val="11"/>
        <color rgb="FF000000"/>
        <rFont val="Calibri"/>
      </rPr>
      <t>At the command line, execute the following command:</t>
    </r>
    <r>
      <rPr>
        <sz val="11"/>
        <color rgb="FF000000"/>
        <rFont val="Calibri"/>
      </rPr>
      <t xml:space="preserve">
</t>
    </r>
    <r>
      <rPr>
        <sz val="11"/>
        <color rgb="FF000000"/>
        <rFont val="Calibri"/>
      </rPr>
      <t># (audit_log_file=$(grep "^log_file" /etc/audit/auditd.conf|sed s/^[^\/]*//) &amp;&amp; if [ -f "${audit_log_file}" ] ; then printf "Log(s) found in "${audit_log_file%/*}":\n"; stat -c "%n permissions are %a" ${audit_log_file%}*; else printf "audit log file(s) not found\n"; fi)</t>
    </r>
    <r>
      <rPr>
        <sz val="11"/>
        <color rgb="FF000000"/>
        <rFont val="Calibri"/>
      </rPr>
      <t xml:space="preserve">
</t>
    </r>
    <r>
      <rPr>
        <sz val="11"/>
        <color rgb="FF000000"/>
        <rFont val="Calibri"/>
      </rPr>
      <t>If the permissions on any audit log file is more permissive than 0600, this is a finding.</t>
    </r>
  </si>
  <si>
    <t>V-239088</t>
  </si>
  <si>
    <r>
      <rPr>
        <sz val="11"/>
        <rFont val="Calibri"/>
      </rPr>
      <t>The Photon operating system audit log must be owned by root.</t>
    </r>
  </si>
  <si>
    <r>
      <rPr>
        <sz val="11"/>
        <color rgb="FF000000"/>
        <rFont val="Calibri"/>
      </rPr>
      <t>At the command line, execute the following command:</t>
    </r>
    <r>
      <rPr>
        <sz val="11"/>
        <color rgb="FF000000"/>
        <rFont val="Calibri"/>
      </rPr>
      <t xml:space="preserve">
</t>
    </r>
    <r>
      <rPr>
        <sz val="11"/>
        <color rgb="FF000000"/>
        <rFont val="Calibri"/>
      </rPr>
      <t>#  chown root:root &lt;audit log file&gt;</t>
    </r>
    <r>
      <rPr>
        <sz val="11"/>
        <color rgb="FF000000"/>
        <rFont val="Calibri"/>
      </rPr>
      <t xml:space="preserve">
</t>
    </r>
    <r>
      <rPr>
        <sz val="11"/>
        <color rgb="FF000000"/>
        <rFont val="Calibri"/>
      </rPr>
      <t>Replace &lt;audit log file&gt; with the log files not owned by root.</t>
    </r>
  </si>
  <si>
    <r>
      <rPr>
        <sz val="11"/>
        <color rgb="FF000000"/>
        <rFont val="Calibri"/>
      </rPr>
      <t>At the command line, execute the following command:</t>
    </r>
    <r>
      <rPr>
        <sz val="11"/>
        <color rgb="FF000000"/>
        <rFont val="Calibri"/>
      </rPr>
      <t xml:space="preserve">
</t>
    </r>
    <r>
      <rPr>
        <sz val="11"/>
        <color rgb="FF000000"/>
        <rFont val="Calibri"/>
      </rPr>
      <t># (audit_log_file=$(grep "^log_file" /etc/audit/auditd.conf|sed s/^[^\/]*//) &amp;&amp; if [ -f "${audit_log_file}" ] ; then printf "Log(s) found in "${audit_log_file%/*}":\n"; stat -c "%n is owned by %U" ${audit_log_file%}*; else printf "audit log file(s) not found\n"; fi)</t>
    </r>
    <r>
      <rPr>
        <sz val="11"/>
        <color rgb="FF000000"/>
        <rFont val="Calibri"/>
      </rPr>
      <t xml:space="preserve">
</t>
    </r>
    <r>
      <rPr>
        <sz val="11"/>
        <color rgb="FF000000"/>
        <rFont val="Calibri"/>
      </rPr>
      <t>If any audit log file is not owned by root, this is a finding.</t>
    </r>
  </si>
  <si>
    <t>V-239089</t>
  </si>
  <si>
    <r>
      <rPr>
        <sz val="11"/>
        <rFont val="Calibri"/>
      </rPr>
      <t>The Photon operating system audit log must be group-owned by root.</t>
    </r>
  </si>
  <si>
    <r>
      <rPr>
        <sz val="11"/>
        <color rgb="FF000000"/>
        <rFont val="Calibri"/>
      </rPr>
      <t>At the command line, execute the following command:</t>
    </r>
    <r>
      <rPr>
        <sz val="11"/>
        <color rgb="FF000000"/>
        <rFont val="Calibri"/>
      </rPr>
      <t xml:space="preserve">
</t>
    </r>
    <r>
      <rPr>
        <sz val="11"/>
        <color rgb="FF000000"/>
        <rFont val="Calibri"/>
      </rPr>
      <t>#  chown root:root &lt;audit log file&gt;</t>
    </r>
    <r>
      <rPr>
        <sz val="11"/>
        <color rgb="FF000000"/>
        <rFont val="Calibri"/>
      </rPr>
      <t xml:space="preserve">
</t>
    </r>
    <r>
      <rPr>
        <sz val="11"/>
        <color rgb="FF000000"/>
        <rFont val="Calibri"/>
      </rPr>
      <t>Replace &lt;audit log file&gt; with the log files not group owned by root.</t>
    </r>
  </si>
  <si>
    <r>
      <rPr>
        <sz val="11"/>
        <color rgb="FF000000"/>
        <rFont val="Calibri"/>
      </rPr>
      <t>At the command line, execute the following command:</t>
    </r>
    <r>
      <rPr>
        <sz val="11"/>
        <color rgb="FF000000"/>
        <rFont val="Calibri"/>
      </rPr>
      <t xml:space="preserve">
</t>
    </r>
    <r>
      <rPr>
        <sz val="11"/>
        <color rgb="FF000000"/>
        <rFont val="Calibri"/>
      </rPr>
      <t># (audit_log_file=$(grep "^log_file" /etc/audit/auditd.conf|sed s/^[^\/]*//) &amp;&amp; if [ -f "${audit_log_file}" ] ; then printf "Log(s) found in "${audit_log_file%/*}":\n"; stat -c "%n is group owned by %G" ${audit_log_file%}*; else printf "audit log file(s) not found\n"; fi)</t>
    </r>
    <r>
      <rPr>
        <sz val="11"/>
        <color rgb="FF000000"/>
        <rFont val="Calibri"/>
      </rPr>
      <t xml:space="preserve">
</t>
    </r>
    <r>
      <rPr>
        <sz val="11"/>
        <color rgb="FF000000"/>
        <rFont val="Calibri"/>
      </rPr>
      <t>If any audit log file is not group-owned by root, this is a finding.</t>
    </r>
  </si>
  <si>
    <t>V-239090</t>
  </si>
  <si>
    <r>
      <rPr>
        <sz val="11"/>
        <rFont val="Calibri"/>
      </rPr>
      <t>The Photon operating system must have the auditd service running.</t>
    </r>
  </si>
  <si>
    <r>
      <rPr>
        <sz val="11"/>
        <color rgb="FF000000"/>
        <rFont val="Calibri"/>
      </rPr>
      <t>At the command line, execute the following command:</t>
    </r>
    <r>
      <rPr>
        <sz val="11"/>
        <color rgb="FF000000"/>
        <rFont val="Calibri"/>
      </rPr>
      <t xml:space="preserve">
</t>
    </r>
    <r>
      <rPr>
        <sz val="11"/>
        <color rgb="FF000000"/>
        <rFont val="Calibri"/>
      </rPr>
      <t># systemctl enable auditd.service</t>
    </r>
    <r>
      <rPr>
        <sz val="11"/>
        <color rgb="FF000000"/>
        <rFont val="Calibri"/>
      </rPr>
      <t xml:space="preserve">
</t>
    </r>
    <r>
      <rPr>
        <sz val="11"/>
        <color rgb="FF000000"/>
        <rFont val="Calibri"/>
      </rPr>
      <t># service auditd start</t>
    </r>
  </si>
  <si>
    <r>
      <rPr>
        <sz val="11"/>
        <color rgb="FF000000"/>
        <rFont val="Calibri"/>
      </rPr>
      <t>Without the capability to generate audit records, it would be difficult to establish, correlate, and investigate the events relating to an incident or identify those responsible for one. To that end, the auditd service must be configured to start automatically and be running at all times.</t>
    </r>
    <r>
      <rPr>
        <sz val="11"/>
        <color rgb="FF000000"/>
        <rFont val="Calibri"/>
      </rPr>
      <t xml:space="preserve">
</t>
    </r>
    <r>
      <rPr>
        <sz val="11"/>
        <color rgb="FF000000"/>
        <rFont val="Calibri"/>
      </rPr>
      <t>Satisfies: SRG-OS-000062-GPOS-00031, SRG-OS-000042-GPOS-00021, SRG-OS-000255-GPOS-00096, SRG-OS-000363-GPOS-00150, SRG-OS-000365-GPOS-00152, SRG-OS-000445-GPOS-00199, SRG-OS-000446-GPOS-00200, SRG-OS-000461-GPOS-00205, SRG-OS-000465-GPOS-00209, SRG-OS-000467-GPOS-00211, SRG-OS-000474-GPOS-00219, SRG-OS-000475-GPOS-00220</t>
    </r>
  </si>
  <si>
    <r>
      <rPr>
        <sz val="11"/>
        <color rgb="FF000000"/>
        <rFont val="Calibri"/>
      </rPr>
      <t>At the command line, execute the following command:</t>
    </r>
    <r>
      <rPr>
        <sz val="11"/>
        <color rgb="FF000000"/>
        <rFont val="Calibri"/>
      </rPr>
      <t xml:space="preserve">
</t>
    </r>
    <r>
      <rPr>
        <sz val="11"/>
        <color rgb="FF000000"/>
        <rFont val="Calibri"/>
      </rPr>
      <t># service auditd status | grep running</t>
    </r>
    <r>
      <rPr>
        <sz val="11"/>
        <color rgb="FF000000"/>
        <rFont val="Calibri"/>
      </rPr>
      <t xml:space="preserve">
</t>
    </r>
    <r>
      <rPr>
        <sz val="11"/>
        <color rgb="FF000000"/>
        <rFont val="Calibri"/>
      </rPr>
      <t>If the service is not running, this is a finding.</t>
    </r>
  </si>
  <si>
    <t>V-239091</t>
  </si>
  <si>
    <r>
      <rPr>
        <sz val="11"/>
        <rFont val="Calibri"/>
      </rPr>
      <t>The Photon operating system must allow only the ISSM (or individuals or roles appointed by the ISSM) to select which auditable events are to be audited.</t>
    </r>
  </si>
  <si>
    <r>
      <rPr>
        <sz val="11"/>
        <color rgb="FF000000"/>
        <rFont val="Calibri"/>
      </rPr>
      <t>At the command line, execute the following command:</t>
    </r>
    <r>
      <rPr>
        <sz val="11"/>
        <color rgb="FF000000"/>
        <rFont val="Calibri"/>
      </rPr>
      <t xml:space="preserve">
</t>
    </r>
    <r>
      <rPr>
        <sz val="11"/>
        <color rgb="FF000000"/>
        <rFont val="Calibri"/>
      </rPr>
      <t># chmod 640 &lt;file&gt;</t>
    </r>
    <r>
      <rPr>
        <sz val="11"/>
        <color rgb="FF000000"/>
        <rFont val="Calibri"/>
      </rPr>
      <t xml:space="preserve">
</t>
    </r>
    <r>
      <rPr>
        <sz val="11"/>
        <color rgb="FF000000"/>
        <rFont val="Calibri"/>
      </rPr>
      <t>Replace &lt;file&gt; with any file with incorrect permissions.</t>
    </r>
  </si>
  <si>
    <r>
      <rPr>
        <sz val="11"/>
        <color rgb="FF000000"/>
        <rFont val="Calibri"/>
      </rPr>
      <t>Without the capability to restrict the roles and individuals that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</si>
  <si>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At the command line, execute the following command:</t>
    </r>
    <r>
      <rPr>
        <sz val="11"/>
        <color rgb="FF000000"/>
        <rFont val="Calibri"/>
      </rPr>
      <t xml:space="preserve">
</t>
    </r>
    <r>
      <rPr>
        <sz val="11"/>
        <color rgb="FF000000"/>
        <rFont val="Calibri"/>
      </rPr>
      <t># find /etc/audit/* -type f -exec stat -c "%n permissions are %a" {} $1\;</t>
    </r>
    <r>
      <rPr>
        <sz val="11"/>
        <color rgb="FF000000"/>
        <rFont val="Calibri"/>
      </rPr>
      <t xml:space="preserve">
</t>
    </r>
    <r>
      <rPr>
        <sz val="11"/>
        <color rgb="FF000000"/>
        <rFont val="Calibri"/>
      </rPr>
      <t>If the permissions of any files are more permissive than 640, this is a finding.</t>
    </r>
  </si>
  <si>
    <t>V-239092</t>
  </si>
  <si>
    <r>
      <rPr>
        <sz val="11"/>
        <rFont val="Calibri"/>
      </rPr>
      <t>The Photon operating system must generate audit records when successful/unsuccessful attempts to access privileges occur.</t>
    </r>
  </si>
  <si>
    <r>
      <rPr>
        <sz val="11"/>
        <color rgb="FF000000"/>
        <rFont val="Calibri"/>
      </rPr>
      <t>Open /etc/audit/rules.d/audit.STIG.rules with a text editor and add the following lines:</t>
    </r>
    <r>
      <rPr>
        <sz val="11"/>
        <color rgb="FF000000"/>
        <rFont val="Calibri"/>
      </rPr>
      <t xml:space="preserve">
</t>
    </r>
    <r>
      <rPr>
        <sz val="11"/>
        <color rgb="FF000000"/>
        <rFont val="Calibri"/>
      </rPr>
      <t>-a always,exit -F arch=b64 -S chmod,fchmod,chown,fchown,fchownat,fchmodat -F auid&gt;=1000 -F auid!=4294967295 -k perm_mod</t>
    </r>
    <r>
      <rPr>
        <sz val="11"/>
        <color rgb="FF000000"/>
        <rFont val="Calibri"/>
      </rPr>
      <t xml:space="preserve">
</t>
    </r>
    <r>
      <rPr>
        <sz val="11"/>
        <color rgb="FF000000"/>
        <rFont val="Calibri"/>
      </rPr>
      <t>-a always,exit -F arch=b64 -S chmod,fchmod,chown,fchown,lchown,setxattr,lsetxattr,fsetxattr,removexattr,lremovexattr,fremovexattr,fchownat,fchmodat -k perm_mod</t>
    </r>
    <r>
      <rPr>
        <sz val="11"/>
        <color rgb="FF000000"/>
        <rFont val="Calibri"/>
      </rPr>
      <t xml:space="preserve">
</t>
    </r>
    <r>
      <rPr>
        <sz val="11"/>
        <color rgb="FF000000"/>
        <rFont val="Calibri"/>
      </rPr>
      <t>-a always,exit -F arch=b32 -S chmod,fchmod,fchown,chown,fchownat,fchmodat -F auid&gt;=1000 -F auid!=4294967295 -k perm_mod</t>
    </r>
    <r>
      <rPr>
        <sz val="11"/>
        <color rgb="FF000000"/>
        <rFont val="Calibri"/>
      </rPr>
      <t xml:space="preserve">
</t>
    </r>
    <r>
      <rPr>
        <sz val="11"/>
        <color rgb="FF000000"/>
        <rFont val="Calibri"/>
      </rPr>
      <t>-a always,exit -F arch=b32 -S chmod,lchown,fchmod,fchown,chown,setxattr,lsetxattr,fsetxattr,removexattr,lremovexattr,fremovexattr,fchownat,fchmodat -k perm_mod</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/sbin/augenrules --load</t>
    </r>
  </si>
  <si>
    <r>
      <rPr>
        <sz val="11"/>
        <color rgb="FF000000"/>
        <rFont val="Calibri"/>
      </rPr>
      <t>The changing of file permissions could indicate that a user is attempting to gain access to information that would otherwise be disallowed. Auditing DAC modifications can facilitate the identification of patterns of abuse among both authorized and unauthorized users.</t>
    </r>
    <r>
      <rPr>
        <sz val="11"/>
        <color rgb="FF000000"/>
        <rFont val="Calibri"/>
      </rPr>
      <t xml:space="preserve">
</t>
    </r>
    <r>
      <rPr>
        <sz val="11"/>
        <color rgb="FF000000"/>
        <rFont val="Calibri"/>
      </rPr>
      <t>Satisfies: SRG-OS-000064-GPOS-00033, SRG-OS-000462-GPOS-00206</t>
    </r>
  </si>
  <si>
    <r>
      <rPr>
        <sz val="11"/>
        <color rgb="FF000000"/>
        <rFont val="Calibri"/>
      </rPr>
      <t>At the command line, execute the following command:</t>
    </r>
    <r>
      <rPr>
        <sz val="11"/>
        <color rgb="FF000000"/>
        <rFont val="Calibri"/>
      </rPr>
      <t xml:space="preserve">
</t>
    </r>
    <r>
      <rPr>
        <sz val="11"/>
        <color rgb="FF000000"/>
        <rFont val="Calibri"/>
      </rPr>
      <t># auditctl -l | grep chmod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 always,exit -F arch=b64 -S chmod,fchmod,chown,fchown,fchownat,fchmodat -F auid&gt;=1000 -F auid!=-1 -F key=perm_mod</t>
    </r>
    <r>
      <rPr>
        <sz val="11"/>
        <color rgb="FF000000"/>
        <rFont val="Calibri"/>
      </rPr>
      <t xml:space="preserve">
</t>
    </r>
    <r>
      <rPr>
        <sz val="11"/>
        <color rgb="FF000000"/>
        <rFont val="Calibri"/>
      </rPr>
      <t>-a always,exit -F arch=b64 -S chmod,fchmod,chown,fchown,lchown,setxattr,lsetxattr,fsetxattr,removexattr,lremovexattr,fremovexattr,fchownat,fchmodat -F key=perm_mod</t>
    </r>
    <r>
      <rPr>
        <sz val="11"/>
        <color rgb="FF000000"/>
        <rFont val="Calibri"/>
      </rPr>
      <t xml:space="preserve">
</t>
    </r>
    <r>
      <rPr>
        <sz val="11"/>
        <color rgb="FF000000"/>
        <rFont val="Calibri"/>
      </rPr>
      <t>-a always,exit -F arch=b32 -S chmod,fchmod,fchown,chown,fchownat,fchmodat -F auid&gt;=1000 -F auid!=-1 -F key=perm_mod</t>
    </r>
    <r>
      <rPr>
        <sz val="11"/>
        <color rgb="FF000000"/>
        <rFont val="Calibri"/>
      </rPr>
      <t xml:space="preserve">
</t>
    </r>
    <r>
      <rPr>
        <sz val="11"/>
        <color rgb="FF000000"/>
        <rFont val="Calibri"/>
      </rPr>
      <t>-a always,exit -F arch=b32 -S chmod,lchown,fchmod,fchown,chown,setxattr,lsetxattr,fsetxattr,removexattr,lremovexattr,fremovexattr,fchownat,fchmodat -F key=perm_mod</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Enabling the auditd service is done as part of a separate control.</t>
    </r>
  </si>
  <si>
    <t>V-239093</t>
  </si>
  <si>
    <r>
      <rPr>
        <sz val="11"/>
        <rFont val="Calibri"/>
      </rPr>
      <t>The Photon operating system must enforce password complexity by requiring that at least one uppercase character be used.</t>
    </r>
  </si>
  <si>
    <r>
      <rPr>
        <sz val="11"/>
        <color rgb="FF000000"/>
        <rFont val="Calibri"/>
      </rPr>
      <t>Open /etc/applmgmt/appliance/system-password with a text editor.</t>
    </r>
    <r>
      <rPr>
        <sz val="11"/>
        <color rgb="FF000000"/>
        <rFont val="Calibri"/>
      </rPr>
      <t xml:space="preserve">
</t>
    </r>
    <r>
      <rPr>
        <sz val="11"/>
        <color rgb="FF000000"/>
        <rFont val="Calibri"/>
      </rPr>
      <t>Comment out any existing "pam_cracklib.so" line and add the following:</t>
    </r>
    <r>
      <rPr>
        <sz val="11"/>
        <color rgb="FF000000"/>
        <rFont val="Calibri"/>
      </rPr>
      <t xml:space="preserve">
</t>
    </r>
    <r>
      <rPr>
        <sz val="11"/>
        <color rgb="FF000000"/>
        <rFont val="Calibri"/>
      </rPr>
      <t>password requisite pam_cracklib.so dcredit=-1 ucredit=-1 lcredit=-1 ocredit=-1 minlen=8 minclass=4 difok=4 retry=3 maxsequence=0 enforce_for_root</t>
    </r>
    <r>
      <rPr>
        <sz val="11"/>
        <color rgb="FF000000"/>
        <rFont val="Calibri"/>
      </rPr>
      <t xml:space="preserve">
</t>
    </r>
    <r>
      <rPr>
        <sz val="11"/>
        <color rgb="FF000000"/>
        <rFont val="Calibri"/>
      </rPr>
      <t>Save and close.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</si>
  <si>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</si>
  <si>
    <r>
      <rPr>
        <sz val="11"/>
        <color rgb="FF000000"/>
        <rFont val="Calibri"/>
      </rPr>
      <t>At the command line, execute the following command:</t>
    </r>
    <r>
      <rPr>
        <sz val="11"/>
        <color rgb="FF000000"/>
        <rFont val="Calibri"/>
      </rPr>
      <t xml:space="preserve">
</t>
    </r>
    <r>
      <rPr>
        <sz val="11"/>
        <color rgb="FF000000"/>
        <rFont val="Calibri"/>
      </rPr>
      <t># grep "^password requisite pam_cracklib.so" /etc/pam.d/system-password|grep --color=always "enforce_for_root"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minlen=8 minclass=4 difok=4 retry=3 maxsequence=0 enforce_for_root</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After the fix is implemented, the check will not pass until either a reboot is performed or both files are modified, which happens automatically on reboot.</t>
    </r>
  </si>
  <si>
    <t>V-239094</t>
  </si>
  <si>
    <r>
      <rPr>
        <sz val="11"/>
        <rFont val="Calibri"/>
      </rPr>
      <t>The Photon operating system must enforce password complexity by requiring that at least one lowercase character be used.</t>
    </r>
  </si>
  <si>
    <r>
      <rPr>
        <sz val="11"/>
        <color rgb="FF000000"/>
        <rFont val="Calibri"/>
      </rPr>
      <t>At the command line, execute the following command:</t>
    </r>
    <r>
      <rPr>
        <sz val="11"/>
        <color rgb="FF000000"/>
        <rFont val="Calibri"/>
      </rPr>
      <t xml:space="preserve">
</t>
    </r>
    <r>
      <rPr>
        <sz val="11"/>
        <color rgb="FF000000"/>
        <rFont val="Calibri"/>
      </rPr>
      <t># grep pam_cracklib /etc/pam.d/system-password|grep --color=always "lcredit=.."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minlen=8 minclass=4 difok=4 retry=3 maxsequence=0 enforce_for_root</t>
    </r>
    <r>
      <rPr>
        <sz val="11"/>
        <color rgb="FF000000"/>
        <rFont val="Calibri"/>
      </rPr>
      <t xml:space="preserve">
</t>
    </r>
    <r>
      <rPr>
        <sz val="11"/>
        <color rgb="FF000000"/>
        <rFont val="Calibri"/>
      </rPr>
      <t>If the output does not match the expected result, this is a finding.</t>
    </r>
  </si>
  <si>
    <t>V-239095</t>
  </si>
  <si>
    <r>
      <rPr>
        <sz val="11"/>
        <rFont val="Calibri"/>
      </rPr>
      <t>The Photon operating system must enforce password complexity by requiring that at least one numeric character be used.</t>
    </r>
  </si>
  <si>
    <r>
      <rPr>
        <sz val="11"/>
        <color rgb="FF000000"/>
        <rFont val="Calibri"/>
      </rPr>
      <t>At the command line, execute the following command:</t>
    </r>
    <r>
      <rPr>
        <sz val="11"/>
        <color rgb="FF000000"/>
        <rFont val="Calibri"/>
      </rPr>
      <t xml:space="preserve">
</t>
    </r>
    <r>
      <rPr>
        <sz val="11"/>
        <color rgb="FF000000"/>
        <rFont val="Calibri"/>
      </rPr>
      <t># grep pam_cracklib /etc/pam.d/system-password|grep --color=always "dcredit=.."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minlen=8 minclass=4 difok=4 retry=3 maxsequence=0 enforce_for_root</t>
    </r>
    <r>
      <rPr>
        <sz val="11"/>
        <color rgb="FF000000"/>
        <rFont val="Calibri"/>
      </rPr>
      <t xml:space="preserve">
</t>
    </r>
    <r>
      <rPr>
        <sz val="11"/>
        <color rgb="FF000000"/>
        <rFont val="Calibri"/>
      </rPr>
      <t>If the output does not match the expected result, this is a finding.</t>
    </r>
  </si>
  <si>
    <t>V-239096</t>
  </si>
  <si>
    <r>
      <rPr>
        <sz val="11"/>
        <rFont val="Calibri"/>
      </rPr>
      <t>The Photon operating system must require that new passwords are at least four characters different from the old password.</t>
    </r>
  </si>
  <si>
    <r>
      <rPr>
        <sz val="11"/>
        <color rgb="FF000000"/>
        <rFont val="Calibri"/>
      </rPr>
      <t>At the command line, execute the following command:</t>
    </r>
    <r>
      <rPr>
        <sz val="11"/>
        <color rgb="FF000000"/>
        <rFont val="Calibri"/>
      </rPr>
      <t xml:space="preserve">
</t>
    </r>
    <r>
      <rPr>
        <sz val="11"/>
        <color rgb="FF000000"/>
        <rFont val="Calibri"/>
      </rPr>
      <t># grep pam_cracklib /etc/pam.d/system-password|grep --color=always "difok=."</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minlen=8 minclass=4 difok=4 retry=3 maxsequence=0 enforce_for_root</t>
    </r>
    <r>
      <rPr>
        <sz val="11"/>
        <color rgb="FF000000"/>
        <rFont val="Calibri"/>
      </rPr>
      <t xml:space="preserve">
</t>
    </r>
    <r>
      <rPr>
        <sz val="11"/>
        <color rgb="FF000000"/>
        <rFont val="Calibri"/>
      </rPr>
      <t>If the output does not match the expected result, this is a finding.</t>
    </r>
  </si>
  <si>
    <t>V-239097</t>
  </si>
  <si>
    <r>
      <rPr>
        <sz val="11"/>
        <rFont val="Calibri"/>
      </rPr>
      <t>The Photon operating system must store only encrypted representations of passwords.</t>
    </r>
  </si>
  <si>
    <r>
      <rPr>
        <sz val="11"/>
        <color rgb="FF000000"/>
        <rFont val="Calibri"/>
      </rPr>
      <t>Open /etc/applmgmt/appliance/system-password with a text editor.</t>
    </r>
    <r>
      <rPr>
        <sz val="11"/>
        <color rgb="FF000000"/>
        <rFont val="Calibri"/>
      </rPr>
      <t xml:space="preserve">
</t>
    </r>
    <r>
      <rPr>
        <sz val="11"/>
        <color rgb="FF000000"/>
        <rFont val="Calibri"/>
      </rPr>
      <t>Add the following argument (sha512) to the password line:</t>
    </r>
    <r>
      <rPr>
        <sz val="11"/>
        <color rgb="FF000000"/>
        <rFont val="Calibri"/>
      </rPr>
      <t xml:space="preserve">
</t>
    </r>
    <r>
      <rPr>
        <sz val="11"/>
        <color rgb="FF000000"/>
        <rFont val="Calibri"/>
      </rPr>
      <t>password required pam_unix.so sha512 shadow try_first_pass</t>
    </r>
    <r>
      <rPr>
        <sz val="11"/>
        <color rgb="FF000000"/>
        <rFont val="Calibri"/>
      </rPr>
      <t xml:space="preserve">
</t>
    </r>
    <r>
      <rPr>
        <sz val="11"/>
        <color rgb="FF000000"/>
        <rFont val="Calibri"/>
      </rPr>
      <t>Save and close.</t>
    </r>
  </si>
  <si>
    <r>
      <rPr>
        <sz val="11"/>
        <color rgb="FF000000"/>
        <rFont val="Calibri"/>
      </rPr>
      <t>Passwords must be protected at all times via strong, one-way encryption. If passwords are not encrypted, they can be plainly read (i.e., clear text) and easily compromised. If they are encrypted with a weak cipher, those passwords are much more vulnerable to offline brute forcing attacks.</t>
    </r>
  </si>
  <si>
    <r>
      <rPr>
        <sz val="11"/>
        <color rgb="FF000000"/>
        <rFont val="Calibri"/>
      </rPr>
      <t>At the command line, execute the following command:</t>
    </r>
    <r>
      <rPr>
        <sz val="11"/>
        <color rgb="FF000000"/>
        <rFont val="Calibri"/>
      </rPr>
      <t xml:space="preserve">
</t>
    </r>
    <r>
      <rPr>
        <sz val="11"/>
        <color rgb="FF000000"/>
        <rFont val="Calibri"/>
      </rPr>
      <t># grep password /etc/pam.d/system-password|grep --color=always "sha512"</t>
    </r>
    <r>
      <rPr>
        <sz val="11"/>
        <color rgb="FF000000"/>
        <rFont val="Calibri"/>
      </rPr>
      <t xml:space="preserve">
</t>
    </r>
    <r>
      <rPr>
        <sz val="11"/>
        <color rgb="FF000000"/>
        <rFont val="Calibri"/>
      </rPr>
      <t>If the output does not include "sha512", this is a finding.</t>
    </r>
  </si>
  <si>
    <t>V-239098</t>
  </si>
  <si>
    <r>
      <rPr>
        <sz val="11"/>
        <color rgb="FF000000"/>
        <rFont val="Calibri"/>
      </rPr>
      <t xml:space="preserve">Open /etc/login.defs with a text editor. </t>
    </r>
    <r>
      <rPr>
        <sz val="11"/>
        <color rgb="FF000000"/>
        <rFont val="Calibri"/>
      </rPr>
      <t xml:space="preserve">
</t>
    </r>
    <r>
      <rPr>
        <sz val="11"/>
        <color rgb="FF000000"/>
        <rFont val="Calibri"/>
      </rPr>
      <t>Add or replace the ENCRYPT_METHOD line as follows:</t>
    </r>
    <r>
      <rPr>
        <sz val="11"/>
        <color rgb="FF000000"/>
        <rFont val="Calibri"/>
      </rPr>
      <t xml:space="preserve">
</t>
    </r>
    <r>
      <rPr>
        <sz val="11"/>
        <color rgb="FF000000"/>
        <rFont val="Calibri"/>
      </rPr>
      <t>ENCRYPT_METHOD SHA512</t>
    </r>
  </si>
  <si>
    <r>
      <rPr>
        <sz val="11"/>
        <color rgb="FF000000"/>
        <rFont val="Calibri"/>
      </rPr>
      <t>At the command line, execute the following command:</t>
    </r>
    <r>
      <rPr>
        <sz val="11"/>
        <color rgb="FF000000"/>
        <rFont val="Calibri"/>
      </rPr>
      <t xml:space="preserve">
</t>
    </r>
    <r>
      <rPr>
        <sz val="11"/>
        <color rgb="FF000000"/>
        <rFont val="Calibri"/>
      </rPr>
      <t># grep SHA512 /etc/login.defs|grep -v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there is no output or if the output does match the expected result, this is a finding.</t>
    </r>
  </si>
  <si>
    <t>V-239099</t>
  </si>
  <si>
    <r>
      <rPr>
        <sz val="11"/>
        <rFont val="Calibri"/>
      </rPr>
      <t>The Photon operating system must be configured so that passwords for new users are restricted to a 24-hour minimum lifetime.</t>
    </r>
  </si>
  <si>
    <r>
      <rPr>
        <sz val="11"/>
        <color rgb="FF000000"/>
        <rFont val="Calibri"/>
      </rPr>
      <t>Open /etc/login.defs with a text editor. </t>
    </r>
    <r>
      <rPr>
        <sz val="11"/>
        <color rgb="FF000000"/>
        <rFont val="Calibri"/>
      </rPr>
      <t xml:space="preserve">
</t>
    </r>
    <r>
      <rPr>
        <sz val="11"/>
        <color rgb="FF000000"/>
        <rFont val="Calibri"/>
      </rPr>
      <t xml:space="preserve">Modify the PASS_MIN_DAYS line to the following: </t>
    </r>
    <r>
      <rPr>
        <sz val="11"/>
        <color rgb="FF000000"/>
        <rFont val="Calibri"/>
      </rPr>
      <t xml:space="preserve">
</t>
    </r>
    <r>
      <rPr>
        <sz val="11"/>
        <color rgb="FF000000"/>
        <rFont val="Calibri"/>
      </rPr>
      <t>PASS_MIN_DAYS   1</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</si>
  <si>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 password could be repeatedly changed in a short period of time to defeat the organization's policy regarding password reuse.</t>
    </r>
  </si>
  <si>
    <r>
      <rPr>
        <sz val="11"/>
        <color rgb="FF000000"/>
        <rFont val="Calibri"/>
      </rPr>
      <t>At the command line, execute the following command:</t>
    </r>
    <r>
      <rPr>
        <sz val="11"/>
        <color rgb="FF000000"/>
        <rFont val="Calibri"/>
      </rPr>
      <t xml:space="preserve">
</t>
    </r>
    <r>
      <rPr>
        <sz val="11"/>
        <color rgb="FF000000"/>
        <rFont val="Calibri"/>
      </rPr>
      <t># grep "^PASS_MIN_DAYS" /etc/login.defs</t>
    </r>
    <r>
      <rPr>
        <sz val="11"/>
        <color rgb="FF000000"/>
        <rFont val="Calibri"/>
      </rPr>
      <t xml:space="preserve">
</t>
    </r>
    <r>
      <rPr>
        <sz val="11"/>
        <color rgb="FF000000"/>
        <rFont val="Calibri"/>
      </rPr>
      <t>If PASS_MIN_DAYS is not set to 1, this is a finding.</t>
    </r>
  </si>
  <si>
    <t>V-239100</t>
  </si>
  <si>
    <r>
      <rPr>
        <sz val="11"/>
        <rFont val="Calibri"/>
      </rPr>
      <t>The Photon operating system must be configured so that passwords for new users are restricted to a 90-day maximum lifetime.</t>
    </r>
  </si>
  <si>
    <r>
      <rPr>
        <sz val="11"/>
        <color rgb="FF000000"/>
        <rFont val="Calibri"/>
      </rPr>
      <t xml:space="preserve">Open /etc/login.defs with a text editor. </t>
    </r>
    <r>
      <rPr>
        <sz val="11"/>
        <color rgb="FF000000"/>
        <rFont val="Calibri"/>
      </rPr>
      <t xml:space="preserve">
</t>
    </r>
    <r>
      <rPr>
        <sz val="11"/>
        <color rgb="FF000000"/>
        <rFont val="Calibri"/>
      </rPr>
      <t xml:space="preserve">Modify the PASS_MAX_DAYS line to the following: </t>
    </r>
    <r>
      <rPr>
        <sz val="11"/>
        <color rgb="FF000000"/>
        <rFont val="Calibri"/>
      </rPr>
      <t xml:space="preserve">
</t>
    </r>
    <r>
      <rPr>
        <sz val="11"/>
        <color rgb="FF000000"/>
        <rFont val="Calibri"/>
      </rPr>
      <t>PASS_MAX_DAYS   90</t>
    </r>
  </si>
  <si>
    <r>
      <rPr>
        <sz val="11"/>
        <color rgb="FF000000"/>
        <rFont val="Calibri"/>
      </rPr>
      <t>Any password, no matter how complex, can eventually be cracked. Therefore, passwords need to be changed periodically. If the operating system does not limit the lifetime of passwords and force users to change their passwords, there is the risk that the operating system passwords could be compromised.</t>
    </r>
  </si>
  <si>
    <r>
      <rPr>
        <sz val="11"/>
        <color rgb="FF000000"/>
        <rFont val="Calibri"/>
      </rPr>
      <t>At the command line, execute the following command:</t>
    </r>
    <r>
      <rPr>
        <sz val="11"/>
        <color rgb="FF000000"/>
        <rFont val="Calibri"/>
      </rPr>
      <t xml:space="preserve">
</t>
    </r>
    <r>
      <rPr>
        <sz val="11"/>
        <color rgb="FF000000"/>
        <rFont val="Calibri"/>
      </rPr>
      <t># grep "^PASS_MAX_DAYS" /etc/login.defs</t>
    </r>
    <r>
      <rPr>
        <sz val="11"/>
        <color rgb="FF000000"/>
        <rFont val="Calibri"/>
      </rPr>
      <t xml:space="preserve">
</t>
    </r>
    <r>
      <rPr>
        <sz val="11"/>
        <color rgb="FF000000"/>
        <rFont val="Calibri"/>
      </rPr>
      <t>If the value of PASS_MAX_DAYS is greater than 90, this is a finding.</t>
    </r>
  </si>
  <si>
    <t>V-239101</t>
  </si>
  <si>
    <r>
      <rPr>
        <sz val="11"/>
        <rFont val="Calibri"/>
      </rPr>
      <t>The Photon operating system must prohibit password reuse for a minimum of five generations.</t>
    </r>
  </si>
  <si>
    <r>
      <rPr>
        <sz val="11"/>
        <color rgb="FF000000"/>
        <rFont val="Calibri"/>
      </rPr>
      <t>Open /etc/applmgmt/appliance/system-password with a text editor.</t>
    </r>
    <r>
      <rPr>
        <sz val="11"/>
        <color rgb="FF000000"/>
        <rFont val="Calibri"/>
      </rPr>
      <t xml:space="preserve">
</t>
    </r>
    <r>
      <rPr>
        <sz val="11"/>
        <color rgb="FF000000"/>
        <rFont val="Calibri"/>
      </rPr>
      <t>Add the following line after the last auth statement:</t>
    </r>
    <r>
      <rPr>
        <sz val="11"/>
        <color rgb="FF000000"/>
        <rFont val="Calibri"/>
      </rPr>
      <t xml:space="preserve">
</t>
    </r>
    <r>
      <rPr>
        <sz val="11"/>
        <color rgb="FF000000"/>
        <rFont val="Calibri"/>
      </rPr>
      <t>password required pam_pwhistory.so enforce_for_root use_authtok remember=5 retry=3</t>
    </r>
    <r>
      <rPr>
        <sz val="11"/>
        <color rgb="FF000000"/>
        <rFont val="Calibri"/>
      </rPr>
      <t xml:space="preserve">
</t>
    </r>
    <r>
      <rPr>
        <sz val="11"/>
        <color rgb="FF000000"/>
        <rFont val="Calibri"/>
      </rPr>
      <t>Save and close.</t>
    </r>
  </si>
  <si>
    <r>
      <rPr>
        <sz val="11"/>
        <color rgb="FF000000"/>
        <rFont val="Calibri"/>
      </rPr>
      <t>Password complexity, or strength, is a measure of the effectiveness of a password in resisting attempts at guessing and brute-force attacks. If the information system or application allows the user to consecutively reuse their password when that password has exceeded its defined lifetime, the end result is a password that is not changed as per policy requirements.</t>
    </r>
  </si>
  <si>
    <r>
      <rPr>
        <sz val="11"/>
        <color rgb="FF000000"/>
        <rFont val="Calibri"/>
      </rPr>
      <t>At the command line, execute the following command:</t>
    </r>
    <r>
      <rPr>
        <sz val="11"/>
        <color rgb="FF000000"/>
        <rFont val="Calibri"/>
      </rPr>
      <t xml:space="preserve">
</t>
    </r>
    <r>
      <rPr>
        <sz val="11"/>
        <color rgb="FF000000"/>
        <rFont val="Calibri"/>
      </rPr>
      <t># grep pam_pwhistory /etc/pam.d/system-password|grep --color=always "remember=."</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required pam_pwhistory.so enforce_for_root use_authtok remember=5 retry=3</t>
    </r>
    <r>
      <rPr>
        <sz val="11"/>
        <color rgb="FF000000"/>
        <rFont val="Calibri"/>
      </rPr>
      <t xml:space="preserve">
</t>
    </r>
    <r>
      <rPr>
        <sz val="11"/>
        <color rgb="FF000000"/>
        <rFont val="Calibri"/>
      </rPr>
      <t>If the output does not match the expected result, this is a finding.</t>
    </r>
  </si>
  <si>
    <t>V-239102</t>
  </si>
  <si>
    <r>
      <rPr>
        <sz val="11"/>
        <rFont val="Calibri"/>
      </rPr>
      <t>The Photon operating system must ensure old passwords are being stored.</t>
    </r>
  </si>
  <si>
    <r>
      <rPr>
        <sz val="11"/>
        <color rgb="FF000000"/>
        <rFont val="Calibri"/>
      </rPr>
      <t>At the command line, execute the following commands:</t>
    </r>
    <r>
      <rPr>
        <sz val="11"/>
        <color rgb="FF000000"/>
        <rFont val="Calibri"/>
      </rPr>
      <t xml:space="preserve">
</t>
    </r>
    <r>
      <rPr>
        <sz val="11"/>
        <color rgb="FF000000"/>
        <rFont val="Calibri"/>
      </rPr>
      <t># touch /etc/security/opasswd</t>
    </r>
    <r>
      <rPr>
        <sz val="11"/>
        <color rgb="FF000000"/>
        <rFont val="Calibri"/>
      </rPr>
      <t xml:space="preserve">
</t>
    </r>
    <r>
      <rPr>
        <sz val="11"/>
        <color rgb="FF000000"/>
        <rFont val="Calibri"/>
      </rPr>
      <t># chown root:root /etc/security/opasswd</t>
    </r>
    <r>
      <rPr>
        <sz val="11"/>
        <color rgb="FF000000"/>
        <rFont val="Calibri"/>
      </rPr>
      <t xml:space="preserve">
</t>
    </r>
    <r>
      <rPr>
        <sz val="11"/>
        <color rgb="FF000000"/>
        <rFont val="Calibri"/>
      </rPr>
      <t># chmod 0600 /etc/security/opasswd</t>
    </r>
  </si>
  <si>
    <r>
      <rPr>
        <sz val="11"/>
        <color rgb="FF000000"/>
        <rFont val="Calibri"/>
      </rPr>
      <t>At the command line, execute the following command:</t>
    </r>
    <r>
      <rPr>
        <sz val="11"/>
        <color rgb="FF000000"/>
        <rFont val="Calibri"/>
      </rPr>
      <t xml:space="preserve">
</t>
    </r>
    <r>
      <rPr>
        <sz val="11"/>
        <color rgb="FF000000"/>
        <rFont val="Calibri"/>
      </rPr>
      <t># ls -al /etc/security/opasswd</t>
    </r>
    <r>
      <rPr>
        <sz val="11"/>
        <color rgb="FF000000"/>
        <rFont val="Calibri"/>
      </rPr>
      <t xml:space="preserve">
</t>
    </r>
    <r>
      <rPr>
        <sz val="11"/>
        <color rgb="FF000000"/>
        <rFont val="Calibri"/>
      </rPr>
      <t>If "/etc/security/opasswd" does not exist, this is a finding.</t>
    </r>
  </si>
  <si>
    <t>V-239103</t>
  </si>
  <si>
    <r>
      <rPr>
        <sz val="11"/>
        <rFont val="Calibri"/>
      </rPr>
      <t>The Photon operating system must enforce a minimum eight-character password length.</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</si>
  <si>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</si>
  <si>
    <r>
      <rPr>
        <sz val="11"/>
        <color rgb="FF000000"/>
        <rFont val="Calibri"/>
      </rPr>
      <t>At the command line, execute the following command:</t>
    </r>
    <r>
      <rPr>
        <sz val="11"/>
        <color rgb="FF000000"/>
        <rFont val="Calibri"/>
      </rPr>
      <t xml:space="preserve">
</t>
    </r>
    <r>
      <rPr>
        <sz val="11"/>
        <color rgb="FF000000"/>
        <rFont val="Calibri"/>
      </rPr>
      <t># grep pam_cracklib /etc/pam.d/system-password|grep --color=always "minlen=.."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minlen=8 minclass=4 difok=4 retry=3 maxsequence=0 enforce_for_root</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After the fix is implemented, the check will not pass until either a reboot is performed or both files are modified, which happens automatically on reboot.</t>
    </r>
  </si>
  <si>
    <t>V-239104</t>
  </si>
  <si>
    <r>
      <rPr>
        <sz val="11"/>
        <rFont val="Calibri"/>
      </rPr>
      <t>The Photon operating system must only allow installation of packages signed by VMware.</t>
    </r>
  </si>
  <si>
    <r>
      <rPr>
        <sz val="11"/>
        <color rgb="FF000000"/>
        <rFont val="Calibri"/>
      </rPr>
      <t xml:space="preserve">Confirm with VMware support that this package is not supported (for potential package additions after STIG publication). </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rpm -e &lt;package-name-from-check&gt;</t>
    </r>
  </si>
  <si>
    <r>
      <rPr>
        <sz val="11"/>
        <color rgb="FF000000"/>
        <rFont val="Calibri"/>
      </rPr>
      <t>Installation of any non-trusted software, patches, service packs, device drivers, or operating system components can significantly affect the overall security of the operating system. This requirement ensures the software has not been tampered with and has been provided by VMware.</t>
    </r>
  </si>
  <si>
    <r>
      <rPr>
        <sz val="11"/>
        <color rgb="FF000000"/>
        <rFont val="Calibri"/>
      </rPr>
      <t>At the command line, execute the following command:</t>
    </r>
    <r>
      <rPr>
        <sz val="11"/>
        <color rgb="FF000000"/>
        <rFont val="Calibri"/>
      </rPr>
      <t xml:space="preserve">
</t>
    </r>
    <r>
      <rPr>
        <sz val="11"/>
        <color rgb="FF000000"/>
        <rFont val="Calibri"/>
      </rPr>
      <t># rpm -qa gpg-pubkey --qf "%{version}-%{release} %{summary}\n"|grep -v "66fd4949-4803fe57"</t>
    </r>
    <r>
      <rPr>
        <sz val="11"/>
        <color rgb="FF000000"/>
        <rFont val="Calibri"/>
      </rPr>
      <t xml:space="preserve">
</t>
    </r>
    <r>
      <rPr>
        <sz val="11"/>
        <color rgb="FF000000"/>
        <rFont val="Calibri"/>
      </rPr>
      <t>If there is any output, an unsupported package has been installed and this is a finding.</t>
    </r>
  </si>
  <si>
    <t>V-239105</t>
  </si>
  <si>
    <r>
      <rPr>
        <sz val="11"/>
        <rFont val="Calibri"/>
      </rPr>
      <t>The Photon operating system must disable the loading of unnecessary kernel modules.</t>
    </r>
  </si>
  <si>
    <r>
      <rPr>
        <sz val="11"/>
        <color rgb="FF000000"/>
        <rFont val="Calibri"/>
      </rPr>
      <t>Open /etc/modprobe.d/modprobe.conf with a text editor and set the contents as follows:</t>
    </r>
    <r>
      <rPr>
        <sz val="11"/>
        <color rgb="FF000000"/>
        <rFont val="Calibri"/>
      </rPr>
      <t xml:space="preserve">
</t>
    </r>
    <r>
      <rPr>
        <sz val="11"/>
        <color rgb="FF000000"/>
        <rFont val="Calibri"/>
      </rPr>
      <t>install sctp /bin/false</t>
    </r>
    <r>
      <rPr>
        <sz val="11"/>
        <color rgb="FF000000"/>
        <rFont val="Calibri"/>
      </rPr>
      <t xml:space="preserve">
</t>
    </r>
    <r>
      <rPr>
        <sz val="11"/>
        <color rgb="FF000000"/>
        <rFont val="Calibri"/>
      </rPr>
      <t>install dccp /bin/false</t>
    </r>
    <r>
      <rPr>
        <sz val="11"/>
        <color rgb="FF000000"/>
        <rFont val="Calibri"/>
      </rPr>
      <t xml:space="preserve">
</t>
    </r>
    <r>
      <rPr>
        <sz val="11"/>
        <color rgb="FF000000"/>
        <rFont val="Calibri"/>
      </rPr>
      <t>install dccp_ipv4 /bin/false</t>
    </r>
    <r>
      <rPr>
        <sz val="11"/>
        <color rgb="FF000000"/>
        <rFont val="Calibri"/>
      </rPr>
      <t xml:space="preserve">
</t>
    </r>
    <r>
      <rPr>
        <sz val="11"/>
        <color rgb="FF000000"/>
        <rFont val="Calibri"/>
      </rPr>
      <t>install dccp_ipv6 /bin/false</t>
    </r>
    <r>
      <rPr>
        <sz val="11"/>
        <color rgb="FF000000"/>
        <rFont val="Calibri"/>
      </rPr>
      <t xml:space="preserve">
</t>
    </r>
    <r>
      <rPr>
        <sz val="11"/>
        <color rgb="FF000000"/>
        <rFont val="Calibri"/>
      </rPr>
      <t>install ipx /bin/false</t>
    </r>
    <r>
      <rPr>
        <sz val="11"/>
        <color rgb="FF000000"/>
        <rFont val="Calibri"/>
      </rPr>
      <t xml:space="preserve">
</t>
    </r>
    <r>
      <rPr>
        <sz val="11"/>
        <color rgb="FF000000"/>
        <rFont val="Calibri"/>
      </rPr>
      <t>install appletalk /bin/false</t>
    </r>
    <r>
      <rPr>
        <sz val="11"/>
        <color rgb="FF000000"/>
        <rFont val="Calibri"/>
      </rPr>
      <t xml:space="preserve">
</t>
    </r>
    <r>
      <rPr>
        <sz val="11"/>
        <color rgb="FF000000"/>
        <rFont val="Calibri"/>
      </rPr>
      <t>install decnet /bin/false</t>
    </r>
    <r>
      <rPr>
        <sz val="11"/>
        <color rgb="FF000000"/>
        <rFont val="Calibri"/>
      </rPr>
      <t xml:space="preserve">
</t>
    </r>
    <r>
      <rPr>
        <sz val="11"/>
        <color rgb="FF000000"/>
        <rFont val="Calibri"/>
      </rPr>
      <t>install rds /bin/false</t>
    </r>
    <r>
      <rPr>
        <sz val="11"/>
        <color rgb="FF000000"/>
        <rFont val="Calibri"/>
      </rPr>
      <t xml:space="preserve">
</t>
    </r>
    <r>
      <rPr>
        <sz val="11"/>
        <color rgb="FF000000"/>
        <rFont val="Calibri"/>
      </rPr>
      <t>install tipc /bin/false</t>
    </r>
    <r>
      <rPr>
        <sz val="11"/>
        <color rgb="FF000000"/>
        <rFont val="Calibri"/>
      </rPr>
      <t xml:space="preserve">
</t>
    </r>
    <r>
      <rPr>
        <sz val="11"/>
        <color rgb="FF000000"/>
        <rFont val="Calibri"/>
      </rPr>
      <t>install bluetooth /bin/false</t>
    </r>
    <r>
      <rPr>
        <sz val="11"/>
        <color rgb="FF000000"/>
        <rFont val="Calibri"/>
      </rPr>
      <t xml:space="preserve">
</t>
    </r>
    <r>
      <rPr>
        <sz val="11"/>
        <color rgb="FF000000"/>
        <rFont val="Calibri"/>
      </rPr>
      <t>install usb-storage /bin/false</t>
    </r>
    <r>
      <rPr>
        <sz val="11"/>
        <color rgb="FF000000"/>
        <rFont val="Calibri"/>
      </rPr>
      <t xml:space="preserve">
</t>
    </r>
    <r>
      <rPr>
        <sz val="11"/>
        <color rgb="FF000000"/>
        <rFont val="Calibri"/>
      </rPr>
      <t>install ieee1394 /bin/false</t>
    </r>
    <r>
      <rPr>
        <sz val="11"/>
        <color rgb="FF000000"/>
        <rFont val="Calibri"/>
      </rPr>
      <t xml:space="preserve">
</t>
    </r>
    <r>
      <rPr>
        <sz val="11"/>
        <color rgb="FF000000"/>
        <rFont val="Calibri"/>
      </rPr>
      <t>install cramfs /bin/false</t>
    </r>
    <r>
      <rPr>
        <sz val="11"/>
        <color rgb="FF000000"/>
        <rFont val="Calibri"/>
      </rPr>
      <t xml:space="preserve">
</t>
    </r>
    <r>
      <rPr>
        <sz val="11"/>
        <color rgb="FF000000"/>
        <rFont val="Calibri"/>
      </rPr>
      <t>install freevxfs /bin/false</t>
    </r>
    <r>
      <rPr>
        <sz val="11"/>
        <color rgb="FF000000"/>
        <rFont val="Calibri"/>
      </rPr>
      <t xml:space="preserve">
</t>
    </r>
    <r>
      <rPr>
        <sz val="11"/>
        <color rgb="FF000000"/>
        <rFont val="Calibri"/>
      </rPr>
      <t>install jffs2 /bin/false</t>
    </r>
    <r>
      <rPr>
        <sz val="11"/>
        <color rgb="FF000000"/>
        <rFont val="Calibri"/>
      </rPr>
      <t xml:space="preserve">
</t>
    </r>
    <r>
      <rPr>
        <sz val="11"/>
        <color rgb="FF000000"/>
        <rFont val="Calibri"/>
      </rPr>
      <t>install hfs /bin/false</t>
    </r>
    <r>
      <rPr>
        <sz val="11"/>
        <color rgb="FF000000"/>
        <rFont val="Calibri"/>
      </rPr>
      <t xml:space="preserve">
</t>
    </r>
    <r>
      <rPr>
        <sz val="11"/>
        <color rgb="FF000000"/>
        <rFont val="Calibri"/>
      </rPr>
      <t>install hfsplus /bin/false</t>
    </r>
    <r>
      <rPr>
        <sz val="11"/>
        <color rgb="FF000000"/>
        <rFont val="Calibri"/>
      </rPr>
      <t xml:space="preserve">
</t>
    </r>
    <r>
      <rPr>
        <sz val="11"/>
        <color rgb="FF000000"/>
        <rFont val="Calibri"/>
      </rPr>
      <t>install squashfs /bin/false</t>
    </r>
    <r>
      <rPr>
        <sz val="11"/>
        <color rgb="FF000000"/>
        <rFont val="Calibri"/>
      </rPr>
      <t xml:space="preserve">
</t>
    </r>
    <r>
      <rPr>
        <sz val="11"/>
        <color rgb="FF000000"/>
        <rFont val="Calibri"/>
      </rPr>
      <t>install udf /bin/false</t>
    </r>
  </si>
  <si>
    <r>
      <rPr>
        <sz val="11"/>
        <color rgb="FF000000"/>
        <rFont val="Calibri"/>
      </rPr>
      <t>To support the requirements and principles of least functionality, the operating system must provide only essential capabilities and limit the use of modules, protocols, and/or services to only those required for the proper functioning of the product.</t>
    </r>
    <r>
      <rPr>
        <sz val="11"/>
        <color rgb="FF000000"/>
        <rFont val="Calibri"/>
      </rPr>
      <t xml:space="preserve">
</t>
    </r>
    <r>
      <rPr>
        <sz val="11"/>
        <color rgb="FF000000"/>
        <rFont val="Calibri"/>
      </rPr>
      <t>Satisfies: SRG-OS-000096-GPOS-00050, SRG-OS-000114-GPOS-00059</t>
    </r>
  </si>
  <si>
    <r>
      <rPr>
        <sz val="11"/>
        <color rgb="FF000000"/>
        <rFont val="Calibri"/>
      </rPr>
      <t>At the command line, execute the following command:</t>
    </r>
    <r>
      <rPr>
        <sz val="11"/>
        <color rgb="FF000000"/>
        <rFont val="Calibri"/>
      </rPr>
      <t xml:space="preserve">
</t>
    </r>
    <r>
      <rPr>
        <sz val="11"/>
        <color rgb="FF000000"/>
        <rFont val="Calibri"/>
      </rPr>
      <t># modprobe --showconfig | grep "^install" | grep "/bin"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install sctp /bin/false</t>
    </r>
    <r>
      <rPr>
        <sz val="11"/>
        <color rgb="FF000000"/>
        <rFont val="Calibri"/>
      </rPr>
      <t xml:space="preserve">
</t>
    </r>
    <r>
      <rPr>
        <sz val="11"/>
        <color rgb="FF000000"/>
        <rFont val="Calibri"/>
      </rPr>
      <t>install dccp /bin/false</t>
    </r>
    <r>
      <rPr>
        <sz val="11"/>
        <color rgb="FF000000"/>
        <rFont val="Calibri"/>
      </rPr>
      <t xml:space="preserve">
</t>
    </r>
    <r>
      <rPr>
        <sz val="11"/>
        <color rgb="FF000000"/>
        <rFont val="Calibri"/>
      </rPr>
      <t>install dccp_ipv4 /bin/false</t>
    </r>
    <r>
      <rPr>
        <sz val="11"/>
        <color rgb="FF000000"/>
        <rFont val="Calibri"/>
      </rPr>
      <t xml:space="preserve">
</t>
    </r>
    <r>
      <rPr>
        <sz val="11"/>
        <color rgb="FF000000"/>
        <rFont val="Calibri"/>
      </rPr>
      <t>install dccp_ipv6 /bin/false</t>
    </r>
    <r>
      <rPr>
        <sz val="11"/>
        <color rgb="FF000000"/>
        <rFont val="Calibri"/>
      </rPr>
      <t xml:space="preserve">
</t>
    </r>
    <r>
      <rPr>
        <sz val="11"/>
        <color rgb="FF000000"/>
        <rFont val="Calibri"/>
      </rPr>
      <t>install ipx /bin/false</t>
    </r>
    <r>
      <rPr>
        <sz val="11"/>
        <color rgb="FF000000"/>
        <rFont val="Calibri"/>
      </rPr>
      <t xml:space="preserve">
</t>
    </r>
    <r>
      <rPr>
        <sz val="11"/>
        <color rgb="FF000000"/>
        <rFont val="Calibri"/>
      </rPr>
      <t>install appletalk /bin/false</t>
    </r>
    <r>
      <rPr>
        <sz val="11"/>
        <color rgb="FF000000"/>
        <rFont val="Calibri"/>
      </rPr>
      <t xml:space="preserve">
</t>
    </r>
    <r>
      <rPr>
        <sz val="11"/>
        <color rgb="FF000000"/>
        <rFont val="Calibri"/>
      </rPr>
      <t>install decnet /bin/false</t>
    </r>
    <r>
      <rPr>
        <sz val="11"/>
        <color rgb="FF000000"/>
        <rFont val="Calibri"/>
      </rPr>
      <t xml:space="preserve">
</t>
    </r>
    <r>
      <rPr>
        <sz val="11"/>
        <color rgb="FF000000"/>
        <rFont val="Calibri"/>
      </rPr>
      <t>install rds /bin/false</t>
    </r>
    <r>
      <rPr>
        <sz val="11"/>
        <color rgb="FF000000"/>
        <rFont val="Calibri"/>
      </rPr>
      <t xml:space="preserve">
</t>
    </r>
    <r>
      <rPr>
        <sz val="11"/>
        <color rgb="FF000000"/>
        <rFont val="Calibri"/>
      </rPr>
      <t>install tipc /bin/false</t>
    </r>
    <r>
      <rPr>
        <sz val="11"/>
        <color rgb="FF000000"/>
        <rFont val="Calibri"/>
      </rPr>
      <t xml:space="preserve">
</t>
    </r>
    <r>
      <rPr>
        <sz val="11"/>
        <color rgb="FF000000"/>
        <rFont val="Calibri"/>
      </rPr>
      <t>install bluetooth /bin/false</t>
    </r>
    <r>
      <rPr>
        <sz val="11"/>
        <color rgb="FF000000"/>
        <rFont val="Calibri"/>
      </rPr>
      <t xml:space="preserve">
</t>
    </r>
    <r>
      <rPr>
        <sz val="11"/>
        <color rgb="FF000000"/>
        <rFont val="Calibri"/>
      </rPr>
      <t>install usb_storage /bin/false</t>
    </r>
    <r>
      <rPr>
        <sz val="11"/>
        <color rgb="FF000000"/>
        <rFont val="Calibri"/>
      </rPr>
      <t xml:space="preserve">
</t>
    </r>
    <r>
      <rPr>
        <sz val="11"/>
        <color rgb="FF000000"/>
        <rFont val="Calibri"/>
      </rPr>
      <t>install ieee1394 /bin/false</t>
    </r>
    <r>
      <rPr>
        <sz val="11"/>
        <color rgb="FF000000"/>
        <rFont val="Calibri"/>
      </rPr>
      <t xml:space="preserve">
</t>
    </r>
    <r>
      <rPr>
        <sz val="11"/>
        <color rgb="FF000000"/>
        <rFont val="Calibri"/>
      </rPr>
      <t>install cramfs /bin/false</t>
    </r>
    <r>
      <rPr>
        <sz val="11"/>
        <color rgb="FF000000"/>
        <rFont val="Calibri"/>
      </rPr>
      <t xml:space="preserve">
</t>
    </r>
    <r>
      <rPr>
        <sz val="11"/>
        <color rgb="FF000000"/>
        <rFont val="Calibri"/>
      </rPr>
      <t>install freevxfs /bin/false</t>
    </r>
    <r>
      <rPr>
        <sz val="11"/>
        <color rgb="FF000000"/>
        <rFont val="Calibri"/>
      </rPr>
      <t xml:space="preserve">
</t>
    </r>
    <r>
      <rPr>
        <sz val="11"/>
        <color rgb="FF000000"/>
        <rFont val="Calibri"/>
      </rPr>
      <t>install jffs2 /bin/false</t>
    </r>
    <r>
      <rPr>
        <sz val="11"/>
        <color rgb="FF000000"/>
        <rFont val="Calibri"/>
      </rPr>
      <t xml:space="preserve">
</t>
    </r>
    <r>
      <rPr>
        <sz val="11"/>
        <color rgb="FF000000"/>
        <rFont val="Calibri"/>
      </rPr>
      <t>install hfs /bin/false</t>
    </r>
    <r>
      <rPr>
        <sz val="11"/>
        <color rgb="FF000000"/>
        <rFont val="Calibri"/>
      </rPr>
      <t xml:space="preserve">
</t>
    </r>
    <r>
      <rPr>
        <sz val="11"/>
        <color rgb="FF000000"/>
        <rFont val="Calibri"/>
      </rPr>
      <t>install hfsplus /bin/false</t>
    </r>
    <r>
      <rPr>
        <sz val="11"/>
        <color rgb="FF000000"/>
        <rFont val="Calibri"/>
      </rPr>
      <t xml:space="preserve">
</t>
    </r>
    <r>
      <rPr>
        <sz val="11"/>
        <color rgb="FF000000"/>
        <rFont val="Calibri"/>
      </rPr>
      <t>install squashfs /bin/false</t>
    </r>
    <r>
      <rPr>
        <sz val="11"/>
        <color rgb="FF000000"/>
        <rFont val="Calibri"/>
      </rPr>
      <t xml:space="preserve">
</t>
    </r>
    <r>
      <rPr>
        <sz val="11"/>
        <color rgb="FF000000"/>
        <rFont val="Calibri"/>
      </rPr>
      <t>install udf /bin/false</t>
    </r>
    <r>
      <rPr>
        <sz val="11"/>
        <color rgb="FF000000"/>
        <rFont val="Calibri"/>
      </rPr>
      <t xml:space="preserve">
</t>
    </r>
    <r>
      <rPr>
        <sz val="11"/>
        <color rgb="FF000000"/>
        <rFont val="Calibri"/>
      </rPr>
      <t>The output may include other statements outside of the expected result. This is acceptable. If the output does not include at least every statement in the expected result, this is a finding.</t>
    </r>
  </si>
  <si>
    <t>V-239106</t>
  </si>
  <si>
    <r>
      <rPr>
        <sz val="11"/>
        <rFont val="Calibri"/>
      </rPr>
      <t>The Photon operating system must not have Duplicate User IDs (UIDs).</t>
    </r>
  </si>
  <si>
    <r>
      <rPr>
        <sz val="11"/>
        <color rgb="FF000000"/>
        <rFont val="Calibri"/>
      </rPr>
      <t xml:space="preserve">Open /etc/passwd with a text editor. </t>
    </r>
    <r>
      <rPr>
        <sz val="11"/>
        <color rgb="FF000000"/>
        <rFont val="Calibri"/>
      </rPr>
      <t xml:space="preserve">
</t>
    </r>
    <r>
      <rPr>
        <sz val="11"/>
        <color rgb="FF000000"/>
        <rFont val="Calibri"/>
      </rPr>
      <t>Configure each user account that has a duplicate UID with a unique UID.</t>
    </r>
  </si>
  <si>
    <r>
      <rPr>
        <sz val="11"/>
        <color rgb="FF000000"/>
        <rFont val="Calibri"/>
      </rPr>
      <t>To ensure accountability and prevent unauthenticated access, organizational users must be uniquely identified and authenticated to prevent potential misuse and provide for non-repudiation.</t>
    </r>
  </si>
  <si>
    <r>
      <rPr>
        <sz val="11"/>
        <color rgb="FF000000"/>
        <rFont val="Calibri"/>
      </rPr>
      <t>At the command line, execute the following command:</t>
    </r>
    <r>
      <rPr>
        <sz val="11"/>
        <color rgb="FF000000"/>
        <rFont val="Calibri"/>
      </rPr>
      <t xml:space="preserve">
</t>
    </r>
    <r>
      <rPr>
        <sz val="11"/>
        <color rgb="FF000000"/>
        <rFont val="Calibri"/>
      </rPr>
      <t># awk -F ":" 'list[$3]++{print $1, $3}' /etc/passwd</t>
    </r>
    <r>
      <rPr>
        <sz val="11"/>
        <color rgb="FF000000"/>
        <rFont val="Calibri"/>
      </rPr>
      <t xml:space="preserve">
</t>
    </r>
    <r>
      <rPr>
        <sz val="11"/>
        <color rgb="FF000000"/>
        <rFont val="Calibri"/>
      </rPr>
      <t>If any lines are returned, this is a finding.</t>
    </r>
  </si>
  <si>
    <t>V-239107</t>
  </si>
  <si>
    <r>
      <rPr>
        <sz val="11"/>
        <rFont val="Calibri"/>
      </rPr>
      <t>The Photon operating system must configure sshd to disallow root logins.</t>
    </r>
  </si>
  <si>
    <r>
      <rPr>
        <sz val="11"/>
        <color rgb="FF000000"/>
        <rFont val="Calibri"/>
      </rPr>
      <t>Open /etc/ssh/sshd_config with a text editor and ensure that the "PermitRootLogin" line is uncommented and set to the following:</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</si>
  <si>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Logging on with a user-specific account provides individual accountability for actions performed on the system. Users must log in with their individual accounts and elevate to root as necessary. Disallowing root SSH login also reduces the distribution of the root password to users who may not otherwise need that level of privilege.</t>
    </r>
  </si>
  <si>
    <r>
      <rPr>
        <sz val="11"/>
        <color rgb="FF000000"/>
        <rFont val="Calibri"/>
      </rPr>
      <t>At the command line, execute the following command:</t>
    </r>
    <r>
      <rPr>
        <sz val="11"/>
        <color rgb="FF000000"/>
        <rFont val="Calibri"/>
      </rPr>
      <t xml:space="preserve">
</t>
    </r>
    <r>
      <rPr>
        <sz val="11"/>
        <color rgb="FF000000"/>
        <rFont val="Calibri"/>
      </rPr>
      <t># sshd -T|&amp;grep -i PermitRootLogin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If the output does not match the expected result, this is a finding.</t>
    </r>
  </si>
  <si>
    <t>V-239108</t>
  </si>
  <si>
    <r>
      <rPr>
        <sz val="11"/>
        <rFont val="Calibri"/>
      </rPr>
      <t>The Photon operating system must disable new accounts immediately upon password expiration.</t>
    </r>
  </si>
  <si>
    <r>
      <rPr>
        <sz val="11"/>
        <color rgb="FF000000"/>
        <rFont val="Calibri"/>
      </rPr>
      <t xml:space="preserve">Open /etc/default/useradd with a text editor. </t>
    </r>
    <r>
      <rPr>
        <sz val="11"/>
        <color rgb="FF000000"/>
        <rFont val="Calibri"/>
      </rPr>
      <t xml:space="preserve">
</t>
    </r>
    <r>
      <rPr>
        <sz val="11"/>
        <color rgb="FF000000"/>
        <rFont val="Calibri"/>
      </rPr>
      <t>Remove any existing "INACTIVE" line and add the following line:</t>
    </r>
    <r>
      <rPr>
        <sz val="11"/>
        <color rgb="FF000000"/>
        <rFont val="Calibri"/>
      </rPr>
      <t xml:space="preserve">
</t>
    </r>
    <r>
      <rPr>
        <sz val="11"/>
        <color rgb="FF000000"/>
        <rFont val="Calibri"/>
      </rPr>
      <t>INACTIVE=0</t>
    </r>
  </si>
  <si>
    <r>
      <rPr>
        <sz val="11"/>
        <color rgb="FF000000"/>
        <rFont val="Calibri"/>
      </rPr>
      <t>Inactive identifiers pose a risk to systems and applications because attackers may exploit an inactive identifier and potentially obtain undetected access to the system. Owners of inactive accounts will not notice if unauthorized access to their user account has been obtained.</t>
    </r>
    <r>
      <rPr>
        <sz val="11"/>
        <color rgb="FF000000"/>
        <rFont val="Calibri"/>
      </rPr>
      <t xml:space="preserve">
</t>
    </r>
    <r>
      <rPr>
        <sz val="11"/>
        <color rgb="FF000000"/>
        <rFont val="Calibri"/>
      </rPr>
      <t>Disabling inactive accounts ensures that accounts that may not have been responsibly removed are not available to attackers who may have compromised their credentials.</t>
    </r>
  </si>
  <si>
    <r>
      <rPr>
        <sz val="11"/>
        <color rgb="FF000000"/>
        <rFont val="Calibri"/>
      </rPr>
      <t>At the command line, execute the following command:</t>
    </r>
    <r>
      <rPr>
        <sz val="11"/>
        <color rgb="FF000000"/>
        <rFont val="Calibri"/>
      </rPr>
      <t xml:space="preserve">
</t>
    </r>
    <r>
      <rPr>
        <sz val="11"/>
        <color rgb="FF000000"/>
        <rFont val="Calibri"/>
      </rPr>
      <t># grep INACTIVE /etc/default/useradd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INACTIVE=0</t>
    </r>
    <r>
      <rPr>
        <sz val="11"/>
        <color rgb="FF000000"/>
        <rFont val="Calibri"/>
      </rPr>
      <t xml:space="preserve">
</t>
    </r>
    <r>
      <rPr>
        <sz val="11"/>
        <color rgb="FF000000"/>
        <rFont val="Calibri"/>
      </rPr>
      <t>If the output does not match the expected result, this is a finding.</t>
    </r>
  </si>
  <si>
    <t>V-239109</t>
  </si>
  <si>
    <r>
      <rPr>
        <sz val="11"/>
        <rFont val="Calibri"/>
      </rPr>
      <t>The Photon operating system must use TCP syncookies.</t>
    </r>
  </si>
  <si>
    <r>
      <rPr>
        <sz val="11"/>
        <color rgb="FF000000"/>
        <rFont val="Calibri"/>
      </rPr>
      <t>Open /etc/sysctl.conf with a text editor.</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net.ipv4.tcp_syncookies=1</t>
    </r>
    <r>
      <rPr>
        <sz val="11"/>
        <color rgb="FF000000"/>
        <rFont val="Calibri"/>
      </rPr>
      <t xml:space="preserve">
</t>
    </r>
    <r>
      <rPr>
        <sz val="11"/>
        <color rgb="FF000000"/>
        <rFont val="Calibri"/>
      </rPr>
      <t>Run the following command to load the new setting:</t>
    </r>
    <r>
      <rPr>
        <sz val="11"/>
        <color rgb="FF000000"/>
        <rFont val="Calibri"/>
      </rPr>
      <t xml:space="preserve">
</t>
    </r>
    <r>
      <rPr>
        <sz val="11"/>
        <color rgb="FF000000"/>
        <rFont val="Calibri"/>
      </rPr>
      <t># /sbin/sysctl --load</t>
    </r>
  </si>
  <si>
    <r>
      <rPr>
        <sz val="11"/>
        <color rgb="FF000000"/>
        <rFont val="Calibri"/>
      </rPr>
      <t>A TCP SYN flood attack can cause a denial of service by filling a system's TCP connection table with connections in the SYN_RCVD state. Syncookies can be used to track a connection when a subsequent ACK is received, verifying the initiator is attempting a valid connection and is not a flood source. This feature is activated when a flood condition is detected and enables the system to continue servicing valid connection requests.</t>
    </r>
    <r>
      <rPr>
        <sz val="11"/>
        <color rgb="FF000000"/>
        <rFont val="Calibri"/>
      </rPr>
      <t xml:space="preserve">
</t>
    </r>
    <r>
      <rPr>
        <sz val="11"/>
        <color rgb="FF000000"/>
        <rFont val="Calibri"/>
      </rPr>
      <t>Satisfies: SRG-OS-000142-GPOS-00071, SRG-OS-000420-GPOS-00186</t>
    </r>
  </si>
  <si>
    <r>
      <rPr>
        <sz val="11"/>
        <color rgb="FF000000"/>
        <rFont val="Calibri"/>
      </rPr>
      <t>At the command line, execute the following command:</t>
    </r>
    <r>
      <rPr>
        <sz val="11"/>
        <color rgb="FF000000"/>
        <rFont val="Calibri"/>
      </rPr>
      <t xml:space="preserve">
</t>
    </r>
    <r>
      <rPr>
        <sz val="11"/>
        <color rgb="FF000000"/>
        <rFont val="Calibri"/>
      </rPr>
      <t># /sbin/sysctl -a --pattern tcp_syncookies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net.ipv4.tcp_syncookies = 1</t>
    </r>
    <r>
      <rPr>
        <sz val="11"/>
        <color rgb="FF000000"/>
        <rFont val="Calibri"/>
      </rPr>
      <t xml:space="preserve">
</t>
    </r>
    <r>
      <rPr>
        <sz val="11"/>
        <color rgb="FF000000"/>
        <rFont val="Calibri"/>
      </rPr>
      <t>If the output does not match the expected result, this is a finding.</t>
    </r>
  </si>
  <si>
    <t>V-239110</t>
  </si>
  <si>
    <r>
      <rPr>
        <sz val="11"/>
        <rFont val="Calibri"/>
      </rPr>
      <t>The Photon operating system must configure sshd to disconnect idle SSH sessions.</t>
    </r>
  </si>
  <si>
    <r>
      <rPr>
        <sz val="11"/>
        <color rgb="FF000000"/>
        <rFont val="Calibri"/>
      </rPr>
      <t>Open /etc/ssh/sshd_config with a text editor.</t>
    </r>
    <r>
      <rPr>
        <sz val="11"/>
        <color rgb="FF000000"/>
        <rFont val="Calibri"/>
      </rPr>
      <t xml:space="preserve">
</t>
    </r>
    <r>
      <rPr>
        <sz val="11"/>
        <color rgb="FF000000"/>
        <rFont val="Calibri"/>
      </rPr>
      <t>Ensure that the "ClientAliveInterval" line is uncommented and set to the following:</t>
    </r>
    <r>
      <rPr>
        <sz val="11"/>
        <color rgb="FF000000"/>
        <rFont val="Calibri"/>
      </rPr>
      <t xml:space="preserve">
</t>
    </r>
    <r>
      <rPr>
        <sz val="11"/>
        <color rgb="FF000000"/>
        <rFont val="Calibri"/>
      </rPr>
      <t>ClientAliveInterval 900</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</si>
  <si>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t>
    </r>
  </si>
  <si>
    <r>
      <rPr>
        <sz val="11"/>
        <color rgb="FF000000"/>
        <rFont val="Calibri"/>
      </rPr>
      <t>At the command line, execute the following command:</t>
    </r>
    <r>
      <rPr>
        <sz val="11"/>
        <color rgb="FF000000"/>
        <rFont val="Calibri"/>
      </rPr>
      <t xml:space="preserve">
</t>
    </r>
    <r>
      <rPr>
        <sz val="11"/>
        <color rgb="FF000000"/>
        <rFont val="Calibri"/>
      </rPr>
      <t># sshd -T|&amp;grep -i ClientAliveInterval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ClientAliveInterval 900</t>
    </r>
    <r>
      <rPr>
        <sz val="11"/>
        <color rgb="FF000000"/>
        <rFont val="Calibri"/>
      </rPr>
      <t xml:space="preserve">
</t>
    </r>
    <r>
      <rPr>
        <sz val="11"/>
        <color rgb="FF000000"/>
        <rFont val="Calibri"/>
      </rPr>
      <t>If the output does not match the expected result, this is a finding.</t>
    </r>
  </si>
  <si>
    <t>V-239111</t>
  </si>
  <si>
    <r>
      <rPr>
        <sz val="11"/>
        <color rgb="FF000000"/>
        <rFont val="Calibri"/>
      </rPr>
      <t>Open /etc/ssh/sshd_config with a text editor.</t>
    </r>
    <r>
      <rPr>
        <sz val="11"/>
        <color rgb="FF000000"/>
        <rFont val="Calibri"/>
      </rPr>
      <t xml:space="preserve">
</t>
    </r>
    <r>
      <rPr>
        <sz val="11"/>
        <color rgb="FF000000"/>
        <rFont val="Calibri"/>
      </rPr>
      <t>Ensure that the "ClientAliveCountMax" line is uncommented and set to the following:</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</si>
  <si>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At the command line, execute the following command:</t>
    </r>
    <r>
      <rPr>
        <sz val="11"/>
        <color rgb="FF000000"/>
        <rFont val="Calibri"/>
      </rPr>
      <t xml:space="preserve">
</t>
    </r>
    <r>
      <rPr>
        <sz val="11"/>
        <color rgb="FF000000"/>
        <rFont val="Calibri"/>
      </rPr>
      <t># sshd -T|&amp;grep -i ClientAliveCountMax</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If the output does not match the expected result, this is a finding.</t>
    </r>
  </si>
  <si>
    <t>V-239112</t>
  </si>
  <si>
    <r>
      <rPr>
        <sz val="11"/>
        <rFont val="Calibri"/>
      </rPr>
      <t>The Photon operating system must configure rsyslog to offload system logs to a central server.</t>
    </r>
  </si>
  <si>
    <r>
      <rPr>
        <sz val="11"/>
        <color rgb="FF000000"/>
        <rFont val="Calibri"/>
      </rPr>
      <t xml:space="preserve">Open /etc/vmware-syslog/syslog.conf with a text editor. </t>
    </r>
    <r>
      <rPr>
        <sz val="11"/>
        <color rgb="FF000000"/>
        <rFont val="Calibri"/>
      </rPr>
      <t xml:space="preserve">
</t>
    </r>
    <r>
      <rPr>
        <sz val="11"/>
        <color rgb="FF000000"/>
        <rFont val="Calibri"/>
      </rPr>
      <t>Remove any existing content and create a new remote server configuration line.</t>
    </r>
    <r>
      <rPr>
        <sz val="11"/>
        <color rgb="FF000000"/>
        <rFont val="Calibri"/>
      </rPr>
      <t xml:space="preserve">
</t>
    </r>
    <r>
      <rPr>
        <sz val="11"/>
        <color rgb="FF000000"/>
        <rFont val="Calibri"/>
      </rPr>
      <t>For UDP (*.* or AO approved logging events):</t>
    </r>
    <r>
      <rPr>
        <sz val="11"/>
        <color rgb="FF000000"/>
        <rFont val="Calibri"/>
      </rPr>
      <t xml:space="preserve">
</t>
    </r>
    <r>
      <rPr>
        <sz val="11"/>
        <color rgb="FF000000"/>
        <rFont val="Calibri"/>
      </rPr>
      <t>*.* @&lt;syslog server&gt;:port;RSYSLOG_syslogProtocol23Format</t>
    </r>
    <r>
      <rPr>
        <sz val="11"/>
        <color rgb="FF000000"/>
        <rFont val="Calibri"/>
      </rPr>
      <t xml:space="preserve">
</t>
    </r>
    <r>
      <rPr>
        <sz val="11"/>
        <color rgb="FF000000"/>
        <rFont val="Calibri"/>
      </rPr>
      <t>For TCP (*.* or AO approved logging events):</t>
    </r>
    <r>
      <rPr>
        <sz val="11"/>
        <color rgb="FF000000"/>
        <rFont val="Calibri"/>
      </rPr>
      <t xml:space="preserve">
</t>
    </r>
    <r>
      <rPr>
        <sz val="11"/>
        <color rgb="FF000000"/>
        <rFont val="Calibri"/>
      </rPr>
      <t>*.* @@&lt;syslog server&gt;:port;RSYSLOG_syslogProtocol23Format</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Navigate to https://&lt;hostname&gt;:5480 to access the VAMI. </t>
    </r>
    <r>
      <rPr>
        <sz val="11"/>
        <color rgb="FF000000"/>
        <rFont val="Calibri"/>
      </rPr>
      <t xml:space="preserve">
</t>
    </r>
    <r>
      <rPr>
        <sz val="11"/>
        <color rgb="FF000000"/>
        <rFont val="Calibri"/>
      </rPr>
      <t xml:space="preserve">Authenticate and navigate to "Syslog Configuration". </t>
    </r>
    <r>
      <rPr>
        <sz val="11"/>
        <color rgb="FF000000"/>
        <rFont val="Calibri"/>
      </rPr>
      <t xml:space="preserve">
</t>
    </r>
    <r>
      <rPr>
        <sz val="11"/>
        <color rgb="FF000000"/>
        <rFont val="Calibri"/>
      </rPr>
      <t xml:space="preserve">Click "Edit" in the top right. </t>
    </r>
    <r>
      <rPr>
        <sz val="11"/>
        <color rgb="FF000000"/>
        <rFont val="Calibri"/>
      </rPr>
      <t xml:space="preserve">
</t>
    </r>
    <r>
      <rPr>
        <sz val="11"/>
        <color rgb="FF000000"/>
        <rFont val="Calibri"/>
      </rPr>
      <t>Configure a remote syslog server and click "OK".</t>
    </r>
  </si>
  <si>
    <r>
      <rPr>
        <sz val="11"/>
        <color rgb="FF000000"/>
        <rFont val="Calibri"/>
      </rPr>
      <t>Information stored in one location is vulnerable to accidental or incidental deletion or alteration. Proper configuration of rsyslog ensures that information critical to forensic analysis of security events is available for future action without any manual offloading or cron jobs.</t>
    </r>
    <r>
      <rPr>
        <sz val="11"/>
        <color rgb="FF000000"/>
        <rFont val="Calibri"/>
      </rPr>
      <t xml:space="preserve">
</t>
    </r>
    <r>
      <rPr>
        <sz val="11"/>
        <color rgb="FF000000"/>
        <rFont val="Calibri"/>
      </rPr>
      <t>Satisfies: SRG-OS-000205-GPOS-00083, SRG-OS-000274-GPOS-00104, SRG-OS-000275-GPOS-00105, SRG-OS-000276-GPOS-00106, SRG-OS-000277-GPOS-00107, SRG-OS-000479-GPOS-00224</t>
    </r>
  </si>
  <si>
    <r>
      <rPr>
        <sz val="11"/>
        <color rgb="FF000000"/>
        <rFont val="Calibri"/>
      </rPr>
      <t>At the command line, execute the following command:</t>
    </r>
    <r>
      <rPr>
        <sz val="11"/>
        <color rgb="FF000000"/>
        <rFont val="Calibri"/>
      </rPr>
      <t xml:space="preserve">
</t>
    </r>
    <r>
      <rPr>
        <sz val="11"/>
        <color rgb="FF000000"/>
        <rFont val="Calibri"/>
      </rPr>
      <t># cat /etc/vmware-syslog/syslog.conf</t>
    </r>
    <r>
      <rPr>
        <sz val="11"/>
        <color rgb="FF000000"/>
        <rFont val="Calibri"/>
      </rPr>
      <t xml:space="preserve">
</t>
    </r>
    <r>
      <rPr>
        <sz val="11"/>
        <color rgb="FF000000"/>
        <rFont val="Calibri"/>
      </rPr>
      <t>The output should be similar to the following (*.* or AO approved logging events):</t>
    </r>
    <r>
      <rPr>
        <sz val="11"/>
        <color rgb="FF000000"/>
        <rFont val="Calibri"/>
      </rPr>
      <t xml:space="preserve">
</t>
    </r>
    <r>
      <rPr>
        <sz val="11"/>
        <color rgb="FF000000"/>
        <rFont val="Calibri"/>
      </rPr>
      <t xml:space="preserve">*.* @&lt;syslog server&gt;:port;RSYSLOG_syslogProtocol23Format  </t>
    </r>
    <r>
      <rPr>
        <sz val="11"/>
        <color rgb="FF000000"/>
        <rFont val="Calibri"/>
      </rPr>
      <t xml:space="preserve">
</t>
    </r>
    <r>
      <rPr>
        <sz val="11"/>
        <color rgb="FF000000"/>
        <rFont val="Calibri"/>
      </rPr>
      <t>If no line is returned or if the line is commented or no valid syslog server is specified,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Navigate to https://&lt;hostname&gt;:5480 to access the Virtual Appliance Management Interface (VAMI). Authenticate and navigate to "Syslog Configuration". </t>
    </r>
    <r>
      <rPr>
        <sz val="11"/>
        <color rgb="FF000000"/>
        <rFont val="Calibri"/>
      </rPr>
      <t xml:space="preserve">
</t>
    </r>
    <r>
      <rPr>
        <sz val="11"/>
        <color rgb="FF000000"/>
        <rFont val="Calibri"/>
      </rPr>
      <t>If no site-specific syslog server is configured, this is a finding.</t>
    </r>
  </si>
  <si>
    <t>V-239113</t>
  </si>
  <si>
    <r>
      <rPr>
        <sz val="11"/>
        <rFont val="Calibri"/>
      </rPr>
      <t>The Photon operating system /var/log directory must be owned by root.</t>
    </r>
  </si>
  <si>
    <r>
      <rPr>
        <sz val="11"/>
        <color rgb="FF000000"/>
        <rFont val="Calibri"/>
      </rPr>
      <t>At the command line, execute the following command:</t>
    </r>
    <r>
      <rPr>
        <sz val="11"/>
        <color rgb="FF000000"/>
        <rFont val="Calibri"/>
      </rPr>
      <t xml:space="preserve">
</t>
    </r>
    <r>
      <rPr>
        <sz val="11"/>
        <color rgb="FF000000"/>
        <rFont val="Calibri"/>
      </rPr>
      <t># chown root:root /var/log</t>
    </r>
  </si>
  <si>
    <r>
      <rPr>
        <sz val="11"/>
        <color rgb="FF000000"/>
        <rFont val="Calibri"/>
      </rPr>
      <t>Only authorized personnel should be aware of errors and the details of the errors. Error messages are an indicator of an organization's operational state and can provide sensitive information to an unprivileged attacker.</t>
    </r>
  </si>
  <si>
    <r>
      <rPr>
        <sz val="11"/>
        <color rgb="FF000000"/>
        <rFont val="Calibri"/>
      </rPr>
      <t>At the command line, execute the following command:</t>
    </r>
    <r>
      <rPr>
        <sz val="11"/>
        <color rgb="FF000000"/>
        <rFont val="Calibri"/>
      </rPr>
      <t xml:space="preserve">
</t>
    </r>
    <r>
      <rPr>
        <sz val="11"/>
        <color rgb="FF000000"/>
        <rFont val="Calibri"/>
      </rPr>
      <t xml:space="preserve"># stat -c "%n is owned by %U and group owned by %G" /var/log </t>
    </r>
    <r>
      <rPr>
        <sz val="11"/>
        <color rgb="FF000000"/>
        <rFont val="Calibri"/>
      </rPr>
      <t xml:space="preserve">
</t>
    </r>
    <r>
      <rPr>
        <sz val="11"/>
        <color rgb="FF000000"/>
        <rFont val="Calibri"/>
      </rPr>
      <t>If the /var/log is not owned by root, this is a finding.</t>
    </r>
  </si>
  <si>
    <t>V-239114</t>
  </si>
  <si>
    <r>
      <rPr>
        <sz val="11"/>
        <rFont val="Calibri"/>
      </rPr>
      <t>The Photon operating system messages file must be owned by root.</t>
    </r>
  </si>
  <si>
    <r>
      <rPr>
        <sz val="11"/>
        <color rgb="FF000000"/>
        <rFont val="Calibri"/>
      </rPr>
      <t>At the command line, execute the following command:</t>
    </r>
    <r>
      <rPr>
        <sz val="11"/>
        <color rgb="FF000000"/>
        <rFont val="Calibri"/>
      </rPr>
      <t xml:space="preserve">
</t>
    </r>
    <r>
      <rPr>
        <sz val="11"/>
        <color rgb="FF000000"/>
        <rFont val="Calibri"/>
      </rPr>
      <t># chown root:root /var/log/vmware/messages</t>
    </r>
  </si>
  <si>
    <r>
      <rPr>
        <sz val="11"/>
        <color rgb="FF000000"/>
        <rFont val="Calibri"/>
      </rPr>
      <t>At the command line, execute the following command:</t>
    </r>
    <r>
      <rPr>
        <sz val="11"/>
        <color rgb="FF000000"/>
        <rFont val="Calibri"/>
      </rPr>
      <t xml:space="preserve">
</t>
    </r>
    <r>
      <rPr>
        <sz val="11"/>
        <color rgb="FF000000"/>
        <rFont val="Calibri"/>
      </rPr>
      <t># stat -c "%n is owned by %U and group owned by %G" /var/log/vmware/messages</t>
    </r>
    <r>
      <rPr>
        <sz val="11"/>
        <color rgb="FF000000"/>
        <rFont val="Calibri"/>
      </rPr>
      <t xml:space="preserve">
</t>
    </r>
    <r>
      <rPr>
        <sz val="11"/>
        <color rgb="FF000000"/>
        <rFont val="Calibri"/>
      </rPr>
      <t>If /var/log/vmware/messages is not owned by root or not group owned by root, this is a finding.</t>
    </r>
  </si>
  <si>
    <t>V-239115</t>
  </si>
  <si>
    <r>
      <rPr>
        <sz val="11"/>
        <rFont val="Calibri"/>
      </rPr>
      <t>The Photon operating system messages file must have mode 0640 or less permissive.</t>
    </r>
  </si>
  <si>
    <r>
      <rPr>
        <sz val="11"/>
        <color rgb="FF000000"/>
        <rFont val="Calibri"/>
      </rPr>
      <t>At the command line, execute the following command:</t>
    </r>
    <r>
      <rPr>
        <sz val="11"/>
        <color rgb="FF000000"/>
        <rFont val="Calibri"/>
      </rPr>
      <t xml:space="preserve">
</t>
    </r>
    <r>
      <rPr>
        <sz val="11"/>
        <color rgb="FF000000"/>
        <rFont val="Calibri"/>
      </rPr>
      <t># chmod 0640 /var/log/vmware/messages</t>
    </r>
  </si>
  <si>
    <r>
      <rPr>
        <sz val="11"/>
        <color rgb="FF000000"/>
        <rFont val="Calibri"/>
      </rPr>
      <t>At the command line, execute the following command:</t>
    </r>
    <r>
      <rPr>
        <sz val="11"/>
        <color rgb="FF000000"/>
        <rFont val="Calibri"/>
      </rPr>
      <t xml:space="preserve">
</t>
    </r>
    <r>
      <rPr>
        <sz val="11"/>
        <color rgb="FF000000"/>
        <rFont val="Calibri"/>
      </rPr>
      <t># stat -c "%n permissions are %a" /var/log/vmware/messages</t>
    </r>
    <r>
      <rPr>
        <sz val="11"/>
        <color rgb="FF000000"/>
        <rFont val="Calibri"/>
      </rPr>
      <t xml:space="preserve">
</t>
    </r>
    <r>
      <rPr>
        <sz val="11"/>
        <color rgb="FF000000"/>
        <rFont val="Calibri"/>
      </rPr>
      <t>If the permissions on the file are more permissive than 0640, this is a finding.</t>
    </r>
  </si>
  <si>
    <t>V-239116</t>
  </si>
  <si>
    <r>
      <rPr>
        <sz val="11"/>
        <rFont val="Calibri"/>
      </rPr>
      <t>The Photon operating system must audit all account modifications.</t>
    </r>
  </si>
  <si>
    <r>
      <rPr>
        <sz val="11"/>
        <color rgb="FF000000"/>
        <rFont val="Calibri"/>
      </rPr>
      <t>Open /etc/audit/rules.d/audit.STIG.rules with a text editor and add the following lines:</t>
    </r>
    <r>
      <rPr>
        <sz val="11"/>
        <color rgb="FF000000"/>
        <rFont val="Calibri"/>
      </rPr>
      <t xml:space="preserve">
</t>
    </r>
    <r>
      <rPr>
        <sz val="11"/>
        <color rgb="FF000000"/>
        <rFont val="Calibri"/>
      </rPr>
      <t>-w /etc/passwd -p wa -k passwd</t>
    </r>
    <r>
      <rPr>
        <sz val="11"/>
        <color rgb="FF000000"/>
        <rFont val="Calibri"/>
      </rPr>
      <t xml:space="preserve">
</t>
    </r>
    <r>
      <rPr>
        <sz val="11"/>
        <color rgb="FF000000"/>
        <rFont val="Calibri"/>
      </rPr>
      <t>-w /etc/shadow -p wa -k shadow</t>
    </r>
    <r>
      <rPr>
        <sz val="11"/>
        <color rgb="FF000000"/>
        <rFont val="Calibri"/>
      </rPr>
      <t xml:space="preserve">
</t>
    </r>
    <r>
      <rPr>
        <sz val="11"/>
        <color rgb="FF000000"/>
        <rFont val="Calibri"/>
      </rPr>
      <t>-w /etc/group -p wa -k group</t>
    </r>
    <r>
      <rPr>
        <sz val="11"/>
        <color rgb="FF000000"/>
        <rFont val="Calibri"/>
      </rPr>
      <t xml:space="preserve">
</t>
    </r>
    <r>
      <rPr>
        <sz val="11"/>
        <color rgb="FF000000"/>
        <rFont val="Calibri"/>
      </rPr>
      <t>-w /etc/gshadow -p wa -k gshadow</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/sbin/augenrules --load</t>
    </r>
  </si>
  <si>
    <r>
      <rPr>
        <sz val="11"/>
        <color rgb="FF000000"/>
        <rFont val="Calibri"/>
      </rPr>
      <t>Once an attacker establishes access to a system, the attacker often attempts to create a persistent method of reestablishing access. One way to accomplish this is for the attacker to modify an existing account. Auditing account modification actions provides logging that can be used for forensic purposes.</t>
    </r>
    <r>
      <rPr>
        <sz val="11"/>
        <color rgb="FF000000"/>
        <rFont val="Calibri"/>
      </rPr>
      <t xml:space="preserve">
</t>
    </r>
    <r>
      <rPr>
        <sz val="11"/>
        <color rgb="FF000000"/>
        <rFont val="Calibri"/>
      </rPr>
      <t>Satisfies: SRG-OS-000239-GPOS-00089, SRG-OS-000303-GPOS-00120, SRG-OS-000304-GPOS-00121</t>
    </r>
  </si>
  <si>
    <r>
      <rPr>
        <sz val="11"/>
        <color rgb="FF000000"/>
        <rFont val="Calibri"/>
      </rPr>
      <t>At the command line, execute the following command:</t>
    </r>
    <r>
      <rPr>
        <sz val="11"/>
        <color rgb="FF000000"/>
        <rFont val="Calibri"/>
      </rPr>
      <t xml:space="preserve">
</t>
    </r>
    <r>
      <rPr>
        <sz val="11"/>
        <color rgb="FF000000"/>
        <rFont val="Calibri"/>
      </rPr>
      <t># auditctl -l | grep -E "(/etc/passwd|/etc/shadow|/etc/group|/etc/gshadow)"</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 /etc/passwd -p wa -k passwd</t>
    </r>
    <r>
      <rPr>
        <sz val="11"/>
        <color rgb="FF000000"/>
        <rFont val="Calibri"/>
      </rPr>
      <t xml:space="preserve">
</t>
    </r>
    <r>
      <rPr>
        <sz val="11"/>
        <color rgb="FF000000"/>
        <rFont val="Calibri"/>
      </rPr>
      <t>-w /etc/shadow -p wa -k shadow</t>
    </r>
    <r>
      <rPr>
        <sz val="11"/>
        <color rgb="FF000000"/>
        <rFont val="Calibri"/>
      </rPr>
      <t xml:space="preserve">
</t>
    </r>
    <r>
      <rPr>
        <sz val="11"/>
        <color rgb="FF000000"/>
        <rFont val="Calibri"/>
      </rPr>
      <t>-w /etc/group -p wa -k group</t>
    </r>
    <r>
      <rPr>
        <sz val="11"/>
        <color rgb="FF000000"/>
        <rFont val="Calibri"/>
      </rPr>
      <t xml:space="preserve">
</t>
    </r>
    <r>
      <rPr>
        <sz val="11"/>
        <color rgb="FF000000"/>
        <rFont val="Calibri"/>
      </rPr>
      <t>-w /etc/gshadow -p wa -k gshadow</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Enabling the auditd service is done as part of a separate control.</t>
    </r>
  </si>
  <si>
    <t>V-239117</t>
  </si>
  <si>
    <r>
      <rPr>
        <sz val="11"/>
        <rFont val="Calibri"/>
      </rPr>
      <t>The Photon operating system must audit all account disabling actions.</t>
    </r>
  </si>
  <si>
    <r>
      <rPr>
        <sz val="11"/>
        <color rgb="FF000000"/>
        <rFont val="Calibri"/>
      </rPr>
      <t>Open /etc/audit/rules.d/audit.STIG.rules with a text editor and add the following lines:</t>
    </r>
    <r>
      <rPr>
        <sz val="11"/>
        <color rgb="FF000000"/>
        <rFont val="Calibri"/>
      </rPr>
      <t xml:space="preserve">
</t>
    </r>
    <r>
      <rPr>
        <sz val="11"/>
        <color rgb="FF000000"/>
        <rFont val="Calibri"/>
      </rPr>
      <t>-w /usr/bin/passwd -p x -k passwd</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/sbin/augenrules --load</t>
    </r>
  </si>
  <si>
    <r>
      <rPr>
        <sz val="11"/>
        <color rgb="FF000000"/>
        <rFont val="Calibri"/>
      </rPr>
      <t>When operating system accounts are disabled, user accessibility is affected. Accounts are used for identifying individual users or the operating system processes themselves. To detect and respond to events affecting user accessibility and system processing, operating systems must audit account disabling actions.</t>
    </r>
  </si>
  <si>
    <r>
      <rPr>
        <sz val="11"/>
        <color rgb="FF000000"/>
        <rFont val="Calibri"/>
      </rPr>
      <t>At the command line, execute the following command:</t>
    </r>
    <r>
      <rPr>
        <sz val="11"/>
        <color rgb="FF000000"/>
        <rFont val="Calibri"/>
      </rPr>
      <t xml:space="preserve">
</t>
    </r>
    <r>
      <rPr>
        <sz val="11"/>
        <color rgb="FF000000"/>
        <rFont val="Calibri"/>
      </rPr>
      <t># auditctl -l | grep "^-w /usr/bin/passwd"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 /usr/bin/passwd -p x -k passwd</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Enabling the auditd service is done as part of a separate control.</t>
    </r>
  </si>
  <si>
    <t>V-239118</t>
  </si>
  <si>
    <r>
      <rPr>
        <sz val="11"/>
        <rFont val="Calibri"/>
      </rPr>
      <t>The Photon operating system must audit all account removal actions.</t>
    </r>
  </si>
  <si>
    <r>
      <rPr>
        <sz val="11"/>
        <color rgb="FF000000"/>
        <rFont val="Calibri"/>
      </rPr>
      <t>Open /etc/audit/rules.d/audit.STIG.rules with a text editor and add the following lines:</t>
    </r>
    <r>
      <rPr>
        <sz val="11"/>
        <color rgb="FF000000"/>
        <rFont val="Calibri"/>
      </rPr>
      <t xml:space="preserve">
</t>
    </r>
    <r>
      <rPr>
        <sz val="11"/>
        <color rgb="FF000000"/>
        <rFont val="Calibri"/>
      </rPr>
      <t>-w /usr/sbin/userdel -p x -k userdel</t>
    </r>
    <r>
      <rPr>
        <sz val="11"/>
        <color rgb="FF000000"/>
        <rFont val="Calibri"/>
      </rPr>
      <t xml:space="preserve">
</t>
    </r>
    <r>
      <rPr>
        <sz val="11"/>
        <color rgb="FF000000"/>
        <rFont val="Calibri"/>
      </rPr>
      <t>-w /usr/sbin/groupdel -p x -k groupdel</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/sbin/augenrules --load</t>
    </r>
  </si>
  <si>
    <r>
      <rPr>
        <sz val="11"/>
        <color rgb="FF000000"/>
        <rFont val="Calibri"/>
      </rPr>
      <t>When operating system accounts are removed, user accessibility is affected. Accounts are used for identifying individual users or the operating system processes themselves. To detect and respond to events affecting user accessibility and system processing, operating systems must audit account removal actions.</t>
    </r>
  </si>
  <si>
    <r>
      <rPr>
        <sz val="11"/>
        <color rgb="FF000000"/>
        <rFont val="Calibri"/>
      </rPr>
      <t>At the command line, execute the following command:</t>
    </r>
    <r>
      <rPr>
        <sz val="11"/>
        <color rgb="FF000000"/>
        <rFont val="Calibri"/>
      </rPr>
      <t xml:space="preserve">
</t>
    </r>
    <r>
      <rPr>
        <sz val="11"/>
        <color rgb="FF000000"/>
        <rFont val="Calibri"/>
      </rPr>
      <t># auditctl -l | grep -E "(userdel|groupdel)"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 /usr/sbin/userdel -p x -k userdel</t>
    </r>
    <r>
      <rPr>
        <sz val="11"/>
        <color rgb="FF000000"/>
        <rFont val="Calibri"/>
      </rPr>
      <t xml:space="preserve">
</t>
    </r>
    <r>
      <rPr>
        <sz val="11"/>
        <color rgb="FF000000"/>
        <rFont val="Calibri"/>
      </rPr>
      <t>-w /usr/sbin/groupdel -p x -k groupdel</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Enabling the auditd service is done as part of a separate control.</t>
    </r>
  </si>
  <si>
    <t>V-239119</t>
  </si>
  <si>
    <r>
      <rPr>
        <sz val="11"/>
        <rFont val="Calibri"/>
      </rPr>
      <t>The Photon operating system must initiate auditing as part of the boot process.</t>
    </r>
  </si>
  <si>
    <r>
      <rPr>
        <sz val="11"/>
        <color rgb="FF000000"/>
        <rFont val="Calibri"/>
      </rPr>
      <t>Open /boot/grub2/grub.cfg with a text editor and locate the boot command line arguments. An example follows:</t>
    </r>
    <r>
      <rPr>
        <sz val="11"/>
        <color rgb="FF000000"/>
        <rFont val="Calibri"/>
      </rPr>
      <t xml:space="preserve">
</t>
    </r>
    <r>
      <rPr>
        <sz val="11"/>
        <color rgb="FF000000"/>
        <rFont val="Calibri"/>
      </rPr>
      <t>linux "/"$photon_linux root=$rootpartition net.ifnames=0 $photon_cmdline coredump_filter=0x37 consoleblank=0</t>
    </r>
    <r>
      <rPr>
        <sz val="11"/>
        <color rgb="FF000000"/>
        <rFont val="Calibri"/>
      </rPr>
      <t xml:space="preserve">
</t>
    </r>
    <r>
      <rPr>
        <sz val="11"/>
        <color rgb="FF000000"/>
        <rFont val="Calibri"/>
      </rPr>
      <t>Add "audit=1" to the end of the line so it reads as follows:</t>
    </r>
    <r>
      <rPr>
        <sz val="11"/>
        <color rgb="FF000000"/>
        <rFont val="Calibri"/>
      </rPr>
      <t xml:space="preserve">
</t>
    </r>
    <r>
      <rPr>
        <sz val="11"/>
        <color rgb="FF000000"/>
        <rFont val="Calibri"/>
      </rPr>
      <t>linux "/"$photon_linux root=$rootpartition net.ifnames=0 $photon_cmdline coredump_filter=0x37 consoleblank=0 audit=1</t>
    </r>
    <r>
      <rPr>
        <sz val="11"/>
        <color rgb="FF000000"/>
        <rFont val="Calibri"/>
      </rPr>
      <t xml:space="preserve">
</t>
    </r>
    <r>
      <rPr>
        <sz val="11"/>
        <color rgb="FF000000"/>
        <rFont val="Calibri"/>
      </rPr>
      <t>Note: Do not copy/paste in this example argument line. This may change in future releases. Find the similar line and append "audit=1" to it.</t>
    </r>
    <r>
      <rPr>
        <sz val="11"/>
        <color rgb="FF000000"/>
        <rFont val="Calibri"/>
      </rPr>
      <t xml:space="preserve">
</t>
    </r>
    <r>
      <rPr>
        <sz val="11"/>
        <color rgb="FF000000"/>
        <rFont val="Calibri"/>
      </rPr>
      <t>Reboot the system for the change to take effect.</t>
    </r>
  </si>
  <si>
    <r>
      <rPr>
        <sz val="11"/>
        <color rgb="FF000000"/>
        <rFont val="Calibri"/>
      </rPr>
      <t>Each process on the system carries an "auditable" flag, which indicates whether its activities can be audited. Although auditd takes care of enabling this for all processes that launch after it starts, adding the kernel argument ensures the flag is set at boot for every process on the system. This includes processes created before auditd starts.</t>
    </r>
  </si>
  <si>
    <r>
      <rPr>
        <sz val="11"/>
        <color rgb="FF000000"/>
        <rFont val="Calibri"/>
      </rPr>
      <t>At the command line, execute the following command:</t>
    </r>
    <r>
      <rPr>
        <sz val="11"/>
        <color rgb="FF000000"/>
        <rFont val="Calibri"/>
      </rPr>
      <t xml:space="preserve">
</t>
    </r>
    <r>
      <rPr>
        <sz val="11"/>
        <color rgb="FF000000"/>
        <rFont val="Calibri"/>
      </rPr>
      <t># grep "audit=1" /proc/cmdline</t>
    </r>
    <r>
      <rPr>
        <sz val="11"/>
        <color rgb="FF000000"/>
        <rFont val="Calibri"/>
      </rPr>
      <t xml:space="preserve">
</t>
    </r>
    <r>
      <rPr>
        <sz val="11"/>
        <color rgb="FF000000"/>
        <rFont val="Calibri"/>
      </rPr>
      <t>If no results are returned, this is a finding.</t>
    </r>
  </si>
  <si>
    <t>V-239120</t>
  </si>
  <si>
    <r>
      <rPr>
        <sz val="11"/>
        <rFont val="Calibri"/>
      </rPr>
      <t>The Photon operating system audit files and directories must have correct permissions.</t>
    </r>
  </si>
  <si>
    <r>
      <rPr>
        <sz val="11"/>
        <color rgb="FF000000"/>
        <rFont val="Calibri"/>
      </rPr>
      <t>At the command line, execute the following command:</t>
    </r>
    <r>
      <rPr>
        <sz val="11"/>
        <color rgb="FF000000"/>
        <rFont val="Calibri"/>
      </rPr>
      <t xml:space="preserve">
</t>
    </r>
    <r>
      <rPr>
        <sz val="11"/>
        <color rgb="FF000000"/>
        <rFont val="Calibri"/>
      </rPr>
      <t># chown root:root /etc/audit/auditd.conf</t>
    </r>
  </si>
  <si>
    <r>
      <rPr>
        <sz val="11"/>
        <color rgb="FF000000"/>
        <rFont val="Calibri"/>
      </rPr>
      <t>Protecting audit information also includes identifying and protecting the tools used to view and manipulate log data. Therefore, protecting audit tools is necessary to prevent unauthorized operations on audit information.</t>
    </r>
  </si>
  <si>
    <r>
      <rPr>
        <sz val="11"/>
        <color rgb="FF000000"/>
        <rFont val="Calibri"/>
      </rPr>
      <t>At the command line, execute the following command:</t>
    </r>
    <r>
      <rPr>
        <sz val="11"/>
        <color rgb="FF000000"/>
        <rFont val="Calibri"/>
      </rPr>
      <t xml:space="preserve">
</t>
    </r>
    <r>
      <rPr>
        <sz val="11"/>
        <color rgb="FF000000"/>
        <rFont val="Calibri"/>
      </rPr>
      <t># stat -c "%n is owned by %U and group owned by %G" /etc/audit/auditd.conf</t>
    </r>
    <r>
      <rPr>
        <sz val="11"/>
        <color rgb="FF000000"/>
        <rFont val="Calibri"/>
      </rPr>
      <t xml:space="preserve">
</t>
    </r>
    <r>
      <rPr>
        <sz val="11"/>
        <color rgb="FF000000"/>
        <rFont val="Calibri"/>
      </rPr>
      <t>If auditd.conf is not owned by root and group owned by root, this is a finding.</t>
    </r>
  </si>
  <si>
    <t>V-239121</t>
  </si>
  <si>
    <r>
      <rPr>
        <sz val="11"/>
        <color rgb="FF000000"/>
        <rFont val="Calibri"/>
      </rPr>
      <t>At the command line, execute the following command for each file returned:</t>
    </r>
    <r>
      <rPr>
        <sz val="11"/>
        <color rgb="FF000000"/>
        <rFont val="Calibri"/>
      </rPr>
      <t xml:space="preserve">
</t>
    </r>
    <r>
      <rPr>
        <sz val="11"/>
        <color rgb="FF000000"/>
        <rFont val="Calibri"/>
      </rPr>
      <t># chown root:root &lt;file&gt;</t>
    </r>
  </si>
  <si>
    <r>
      <rPr>
        <sz val="11"/>
        <color rgb="FF000000"/>
        <rFont val="Calibri"/>
      </rPr>
      <t>At the command line, execute the following command:</t>
    </r>
    <r>
      <rPr>
        <sz val="11"/>
        <color rgb="FF000000"/>
        <rFont val="Calibri"/>
      </rPr>
      <t xml:space="preserve">
</t>
    </r>
    <r>
      <rPr>
        <sz val="11"/>
        <color rgb="FF000000"/>
        <rFont val="Calibri"/>
      </rPr>
      <t># stat -c "%n is owned by %U and group owned by %G" /usr/sbin/auditctl /usr/sbin/auditd /usr/sbin/aureport /usr/sbin/ausearch /usr/sbin/autrace</t>
    </r>
    <r>
      <rPr>
        <sz val="11"/>
        <color rgb="FF000000"/>
        <rFont val="Calibri"/>
      </rPr>
      <t xml:space="preserve">
</t>
    </r>
    <r>
      <rPr>
        <sz val="11"/>
        <color rgb="FF000000"/>
        <rFont val="Calibri"/>
      </rPr>
      <t>If any file is not owned by root and group owned by root, this is a finding.</t>
    </r>
  </si>
  <si>
    <t>V-239122</t>
  </si>
  <si>
    <r>
      <rPr>
        <sz val="11"/>
        <rFont val="Calibri"/>
      </rPr>
      <t>The Photon operating system must protect audit tools from unauthorized modification.</t>
    </r>
  </si>
  <si>
    <r>
      <rPr>
        <sz val="11"/>
        <color rgb="FF000000"/>
        <rFont val="Calibri"/>
      </rPr>
      <t>At the command line, execute the following command for each file returned:</t>
    </r>
    <r>
      <rPr>
        <sz val="11"/>
        <color rgb="FF000000"/>
        <rFont val="Calibri"/>
      </rPr>
      <t xml:space="preserve">
</t>
    </r>
    <r>
      <rPr>
        <sz val="11"/>
        <color rgb="FF000000"/>
        <rFont val="Calibri"/>
      </rPr>
      <t># chmod 750 &lt;file&gt;</t>
    </r>
  </si>
  <si>
    <r>
      <rPr>
        <sz val="11"/>
        <color rgb="FF000000"/>
        <rFont val="Calibri"/>
      </rPr>
      <t>Protecting audit information also includes identifying and protecting the tools used to view and manipulate log data. Therefore, protecting audit tools is necessary to prevent unauthorized operations on audit information.</t>
    </r>
    <r>
      <rPr>
        <sz val="11"/>
        <color rgb="FF000000"/>
        <rFont val="Calibri"/>
      </rPr>
      <t xml:space="preserve">
</t>
    </r>
    <r>
      <rPr>
        <sz val="11"/>
        <color rgb="FF000000"/>
        <rFont val="Calibri"/>
      </rPr>
      <t>Satisfies: SRG-OS-000257-GPOS-00098, SRG-OS-000258-GPOS-00099</t>
    </r>
  </si>
  <si>
    <r>
      <rPr>
        <sz val="11"/>
        <color rgb="FF000000"/>
        <rFont val="Calibri"/>
      </rPr>
      <t>At the command line, execute the following command:</t>
    </r>
    <r>
      <rPr>
        <sz val="11"/>
        <color rgb="FF000000"/>
        <rFont val="Calibri"/>
      </rPr>
      <t xml:space="preserve">
</t>
    </r>
    <r>
      <rPr>
        <sz val="11"/>
        <color rgb="FF000000"/>
        <rFont val="Calibri"/>
      </rPr>
      <t># stat -c "%n permissions are %a" /usr/sbin/auditctl /usr/sbin/auditd /usr/sbin/aureport /usr/sbin/ausearch /usr/sbin/autrace</t>
    </r>
    <r>
      <rPr>
        <sz val="11"/>
        <color rgb="FF000000"/>
        <rFont val="Calibri"/>
      </rPr>
      <t xml:space="preserve">
</t>
    </r>
    <r>
      <rPr>
        <sz val="11"/>
        <color rgb="FF000000"/>
        <rFont val="Calibri"/>
      </rPr>
      <t>If any file is more permissive than 750, this is a finding.</t>
    </r>
  </si>
  <si>
    <t>V-239123</t>
  </si>
  <si>
    <r>
      <rPr>
        <sz val="11"/>
        <rFont val="Calibri"/>
      </rPr>
      <t>The Photon operating system must enforce password complexity by requiring that at least one special character be used.</t>
    </r>
  </si>
  <si>
    <r>
      <rPr>
        <sz val="11"/>
        <color rgb="FF000000"/>
        <rFont val="Calibri"/>
      </rPr>
      <t>At the command line, execute the following command:</t>
    </r>
    <r>
      <rPr>
        <sz val="11"/>
        <color rgb="FF000000"/>
        <rFont val="Calibri"/>
      </rPr>
      <t xml:space="preserve">
</t>
    </r>
    <r>
      <rPr>
        <sz val="11"/>
        <color rgb="FF000000"/>
        <rFont val="Calibri"/>
      </rPr>
      <t># grep pam_cracklib /etc/pam.d/system-password|grep --color=always "ocredit=.."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minlen=8 minclass=4 difok=4 retry=3 maxsequence=0 enforce_for_root</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After the fix is implemented, the check will not pass until either a reboot is performed or both files are modified, which happens automatically on reboot.</t>
    </r>
  </si>
  <si>
    <t>V-239124</t>
  </si>
  <si>
    <r>
      <rPr>
        <sz val="11"/>
        <rFont val="Calibri"/>
      </rPr>
      <t>The Photon operating system package files must not be modified.</t>
    </r>
  </si>
  <si>
    <r>
      <rPr>
        <sz val="11"/>
        <color rgb="FF000000"/>
        <rFont val="Calibri"/>
      </rPr>
      <t xml:space="preserve">If the audit system binaries have been altered, the system must be taken offline and the ISSM must be notified immediately. </t>
    </r>
    <r>
      <rPr>
        <sz val="11"/>
        <color rgb="FF000000"/>
        <rFont val="Calibri"/>
      </rPr>
      <t xml:space="preserve">
</t>
    </r>
    <r>
      <rPr>
        <sz val="11"/>
        <color rgb="FF000000"/>
        <rFont val="Calibri"/>
      </rPr>
      <t xml:space="preserve">Reinstalling the audit tools is not supported. </t>
    </r>
    <r>
      <rPr>
        <sz val="11"/>
        <color rgb="FF000000"/>
        <rFont val="Calibri"/>
      </rPr>
      <t xml:space="preserve">
</t>
    </r>
    <r>
      <rPr>
        <sz val="11"/>
        <color rgb="FF000000"/>
        <rFont val="Calibri"/>
      </rPr>
      <t>The appliance should be restored from a backup or a snapshot or redeployed once the root cause is remediated.</t>
    </r>
  </si>
  <si>
    <r>
      <rPr>
        <sz val="11"/>
        <color rgb="FF000000"/>
        <rFont val="Calibri"/>
      </rPr>
      <t>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 Without confidence in the integrity of the auditing system and tools, the information it provides cannot be trusted.</t>
    </r>
  </si>
  <si>
    <r>
      <rPr>
        <sz val="11"/>
        <color rgb="FF000000"/>
        <rFont val="Calibri"/>
      </rPr>
      <t xml:space="preserve">Use the verification capability of rpm to check the MD5 hashes of the audit files on disk versus the expected ones from the installation package. </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rpm -V audit | grep "^..5" | grep -v "^...........c"</t>
    </r>
    <r>
      <rPr>
        <sz val="11"/>
        <color rgb="FF000000"/>
        <rFont val="Calibri"/>
      </rPr>
      <t xml:space="preserve">
</t>
    </r>
    <r>
      <rPr>
        <sz val="11"/>
        <color rgb="FF000000"/>
        <rFont val="Calibri"/>
      </rPr>
      <t>If there is output, this is a finding.</t>
    </r>
  </si>
  <si>
    <t>V-239125</t>
  </si>
  <si>
    <r>
      <rPr>
        <sz val="11"/>
        <rFont val="Calibri"/>
      </rPr>
      <t>The Photon operating system must set an inactivity timeout value for non-interactive sessions.</t>
    </r>
  </si>
  <si>
    <r>
      <rPr>
        <sz val="11"/>
        <color rgb="FF000000"/>
        <rFont val="Calibri"/>
      </rPr>
      <t>Open /etc/bash.bashrc with a text editor and add the following to the end:</t>
    </r>
    <r>
      <rPr>
        <sz val="11"/>
        <color rgb="FF000000"/>
        <rFont val="Calibri"/>
      </rPr>
      <t xml:space="preserve">
</t>
    </r>
    <r>
      <rPr>
        <sz val="11"/>
        <color rgb="FF000000"/>
        <rFont val="Calibri"/>
      </rPr>
      <t>TMOUT=900</t>
    </r>
    <r>
      <rPr>
        <sz val="11"/>
        <color rgb="FF000000"/>
        <rFont val="Calibri"/>
      </rPr>
      <t xml:space="preserve">
</t>
    </r>
    <r>
      <rPr>
        <sz val="11"/>
        <color rgb="FF000000"/>
        <rFont val="Calibri"/>
      </rPr>
      <t>readonly TMOUT</t>
    </r>
    <r>
      <rPr>
        <sz val="11"/>
        <color rgb="FF000000"/>
        <rFont val="Calibri"/>
      </rPr>
      <t xml:space="preserve">
</t>
    </r>
    <r>
      <rPr>
        <sz val="11"/>
        <color rgb="FF000000"/>
        <rFont val="Calibri"/>
      </rPr>
      <t>export TMOUT</t>
    </r>
  </si>
  <si>
    <r>
      <rPr>
        <sz val="11"/>
        <color rgb="FF000000"/>
        <rFont val="Calibri"/>
      </rPr>
      <t>A session timeout is an action taken when a session goes idle for any reason. Rather than relying on the user to manually disconnect their session prior to going idle, the Photon operating system must be able to identify when a session has idled and take action to terminate the session.</t>
    </r>
  </si>
  <si>
    <r>
      <rPr>
        <sz val="11"/>
        <color rgb="FF000000"/>
        <rFont val="Calibri"/>
      </rPr>
      <t>At the command line, execute the following command:</t>
    </r>
    <r>
      <rPr>
        <sz val="11"/>
        <color rgb="FF000000"/>
        <rFont val="Calibri"/>
      </rPr>
      <t xml:space="preserve">
</t>
    </r>
    <r>
      <rPr>
        <sz val="11"/>
        <color rgb="FF000000"/>
        <rFont val="Calibri"/>
      </rPr>
      <t># grep TMOUT /etc/bash.bashrc</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TMOUT=900</t>
    </r>
    <r>
      <rPr>
        <sz val="11"/>
        <color rgb="FF000000"/>
        <rFont val="Calibri"/>
      </rPr>
      <t xml:space="preserve">
</t>
    </r>
    <r>
      <rPr>
        <sz val="11"/>
        <color rgb="FF000000"/>
        <rFont val="Calibri"/>
      </rPr>
      <t>readonly TMOUT</t>
    </r>
    <r>
      <rPr>
        <sz val="11"/>
        <color rgb="FF000000"/>
        <rFont val="Calibri"/>
      </rPr>
      <t xml:space="preserve">
</t>
    </r>
    <r>
      <rPr>
        <sz val="11"/>
        <color rgb="FF000000"/>
        <rFont val="Calibri"/>
      </rPr>
      <t>export TMOUT</t>
    </r>
    <r>
      <rPr>
        <sz val="11"/>
        <color rgb="FF000000"/>
        <rFont val="Calibri"/>
      </rPr>
      <t xml:space="preserve">
</t>
    </r>
    <r>
      <rPr>
        <sz val="11"/>
        <color rgb="FF000000"/>
        <rFont val="Calibri"/>
      </rPr>
      <t>If the file does not exist or the output does not match the expected result, this is a finding.</t>
    </r>
  </si>
  <si>
    <t>V-239126</t>
  </si>
  <si>
    <r>
      <rPr>
        <sz val="11"/>
        <rFont val="Calibri"/>
      </rPr>
      <t>The Photon operating system must configure sshd with a specific ListenAddress.</t>
    </r>
  </si>
  <si>
    <r>
      <rPr>
        <sz val="11"/>
        <color rgb="FF000000"/>
        <rFont val="Calibri"/>
      </rPr>
      <t>Open /etc/ssh/sshd_config with a text editor.</t>
    </r>
    <r>
      <rPr>
        <sz val="11"/>
        <color rgb="FF000000"/>
        <rFont val="Calibri"/>
      </rPr>
      <t xml:space="preserve">
</t>
    </r>
    <r>
      <rPr>
        <sz val="11"/>
        <color rgb="FF000000"/>
        <rFont val="Calibri"/>
      </rPr>
      <t>Ensure that the "ListenAddress" line is uncommented and set to a valid local IP:</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ListenAddress 169.254.1.2</t>
    </r>
    <r>
      <rPr>
        <sz val="11"/>
        <color rgb="FF000000"/>
        <rFont val="Calibri"/>
      </rPr>
      <t xml:space="preserve">
</t>
    </r>
    <r>
      <rPr>
        <sz val="11"/>
        <color rgb="FF000000"/>
        <rFont val="Calibri"/>
      </rPr>
      <t>Replace "169.254.1.2" with the management address of the VCSA.</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</si>
  <si>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Without specifying a ListenAddress, sshd will listen on all interfaces. In situations with multiple interfaces, this may not be intended behavior and could lead to offering remote access on an unapproved network.</t>
    </r>
  </si>
  <si>
    <r>
      <rPr>
        <sz val="11"/>
        <color rgb="FF000000"/>
        <rFont val="Calibri"/>
      </rPr>
      <t>At the command line, execute the following command:</t>
    </r>
    <r>
      <rPr>
        <sz val="11"/>
        <color rgb="FF000000"/>
        <rFont val="Calibri"/>
      </rPr>
      <t xml:space="preserve">
</t>
    </r>
    <r>
      <rPr>
        <sz val="11"/>
        <color rgb="FF000000"/>
        <rFont val="Calibri"/>
      </rPr>
      <t># sshd -T|&amp;grep -i ListenAddress</t>
    </r>
    <r>
      <rPr>
        <sz val="11"/>
        <color rgb="FF000000"/>
        <rFont val="Calibri"/>
      </rPr>
      <t xml:space="preserve">
</t>
    </r>
    <r>
      <rPr>
        <sz val="11"/>
        <color rgb="FF000000"/>
        <rFont val="Calibri"/>
      </rPr>
      <t>If the ListenAddress is not configured to the VCSA management IP, this is a finding.</t>
    </r>
  </si>
  <si>
    <t>V-239127</t>
  </si>
  <si>
    <r>
      <rPr>
        <sz val="11"/>
        <rFont val="Calibri"/>
      </rPr>
      <t>The Photon operating system must audit the execution of privileged functions.</t>
    </r>
  </si>
  <si>
    <r>
      <rPr>
        <sz val="11"/>
        <color rgb="FF000000"/>
        <rFont val="Calibri"/>
      </rPr>
      <t>At the command line, execute the following command to obtain a list of setuid files:</t>
    </r>
    <r>
      <rPr>
        <sz val="11"/>
        <color rgb="FF000000"/>
        <rFont val="Calibri"/>
      </rPr>
      <t xml:space="preserve">
</t>
    </r>
    <r>
      <rPr>
        <sz val="11"/>
        <color rgb="FF000000"/>
        <rFont val="Calibri"/>
      </rPr>
      <t># find / -xdev -perm -4000 -type f -o -perm -2000 -type f</t>
    </r>
    <r>
      <rPr>
        <sz val="11"/>
        <color rgb="FF000000"/>
        <rFont val="Calibri"/>
      </rPr>
      <t xml:space="preserve">
</t>
    </r>
    <r>
      <rPr>
        <sz val="11"/>
        <color rgb="FF000000"/>
        <rFont val="Calibri"/>
      </rPr>
      <t>Open /etc/audit/rules.d/audit.STIG.rules with a text editor and add the following line:</t>
    </r>
    <r>
      <rPr>
        <sz val="11"/>
        <color rgb="FF000000"/>
        <rFont val="Calibri"/>
      </rPr>
      <t xml:space="preserve">
</t>
    </r>
    <r>
      <rPr>
        <sz val="11"/>
        <color rgb="FF000000"/>
        <rFont val="Calibri"/>
      </rPr>
      <t>Replace &lt;setuid_path&gt; with each path found in the first command.</t>
    </r>
    <r>
      <rPr>
        <sz val="11"/>
        <color rgb="FF000000"/>
        <rFont val="Calibri"/>
      </rPr>
      <t xml:space="preserve">
</t>
    </r>
    <r>
      <rPr>
        <sz val="11"/>
        <color rgb="FF000000"/>
        <rFont val="Calibri"/>
      </rPr>
      <t>-a always,exit -F path=&lt;setuid_path&gt; -F perm=x -F auid&gt;=1000 -F auid!=4294967295 -k privileged</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/sbin/augenrules --load</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</si>
  <si>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r>
      <rPr>
        <sz val="11"/>
        <color rgb="FF000000"/>
        <rFont val="Calibri"/>
      </rPr>
      <t xml:space="preserve">
</t>
    </r>
    <r>
      <rPr>
        <sz val="11"/>
        <color rgb="FF000000"/>
        <rFont val="Calibri"/>
      </rPr>
      <t>Satisfies: SRG-OS-000327-GPOS-00127, SRG-OS-000471-GPOS-00215</t>
    </r>
  </si>
  <si>
    <r>
      <rPr>
        <sz val="11"/>
        <color rgb="FF000000"/>
        <rFont val="Calibri"/>
      </rPr>
      <t>At the command line, execute the following command to obtain a list of setuid files:</t>
    </r>
    <r>
      <rPr>
        <sz val="11"/>
        <color rgb="FF000000"/>
        <rFont val="Calibri"/>
      </rPr>
      <t xml:space="preserve">
</t>
    </r>
    <r>
      <rPr>
        <sz val="11"/>
        <color rgb="FF000000"/>
        <rFont val="Calibri"/>
      </rPr>
      <t># find / -xdev -perm -4000 -type f -o -perm -2000 -type f</t>
    </r>
    <r>
      <rPr>
        <sz val="11"/>
        <color rgb="FF000000"/>
        <rFont val="Calibri"/>
      </rPr>
      <t xml:space="preserve">
</t>
    </r>
    <r>
      <rPr>
        <sz val="11"/>
        <color rgb="FF000000"/>
        <rFont val="Calibri"/>
      </rPr>
      <t>Execute the following command for each setuid file found in the first command:</t>
    </r>
    <r>
      <rPr>
        <sz val="11"/>
        <color rgb="FF000000"/>
        <rFont val="Calibri"/>
      </rPr>
      <t xml:space="preserve">
</t>
    </r>
    <r>
      <rPr>
        <sz val="11"/>
        <color rgb="FF000000"/>
        <rFont val="Calibri"/>
      </rPr>
      <t># grep &lt;setuid_path&gt; /etc/audit/audit.rules</t>
    </r>
    <r>
      <rPr>
        <sz val="11"/>
        <color rgb="FF000000"/>
        <rFont val="Calibri"/>
      </rPr>
      <t xml:space="preserve">
</t>
    </r>
    <r>
      <rPr>
        <sz val="11"/>
        <color rgb="FF000000"/>
        <rFont val="Calibri"/>
      </rPr>
      <t>Replace &lt;setuid_path&gt; with each path found in the first command.</t>
    </r>
    <r>
      <rPr>
        <sz val="11"/>
        <color rgb="FF000000"/>
        <rFont val="Calibri"/>
      </rPr>
      <t xml:space="preserve">
</t>
    </r>
    <r>
      <rPr>
        <sz val="11"/>
        <color rgb="FF000000"/>
        <rFont val="Calibri"/>
      </rPr>
      <t xml:space="preserve">If each &lt;setuid_path&gt; does not have a corresponding line in the audit rules, this is a finding. </t>
    </r>
    <r>
      <rPr>
        <sz val="11"/>
        <color rgb="FF000000"/>
        <rFont val="Calibri"/>
      </rPr>
      <t xml:space="preserve">
</t>
    </r>
    <r>
      <rPr>
        <sz val="11"/>
        <color rgb="FF000000"/>
        <rFont val="Calibri"/>
      </rPr>
      <t>A typical corresponding line will look like the following:</t>
    </r>
    <r>
      <rPr>
        <sz val="11"/>
        <color rgb="FF000000"/>
        <rFont val="Calibri"/>
      </rPr>
      <t xml:space="preserve">
</t>
    </r>
    <r>
      <rPr>
        <sz val="11"/>
        <color rgb="FF000000"/>
        <rFont val="Calibri"/>
      </rPr>
      <t>-a always,exit -F path=&lt;setuid_path&gt; -F perm=x -F auid&gt;=1000 -F auid!=-1 -k privileged</t>
    </r>
    <r>
      <rPr>
        <sz val="11"/>
        <color rgb="FF000000"/>
        <rFont val="Calibri"/>
      </rPr>
      <t xml:space="preserve">
</t>
    </r>
    <r>
      <rPr>
        <sz val="11"/>
        <color rgb="FF000000"/>
        <rFont val="Calibri"/>
      </rPr>
      <t>Note: This check depends on the auditd service to be in a running state for accurate results. Enabling the auditd service is done as part of a separate control.</t>
    </r>
  </si>
  <si>
    <t>V-239128</t>
  </si>
  <si>
    <r>
      <rPr>
        <sz val="11"/>
        <rFont val="Calibri"/>
      </rPr>
      <t>The Photon operating system must configure auditd to keep five rotated log files.</t>
    </r>
  </si>
  <si>
    <r>
      <rPr>
        <sz val="11"/>
        <color rgb="FF000000"/>
        <rFont val="Calibri"/>
      </rPr>
      <t>Open /etc/audit/auditd.conf with a text editor. Add or change the "num_logs" line as follows:</t>
    </r>
    <r>
      <rPr>
        <sz val="11"/>
        <color rgb="FF000000"/>
        <rFont val="Calibri"/>
      </rPr>
      <t xml:space="preserve">
</t>
    </r>
    <r>
      <rPr>
        <sz val="11"/>
        <color rgb="FF000000"/>
        <rFont val="Calibri"/>
      </rPr>
      <t>num_logs = 5</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auditd reload</t>
    </r>
  </si>
  <si>
    <r>
      <rPr>
        <sz val="11"/>
        <color rgb="FF000000"/>
        <rFont val="Calibri"/>
      </rPr>
      <t>Audit logs are most useful when accessible by date, rather than size. This can be accomplished through a combination of an audit log rotation cron job, setting a reasonable number of logs to keep and configuring auditd to not rotate the logs on its own. This ensures that audit logs are accessible to the ISSO in the event of a central log processing failure.</t>
    </r>
  </si>
  <si>
    <r>
      <rPr>
        <sz val="11"/>
        <color rgb="FF000000"/>
        <rFont val="Calibri"/>
      </rPr>
      <t>At the command line, execute the following command:</t>
    </r>
    <r>
      <rPr>
        <sz val="11"/>
        <color rgb="FF000000"/>
        <rFont val="Calibri"/>
      </rPr>
      <t xml:space="preserve">
</t>
    </r>
    <r>
      <rPr>
        <sz val="11"/>
        <color rgb="FF000000"/>
        <rFont val="Calibri"/>
      </rPr>
      <t># grep "^num_logs" /etc/audit/auditd.conf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num_logs = 5</t>
    </r>
    <r>
      <rPr>
        <sz val="11"/>
        <color rgb="FF000000"/>
        <rFont val="Calibri"/>
      </rPr>
      <t xml:space="preserve">
</t>
    </r>
    <r>
      <rPr>
        <sz val="11"/>
        <color rgb="FF000000"/>
        <rFont val="Calibri"/>
      </rPr>
      <t>If the output of the command does not match the expected result, this is a finding.</t>
    </r>
  </si>
  <si>
    <t>V-239129</t>
  </si>
  <si>
    <r>
      <rPr>
        <sz val="11"/>
        <color rgb="FF000000"/>
        <rFont val="Calibri"/>
      </rPr>
      <t xml:space="preserve">Open /etc/audit/auditd.conf with a text editor. </t>
    </r>
    <r>
      <rPr>
        <sz val="11"/>
        <color rgb="FF000000"/>
        <rFont val="Calibri"/>
      </rPr>
      <t xml:space="preserve">
</t>
    </r>
    <r>
      <rPr>
        <sz val="11"/>
        <color rgb="FF000000"/>
        <rFont val="Calibri"/>
      </rPr>
      <t>Add or change the "max_log_file_action" line as follows:</t>
    </r>
    <r>
      <rPr>
        <sz val="11"/>
        <color rgb="FF000000"/>
        <rFont val="Calibri"/>
      </rPr>
      <t xml:space="preserve">
</t>
    </r>
    <r>
      <rPr>
        <sz val="11"/>
        <color rgb="FF000000"/>
        <rFont val="Calibri"/>
      </rPr>
      <t>max_log_file_action = IGNORE</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auditd reload</t>
    </r>
  </si>
  <si>
    <r>
      <rPr>
        <sz val="11"/>
        <color rgb="FF000000"/>
        <rFont val="Calibri"/>
      </rPr>
      <t>At the command line, execute the following command:</t>
    </r>
    <r>
      <rPr>
        <sz val="11"/>
        <color rgb="FF000000"/>
        <rFont val="Calibri"/>
      </rPr>
      <t xml:space="preserve">
</t>
    </r>
    <r>
      <rPr>
        <sz val="11"/>
        <color rgb="FF000000"/>
        <rFont val="Calibri"/>
      </rPr>
      <t># grep "^max_log_file_action" /etc/audit/auditd.conf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max_log_file_action = IGNORE</t>
    </r>
    <r>
      <rPr>
        <sz val="11"/>
        <color rgb="FF000000"/>
        <rFont val="Calibri"/>
      </rPr>
      <t xml:space="preserve">
</t>
    </r>
    <r>
      <rPr>
        <sz val="11"/>
        <color rgb="FF000000"/>
        <rFont val="Calibri"/>
      </rPr>
      <t>If the output of the command does not match the expected result, this is a finding.</t>
    </r>
  </si>
  <si>
    <t>V-239130</t>
  </si>
  <si>
    <r>
      <rPr>
        <sz val="11"/>
        <rFont val="Calibri"/>
      </rPr>
      <t>The Photon operating system must configure a cron job to rotate auditd logs daily.</t>
    </r>
  </si>
  <si>
    <r>
      <rPr>
        <sz val="11"/>
        <color rgb="FF000000"/>
        <rFont val="Calibri"/>
      </rPr>
      <t>If /etc/cron.daily/audit-rotate does not exist, run the following commands:</t>
    </r>
    <r>
      <rPr>
        <sz val="11"/>
        <color rgb="FF000000"/>
        <rFont val="Calibri"/>
      </rPr>
      <t xml:space="preserve">
</t>
    </r>
    <r>
      <rPr>
        <sz val="11"/>
        <color rgb="FF000000"/>
        <rFont val="Calibri"/>
      </rPr>
      <t># touch /etc/cron.daily/audit-rotate</t>
    </r>
    <r>
      <rPr>
        <sz val="11"/>
        <color rgb="FF000000"/>
        <rFont val="Calibri"/>
      </rPr>
      <t xml:space="preserve">
</t>
    </r>
    <r>
      <rPr>
        <sz val="11"/>
        <color rgb="FF000000"/>
        <rFont val="Calibri"/>
      </rPr>
      <t># chown root:root /etc/cron.daily/audit-rotate</t>
    </r>
    <r>
      <rPr>
        <sz val="11"/>
        <color rgb="FF000000"/>
        <rFont val="Calibri"/>
      </rPr>
      <t xml:space="preserve">
</t>
    </r>
    <r>
      <rPr>
        <sz val="11"/>
        <color rgb="FF000000"/>
        <rFont val="Calibri"/>
      </rPr>
      <t># chmod 0700 /etc/cron.daily/audit-rotate</t>
    </r>
    <r>
      <rPr>
        <sz val="11"/>
        <color rgb="FF000000"/>
        <rFont val="Calibri"/>
      </rPr>
      <t xml:space="preserve">
</t>
    </r>
    <r>
      <rPr>
        <sz val="11"/>
        <color rgb="FF000000"/>
        <rFont val="Calibri"/>
      </rPr>
      <t xml:space="preserve">Open /etc/cron.daily/audit-rotate with a text editor. </t>
    </r>
    <r>
      <rPr>
        <sz val="11"/>
        <color rgb="FF000000"/>
        <rFont val="Calibri"/>
      </rPr>
      <t xml:space="preserve">
</t>
    </r>
    <r>
      <rPr>
        <sz val="11"/>
        <color rgb="FF000000"/>
        <rFont val="Calibri"/>
      </rPr>
      <t>Set its contents as follows:</t>
    </r>
    <r>
      <rPr>
        <sz val="11"/>
        <color rgb="FF000000"/>
        <rFont val="Calibri"/>
      </rPr>
      <t xml:space="preserve">
</t>
    </r>
    <r>
      <rPr>
        <sz val="11"/>
        <color rgb="FF000000"/>
        <rFont val="Calibri"/>
      </rPr>
      <t>#!/bin/bash</t>
    </r>
    <r>
      <rPr>
        <sz val="11"/>
        <color rgb="FF000000"/>
        <rFont val="Calibri"/>
      </rPr>
      <t xml:space="preserve">
</t>
    </r>
    <r>
      <rPr>
        <sz val="11"/>
        <color rgb="FF000000"/>
        <rFont val="Calibri"/>
      </rPr>
      <t>service auditd rotate</t>
    </r>
  </si>
  <si>
    <r>
      <rPr>
        <sz val="11"/>
        <color rgb="FF000000"/>
        <rFont val="Calibri"/>
      </rPr>
      <t>At the command line, execute the following command:</t>
    </r>
    <r>
      <rPr>
        <sz val="11"/>
        <color rgb="FF000000"/>
        <rFont val="Calibri"/>
      </rPr>
      <t xml:space="preserve">
</t>
    </r>
    <r>
      <rPr>
        <sz val="11"/>
        <color rgb="FF000000"/>
        <rFont val="Calibri"/>
      </rPr>
      <t># cat /etc/cron.daily/audit-rotate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#!/bin/bash</t>
    </r>
    <r>
      <rPr>
        <sz val="11"/>
        <color rgb="FF000000"/>
        <rFont val="Calibri"/>
      </rPr>
      <t xml:space="preserve">
</t>
    </r>
    <r>
      <rPr>
        <sz val="11"/>
        <color rgb="FF000000"/>
        <rFont val="Calibri"/>
      </rPr>
      <t>service auditd rotate</t>
    </r>
    <r>
      <rPr>
        <sz val="11"/>
        <color rgb="FF000000"/>
        <rFont val="Calibri"/>
      </rPr>
      <t xml:space="preserve">
</t>
    </r>
    <r>
      <rPr>
        <sz val="11"/>
        <color rgb="FF000000"/>
        <rFont val="Calibri"/>
      </rPr>
      <t>If the output of the command does not match the expected result, this is a finding.</t>
    </r>
  </si>
  <si>
    <t>V-239131</t>
  </si>
  <si>
    <r>
      <rPr>
        <sz val="11"/>
        <rFont val="Calibri"/>
      </rPr>
      <t>The Photon operating system must configure auditd to log space limit problems to syslog.</t>
    </r>
  </si>
  <si>
    <r>
      <rPr>
        <sz val="11"/>
        <color rgb="FF000000"/>
        <rFont val="Calibri"/>
      </rPr>
      <t>Open /etc/audit/auditd.conf with a text editor.</t>
    </r>
    <r>
      <rPr>
        <sz val="11"/>
        <color rgb="FF000000"/>
        <rFont val="Calibri"/>
      </rPr>
      <t xml:space="preserve">
</t>
    </r>
    <r>
      <rPr>
        <sz val="11"/>
        <color rgb="FF000000"/>
        <rFont val="Calibri"/>
      </rPr>
      <t>Ensure that the "space_left" line is uncommented and set to the following:</t>
    </r>
    <r>
      <rPr>
        <sz val="11"/>
        <color rgb="FF000000"/>
        <rFont val="Calibri"/>
      </rPr>
      <t xml:space="preserve">
</t>
    </r>
    <r>
      <rPr>
        <sz val="11"/>
        <color rgb="FF000000"/>
        <rFont val="Calibri"/>
      </rPr>
      <t>space_left = 75</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auditd reload</t>
    </r>
  </si>
  <si>
    <r>
      <rPr>
        <sz val="11"/>
        <color rgb="FF000000"/>
        <rFont val="Calibri"/>
      </rPr>
      <t>If security personnel are not notified immediately when storage volume reaches 75% utilization, they are unable to plan for audit record storage capacity expansion.</t>
    </r>
  </si>
  <si>
    <r>
      <rPr>
        <sz val="11"/>
        <color rgb="FF000000"/>
        <rFont val="Calibri"/>
      </rPr>
      <t>At the command line, execute the following command:</t>
    </r>
    <r>
      <rPr>
        <sz val="11"/>
        <color rgb="FF000000"/>
        <rFont val="Calibri"/>
      </rPr>
      <t xml:space="preserve">
</t>
    </r>
    <r>
      <rPr>
        <sz val="11"/>
        <color rgb="FF000000"/>
        <rFont val="Calibri"/>
      </rPr>
      <t># grep "^space_left " /etc/audit/auditd.conf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space_left = 75</t>
    </r>
    <r>
      <rPr>
        <sz val="11"/>
        <color rgb="FF000000"/>
        <rFont val="Calibri"/>
      </rPr>
      <t xml:space="preserve">
</t>
    </r>
    <r>
      <rPr>
        <sz val="11"/>
        <color rgb="FF000000"/>
        <rFont val="Calibri"/>
      </rPr>
      <t>If the output does not match the expected result, this is a finding.</t>
    </r>
  </si>
  <si>
    <t>V-239132</t>
  </si>
  <si>
    <r>
      <rPr>
        <sz val="11"/>
        <rFont val="Calibri"/>
      </rPr>
      <t>The Photon operating system must be configured to synchronize with an approved DoD time source.</t>
    </r>
  </si>
  <si>
    <r>
      <rPr>
        <sz val="11"/>
        <color rgb="FF000000"/>
        <rFont val="Calibri"/>
      </rPr>
      <t>Open /etc/ntp.conf with a text editor and set its contents to the following:</t>
    </r>
    <r>
      <rPr>
        <sz val="11"/>
        <color rgb="FF000000"/>
        <rFont val="Calibri"/>
      </rPr>
      <t xml:space="preserve">
</t>
    </r>
    <r>
      <rPr>
        <sz val="11"/>
        <color rgb="FF000000"/>
        <rFont val="Calibri"/>
      </rPr>
      <t>tinker panic 0</t>
    </r>
    <r>
      <rPr>
        <sz val="11"/>
        <color rgb="FF000000"/>
        <rFont val="Calibri"/>
      </rPr>
      <t xml:space="preserve">
</t>
    </r>
    <r>
      <rPr>
        <sz val="11"/>
        <color rgb="FF000000"/>
        <rFont val="Calibri"/>
      </rPr>
      <t>restrict default kod nomodify notrap nopeer</t>
    </r>
    <r>
      <rPr>
        <sz val="11"/>
        <color rgb="FF000000"/>
        <rFont val="Calibri"/>
      </rPr>
      <t xml:space="preserve">
</t>
    </r>
    <r>
      <rPr>
        <sz val="11"/>
        <color rgb="FF000000"/>
        <rFont val="Calibri"/>
      </rPr>
      <t>restrict 127.0.0.1</t>
    </r>
    <r>
      <rPr>
        <sz val="11"/>
        <color rgb="FF000000"/>
        <rFont val="Calibri"/>
      </rPr>
      <t xml:space="preserve">
</t>
    </r>
    <r>
      <rPr>
        <sz val="11"/>
        <color rgb="FF000000"/>
        <rFont val="Calibri"/>
      </rPr>
      <t>restrict -6 ::1</t>
    </r>
    <r>
      <rPr>
        <sz val="11"/>
        <color rgb="FF000000"/>
        <rFont val="Calibri"/>
      </rPr>
      <t xml:space="preserve">
</t>
    </r>
    <r>
      <rPr>
        <sz val="11"/>
        <color rgb="FF000000"/>
        <rFont val="Calibri"/>
      </rPr>
      <t>driftfile /var/lib/ntp/drift/ntp.drift</t>
    </r>
    <r>
      <rPr>
        <sz val="11"/>
        <color rgb="FF000000"/>
        <rFont val="Calibri"/>
      </rPr>
      <t xml:space="preserve">
</t>
    </r>
    <r>
      <rPr>
        <sz val="11"/>
        <color rgb="FF000000"/>
        <rFont val="Calibri"/>
      </rPr>
      <t>server &lt;site-specific-time-source-IP&gt;</t>
    </r>
    <r>
      <rPr>
        <sz val="11"/>
        <color rgb="FF000000"/>
        <rFont val="Calibri"/>
      </rPr>
      <t xml:space="preserve">
</t>
    </r>
    <r>
      <rPr>
        <sz val="11"/>
        <color rgb="FF000000"/>
        <rFont val="Calibri"/>
      </rPr>
      <t>At the command line, execute the following commands:</t>
    </r>
    <r>
      <rPr>
        <sz val="11"/>
        <color rgb="FF000000"/>
        <rFont val="Calibri"/>
      </rPr>
      <t xml:space="preserve">
</t>
    </r>
    <r>
      <rPr>
        <sz val="11"/>
        <color rgb="FF000000"/>
        <rFont val="Calibri"/>
      </rPr>
      <t xml:space="preserve"># chkconfig ntpd on </t>
    </r>
    <r>
      <rPr>
        <sz val="11"/>
        <color rgb="FF000000"/>
        <rFont val="Calibri"/>
      </rPr>
      <t xml:space="preserve">
</t>
    </r>
    <r>
      <rPr>
        <sz val="11"/>
        <color rgb="FF000000"/>
        <rFont val="Calibri"/>
      </rPr>
      <t># systemctl start ntp</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Navigate to https://&lt;hostname&gt;:5480 to access the VAMI. </t>
    </r>
    <r>
      <rPr>
        <sz val="11"/>
        <color rgb="FF000000"/>
        <rFont val="Calibri"/>
      </rPr>
      <t xml:space="preserve">
</t>
    </r>
    <r>
      <rPr>
        <sz val="11"/>
        <color rgb="FF000000"/>
        <rFont val="Calibri"/>
      </rPr>
      <t xml:space="preserve">Authenticate and navigate to "Time". </t>
    </r>
    <r>
      <rPr>
        <sz val="11"/>
        <color rgb="FF000000"/>
        <rFont val="Calibri"/>
      </rPr>
      <t xml:space="preserve">
</t>
    </r>
    <r>
      <rPr>
        <sz val="11"/>
        <color rgb="FF000000"/>
        <rFont val="Calibri"/>
      </rPr>
      <t xml:space="preserve">Click "Edit" in the top right and configure at least one appropriate NTP server. </t>
    </r>
    <r>
      <rPr>
        <sz val="11"/>
        <color rgb="FF000000"/>
        <rFont val="Calibri"/>
      </rPr>
      <t xml:space="preserve">
</t>
    </r>
    <r>
      <rPr>
        <sz val="11"/>
        <color rgb="FF000000"/>
        <rFont val="Calibri"/>
      </rPr>
      <t>Click "OK".</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</si>
  <si>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r>
      <rPr>
        <sz val="11"/>
        <color rgb="FF000000"/>
        <rFont val="Calibri"/>
      </rPr>
      <t xml:space="preserve">
</t>
    </r>
    <r>
      <rPr>
        <sz val="11"/>
        <color rgb="FF000000"/>
        <rFont val="Calibri"/>
      </rPr>
      <t>Satisfies: SRG-OS-000355-GPOS-00143, SRG-OS-000356-GPOS-00144</t>
    </r>
  </si>
  <si>
    <r>
      <rPr>
        <sz val="11"/>
        <color rgb="FF000000"/>
        <rFont val="Calibri"/>
      </rPr>
      <t>At the command line, execute the following command:</t>
    </r>
    <r>
      <rPr>
        <sz val="11"/>
        <color rgb="FF000000"/>
        <rFont val="Calibri"/>
      </rPr>
      <t xml:space="preserve">
</t>
    </r>
    <r>
      <rPr>
        <sz val="11"/>
        <color rgb="FF000000"/>
        <rFont val="Calibri"/>
      </rPr>
      <t># grep -E '^\s*(server|peer|multicastclient)' /etc/ntp.conf</t>
    </r>
    <r>
      <rPr>
        <sz val="11"/>
        <color rgb="FF000000"/>
        <rFont val="Calibri"/>
      </rPr>
      <t xml:space="preserve">
</t>
    </r>
    <r>
      <rPr>
        <sz val="11"/>
        <color rgb="FF000000"/>
        <rFont val="Calibri"/>
      </rPr>
      <t>Confirm the servers and peers or multicastclient (as applicable) are local or an authoritative U.S. DoD source.</t>
    </r>
    <r>
      <rPr>
        <sz val="11"/>
        <color rgb="FF000000"/>
        <rFont val="Calibri"/>
      </rPr>
      <t xml:space="preserve">
</t>
    </r>
    <r>
      <rPr>
        <sz val="11"/>
        <color rgb="FF000000"/>
        <rFont val="Calibri"/>
      </rPr>
      <t>If no lines are returned or a non-local/non-authoritative time server is used,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Navigate to https://&lt;hostname&gt;:5480 to access the Virtual Appliance Management Interface (VAMI). </t>
    </r>
    <r>
      <rPr>
        <sz val="11"/>
        <color rgb="FF000000"/>
        <rFont val="Calibri"/>
      </rPr>
      <t xml:space="preserve">
</t>
    </r>
    <r>
      <rPr>
        <sz val="11"/>
        <color rgb="FF000000"/>
        <rFont val="Calibri"/>
      </rPr>
      <t xml:space="preserve">Authenticate and navigate to "Time". </t>
    </r>
    <r>
      <rPr>
        <sz val="11"/>
        <color rgb="FF000000"/>
        <rFont val="Calibri"/>
      </rPr>
      <t xml:space="preserve">
</t>
    </r>
    <r>
      <rPr>
        <sz val="11"/>
        <color rgb="FF000000"/>
        <rFont val="Calibri"/>
      </rPr>
      <t>If no appropriate time server is specified, this is a finding.</t>
    </r>
  </si>
  <si>
    <t>V-239133</t>
  </si>
  <si>
    <r>
      <rPr>
        <sz val="11"/>
        <rFont val="Calibri"/>
      </rPr>
      <t>The Photon operating system RPM package management tool must cryptographically verify the authenticity of all software packages during installation.</t>
    </r>
  </si>
  <si>
    <r>
      <rPr>
        <sz val="11"/>
        <color rgb="FF000000"/>
        <rFont val="Calibri"/>
      </rPr>
      <t>Open the file containing "nosignature" with a text editor and remove the option.</t>
    </r>
  </si>
  <si>
    <r>
      <rPr>
        <sz val="11"/>
        <color rgb="FF000000"/>
        <rFont val="Calibri"/>
      </rPr>
      <t>Installation of any non-trusted software, patches, service packs, device drivers, or operating system components can significantly affect the overall security of the operating system. Ensuring all packages' cryptographic signatures are valid prior to installation ensures the provenance of the software and protects against malicious tampering.</t>
    </r>
  </si>
  <si>
    <r>
      <rPr>
        <sz val="11"/>
        <color rgb="FF000000"/>
        <rFont val="Calibri"/>
      </rPr>
      <t>At the command line, execute the following command:</t>
    </r>
    <r>
      <rPr>
        <sz val="11"/>
        <color rgb="FF000000"/>
        <rFont val="Calibri"/>
      </rPr>
      <t xml:space="preserve">
</t>
    </r>
    <r>
      <rPr>
        <sz val="11"/>
        <color rgb="FF000000"/>
        <rFont val="Calibri"/>
      </rPr>
      <t># grep -s nosignature /usr/lib/rpm/rpmrc /etc/rpmrc ~root/.rpmrc</t>
    </r>
    <r>
      <rPr>
        <sz val="11"/>
        <color rgb="FF000000"/>
        <rFont val="Calibri"/>
      </rPr>
      <t xml:space="preserve">
</t>
    </r>
    <r>
      <rPr>
        <sz val="11"/>
        <color rgb="FF000000"/>
        <rFont val="Calibri"/>
      </rPr>
      <t>If the command returns any output, this is a finding.</t>
    </r>
  </si>
  <si>
    <t>V-239134</t>
  </si>
  <si>
    <r>
      <rPr>
        <sz val="11"/>
        <color rgb="FF000000"/>
        <rFont val="Calibri"/>
      </rPr>
      <t>Open /etc/tdnf/tdnf.conf with a text editor.</t>
    </r>
    <r>
      <rPr>
        <sz val="11"/>
        <color rgb="FF000000"/>
        <rFont val="Calibri"/>
      </rPr>
      <t xml:space="preserve">
</t>
    </r>
    <r>
      <rPr>
        <sz val="11"/>
        <color rgb="FF000000"/>
        <rFont val="Calibri"/>
      </rPr>
      <t>Remove any existing gpgcheck setting and add the following line:</t>
    </r>
    <r>
      <rPr>
        <sz val="11"/>
        <color rgb="FF000000"/>
        <rFont val="Calibri"/>
      </rPr>
      <t xml:space="preserve">
</t>
    </r>
    <r>
      <rPr>
        <sz val="11"/>
        <color rgb="FF000000"/>
        <rFont val="Calibri"/>
      </rPr>
      <t>gpgcheck=1</t>
    </r>
  </si>
  <si>
    <r>
      <rPr>
        <sz val="11"/>
        <color rgb="FF000000"/>
        <rFont val="Calibri"/>
      </rPr>
      <t>Installation of any non-trusted software, patches, service packs, device drivers, or operating system components can significantly affect the overall security of the operating system. This requirement ensures the software has not been tampered with and has been provided by a trusted vendor.</t>
    </r>
  </si>
  <si>
    <r>
      <rPr>
        <sz val="11"/>
        <color rgb="FF000000"/>
        <rFont val="Calibri"/>
      </rPr>
      <t>At the command line, execute the following command:</t>
    </r>
    <r>
      <rPr>
        <sz val="11"/>
        <color rgb="FF000000"/>
        <rFont val="Calibri"/>
      </rPr>
      <t xml:space="preserve">
</t>
    </r>
    <r>
      <rPr>
        <sz val="11"/>
        <color rgb="FF000000"/>
        <rFont val="Calibri"/>
      </rPr>
      <t># grep "^gpgcheck" /etc/tdnf/tdnf.conf</t>
    </r>
    <r>
      <rPr>
        <sz val="11"/>
        <color rgb="FF000000"/>
        <rFont val="Calibri"/>
      </rPr>
      <t xml:space="preserve">
</t>
    </r>
    <r>
      <rPr>
        <sz val="11"/>
        <color rgb="FF000000"/>
        <rFont val="Calibri"/>
      </rPr>
      <t>If "gpgcheck" is not set to "1", this is a finding.</t>
    </r>
  </si>
  <si>
    <t>V-239135</t>
  </si>
  <si>
    <r>
      <rPr>
        <sz val="11"/>
        <color rgb="FF000000"/>
        <rFont val="Calibri"/>
      </rPr>
      <t xml:space="preserve">Open the file where gpgcheck is not set to "1" with a text editor. </t>
    </r>
    <r>
      <rPr>
        <sz val="11"/>
        <color rgb="FF000000"/>
        <rFont val="Calibri"/>
      </rPr>
      <t xml:space="preserve">
</t>
    </r>
    <r>
      <rPr>
        <sz val="11"/>
        <color rgb="FF000000"/>
        <rFont val="Calibri"/>
      </rPr>
      <t>Remove any existing gpgcheck setting and add the following line at the end of the file:</t>
    </r>
    <r>
      <rPr>
        <sz val="11"/>
        <color rgb="FF000000"/>
        <rFont val="Calibri"/>
      </rPr>
      <t xml:space="preserve">
</t>
    </r>
    <r>
      <rPr>
        <sz val="11"/>
        <color rgb="FF000000"/>
        <rFont val="Calibri"/>
      </rPr>
      <t>gpgcheck=1</t>
    </r>
  </si>
  <si>
    <r>
      <rPr>
        <sz val="11"/>
        <color rgb="FF000000"/>
        <rFont val="Calibri"/>
      </rPr>
      <t>At the command line, execute the following command:</t>
    </r>
    <r>
      <rPr>
        <sz val="11"/>
        <color rgb="FF000000"/>
        <rFont val="Calibri"/>
      </rPr>
      <t xml:space="preserve">
</t>
    </r>
    <r>
      <rPr>
        <sz val="11"/>
        <color rgb="FF000000"/>
        <rFont val="Calibri"/>
      </rPr>
      <t># grep gpgcheck /etc/yum.repos.d/*</t>
    </r>
    <r>
      <rPr>
        <sz val="11"/>
        <color rgb="FF000000"/>
        <rFont val="Calibri"/>
      </rPr>
      <t xml:space="preserve">
</t>
    </r>
    <r>
      <rPr>
        <sz val="11"/>
        <color rgb="FF000000"/>
        <rFont val="Calibri"/>
      </rPr>
      <t>If "gpgcheck" is not set to "1" in any returned file, this is a finding.</t>
    </r>
  </si>
  <si>
    <t>V-239136</t>
  </si>
  <si>
    <r>
      <rPr>
        <sz val="11"/>
        <rFont val="Calibri"/>
      </rPr>
      <t>The Photon operating system must require users to reauthenticate for privilege escalation.</t>
    </r>
  </si>
  <si>
    <r>
      <rPr>
        <sz val="11"/>
        <color rgb="FF000000"/>
        <rFont val="Calibri"/>
      </rPr>
      <t>Check the configuration of the "/etc/sudoers" and "/etc/sudoers.d/*" files with the following command:</t>
    </r>
    <r>
      <rPr>
        <sz val="11"/>
        <color rgb="FF000000"/>
        <rFont val="Calibri"/>
      </rPr>
      <t xml:space="preserve">
</t>
    </r>
    <r>
      <rPr>
        <sz val="11"/>
        <color rgb="FF000000"/>
        <rFont val="Calibri"/>
      </rPr>
      <t># visudo</t>
    </r>
    <r>
      <rPr>
        <sz val="11"/>
        <color rgb="FF000000"/>
        <rFont val="Calibri"/>
      </rPr>
      <t xml:space="preserve">
</t>
    </r>
    <r>
      <rPr>
        <sz val="11"/>
        <color rgb="FF000000"/>
        <rFont val="Calibri"/>
      </rPr>
      <t>OR</t>
    </r>
    <r>
      <rPr>
        <sz val="11"/>
        <color rgb="FF000000"/>
        <rFont val="Calibri"/>
      </rPr>
      <t xml:space="preserve">
</t>
    </r>
    <r>
      <rPr>
        <sz val="11"/>
        <color rgb="FF000000"/>
        <rFont val="Calibri"/>
      </rPr>
      <t># visudo -f /etc/sudoers.d/&lt;file name&gt;</t>
    </r>
    <r>
      <rPr>
        <sz val="11"/>
        <color rgb="FF000000"/>
        <rFont val="Calibri"/>
      </rPr>
      <t xml:space="preserve">
</t>
    </r>
    <r>
      <rPr>
        <sz val="11"/>
        <color rgb="FF000000"/>
        <rFont val="Calibri"/>
      </rPr>
      <t>Remove any occurrences of "NOPASSWD" tags associated with user accounts with a password hash.</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</si>
  <si>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</si>
  <si>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At the command line, execute the following commands:</t>
    </r>
    <r>
      <rPr>
        <sz val="11"/>
        <color rgb="FF000000"/>
        <rFont val="Calibri"/>
      </rPr>
      <t xml:space="preserve">
</t>
    </r>
    <r>
      <rPr>
        <sz val="11"/>
        <color rgb="FF000000"/>
        <rFont val="Calibri"/>
      </rPr>
      <t># grep -ihs nopasswd /etc/sudoers /etc/sudoers.d/*|grep -v "^#"|grep -v "^%"|awk '{print $1}'</t>
    </r>
    <r>
      <rPr>
        <sz val="11"/>
        <color rgb="FF000000"/>
        <rFont val="Calibri"/>
      </rPr>
      <t xml:space="preserve">
</t>
    </r>
    <r>
      <rPr>
        <sz val="11"/>
        <color rgb="FF000000"/>
        <rFont val="Calibri"/>
      </rPr>
      <t># awk -F: '($2 != "x" &amp;&amp; $2 != "!") {print $1}' /etc/shadow</t>
    </r>
    <r>
      <rPr>
        <sz val="11"/>
        <color rgb="FF000000"/>
        <rFont val="Calibri"/>
      </rPr>
      <t xml:space="preserve">
</t>
    </r>
    <r>
      <rPr>
        <sz val="11"/>
        <color rgb="FF000000"/>
        <rFont val="Calibri"/>
      </rPr>
      <t>If any account listed in the first output is also listed in the second output, this is a finding.</t>
    </r>
  </si>
  <si>
    <t>V-239137</t>
  </si>
  <si>
    <r>
      <rPr>
        <sz val="11"/>
        <rFont val="Calibri"/>
      </rPr>
      <t>The Photon operating system must prohibit the use of cached authenticators after one day.</t>
    </r>
  </si>
  <si>
    <r>
      <rPr>
        <sz val="11"/>
        <color rgb="FF000000"/>
        <rFont val="Calibri"/>
      </rPr>
      <t>At the command line, execute the following command:</t>
    </r>
    <r>
      <rPr>
        <sz val="11"/>
        <color rgb="FF000000"/>
        <rFont val="Calibri"/>
      </rPr>
      <t xml:space="preserve">
</t>
    </r>
    <r>
      <rPr>
        <sz val="11"/>
        <color rgb="FF000000"/>
        <rFont val="Calibri"/>
      </rPr>
      <t># /opt/likewise/bin/lwregshell set_value "[HKEY_THIS_MACHINE\Services\lsass\Parameters\Providers\ActiveDirectory]" CacheEntryExpiry 14400</t>
    </r>
  </si>
  <si>
    <r>
      <rPr>
        <sz val="11"/>
        <color rgb="FF000000"/>
        <rFont val="Calibri"/>
      </rPr>
      <t>If cached authentication information is out of date, the validity of the authentication information may be questionable.</t>
    </r>
  </si>
  <si>
    <r>
      <rPr>
        <sz val="11"/>
        <color rgb="FF000000"/>
        <rFont val="Calibri"/>
      </rPr>
      <t>At the command line, execute the following command:</t>
    </r>
    <r>
      <rPr>
        <sz val="11"/>
        <color rgb="FF000000"/>
        <rFont val="Calibri"/>
      </rPr>
      <t xml:space="preserve">
</t>
    </r>
    <r>
      <rPr>
        <sz val="11"/>
        <color rgb="FF000000"/>
        <rFont val="Calibri"/>
      </rPr>
      <t># /opt/likewise/bin/lwregshell list_values "HKEY_THIS_MACHINE\Services\lsass\Parameters\Providers\ActiveDirectory"|grep "CacheEntryExpiry"</t>
    </r>
    <r>
      <rPr>
        <sz val="11"/>
        <color rgb="FF000000"/>
        <rFont val="Calibri"/>
      </rPr>
      <t xml:space="preserve">
</t>
    </r>
    <r>
      <rPr>
        <sz val="11"/>
        <color rgb="FF000000"/>
        <rFont val="Calibri"/>
      </rPr>
      <t>If the value returned is not 14400 or less, this is a finding.</t>
    </r>
  </si>
  <si>
    <t>V-239138</t>
  </si>
  <si>
    <r>
      <rPr>
        <sz val="11"/>
        <rFont val="Calibri"/>
      </rPr>
      <t>The Photon operating system must configure sshd to use FIPS 140-2 ciphers.</t>
    </r>
  </si>
  <si>
    <r>
      <rPr>
        <sz val="11"/>
        <color rgb="FF000000"/>
        <rFont val="Calibri"/>
      </rPr>
      <t>Open /etc/ssh/sshd_config with a text editor.</t>
    </r>
    <r>
      <rPr>
        <sz val="11"/>
        <color rgb="FF000000"/>
        <rFont val="Calibri"/>
      </rPr>
      <t xml:space="preserve">
</t>
    </r>
    <r>
      <rPr>
        <sz val="11"/>
        <color rgb="FF000000"/>
        <rFont val="Calibri"/>
      </rPr>
      <t>Ensure that the "Ciphers" line is uncommented and set to the following:</t>
    </r>
    <r>
      <rPr>
        <sz val="11"/>
        <color rgb="FF000000"/>
        <rFont val="Calibri"/>
      </rPr>
      <t xml:space="preserve">
</t>
    </r>
    <r>
      <rPr>
        <sz val="11"/>
        <color rgb="FF000000"/>
        <rFont val="Calibri"/>
      </rPr>
      <t>Ciphers aes256-gcm@openssh.com,aes128-gcm@openssh.com,aes256-ctr,aes192-ctr,aes128-ctr</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</si>
  <si>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Privileged access contains control and configuration information and is particularly sensitive, so additional protections are necessary. This is maintained by using cryptographic mechanisms such as encryption to protect confidentiality.</t>
    </r>
    <r>
      <rPr>
        <sz val="11"/>
        <color rgb="FF000000"/>
        <rFont val="Calibri"/>
      </rPr>
      <t xml:space="preserve">
</t>
    </r>
    <r>
      <rPr>
        <sz val="11"/>
        <color rgb="FF000000"/>
        <rFont val="Calibri"/>
      </rPr>
      <t xml:space="preserve">Nonlocal maintenance and diagnostic activities are activities conducted by individuals communicating through a network, either an external network (e.g., the internet) or an internal network. Local maintenance and diagnostic activities are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(e.g., the software implementing "ping," "ls," "ipconfig," or the hardware and software implementing the monitoring port of an Ethernet switch).</t>
    </r>
    <r>
      <rPr>
        <sz val="11"/>
        <color rgb="FF000000"/>
        <rFont val="Calibri"/>
      </rPr>
      <t xml:space="preserve">
</t>
    </r>
    <r>
      <rPr>
        <sz val="11"/>
        <color rgb="FF000000"/>
        <rFont val="Calibri"/>
      </rPr>
      <t>The operating system can meet this requirement through leveraging a cryptographic module.</t>
    </r>
    <r>
      <rPr>
        <sz val="11"/>
        <color rgb="FF000000"/>
        <rFont val="Calibri"/>
      </rPr>
      <t xml:space="preserve">
</t>
    </r>
    <r>
      <rPr>
        <sz val="11"/>
        <color rgb="FF000000"/>
        <rFont val="Calibri"/>
      </rPr>
      <t>Satisfies: SRG-OS-000394-GPOS-00174, SRG-OS-000424-GPOS-00188, SRG-OS-000478-GPOS-00223</t>
    </r>
  </si>
  <si>
    <r>
      <rPr>
        <sz val="11"/>
        <color rgb="FF000000"/>
        <rFont val="Calibri"/>
      </rPr>
      <t>At the command line, execute the following command:</t>
    </r>
    <r>
      <rPr>
        <sz val="11"/>
        <color rgb="FF000000"/>
        <rFont val="Calibri"/>
      </rPr>
      <t xml:space="preserve">
</t>
    </r>
    <r>
      <rPr>
        <sz val="11"/>
        <color rgb="FF000000"/>
        <rFont val="Calibri"/>
      </rPr>
      <t># sshd -T|&amp;grep -i Ciphers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ciphers aes256-gcm@openssh.com,aes128-gcm@openssh.com,aes256-ctr,aes192-ctr,aes128-ctr</t>
    </r>
    <r>
      <rPr>
        <sz val="11"/>
        <color rgb="FF000000"/>
        <rFont val="Calibri"/>
      </rPr>
      <t xml:space="preserve">
</t>
    </r>
    <r>
      <rPr>
        <sz val="11"/>
        <color rgb="FF000000"/>
        <rFont val="Calibri"/>
      </rPr>
      <t>If the output does not match the expected result, this is a finding.</t>
    </r>
  </si>
  <si>
    <t>V-239139</t>
  </si>
  <si>
    <r>
      <rPr>
        <sz val="11"/>
        <rFont val="Calibri"/>
      </rPr>
      <t>The Photon operating system must use OpenSSH for remote maintenance sessions.</t>
    </r>
  </si>
  <si>
    <r>
      <rPr>
        <sz val="11"/>
        <color rgb="FF000000"/>
        <rFont val="Calibri"/>
      </rPr>
      <t>Installing openssh manually is not supported by VMware. Revert to a previous backup or redeploy the VCSA.</t>
    </r>
  </si>
  <si>
    <r>
      <rPr>
        <sz val="11"/>
        <color rgb="FF000000"/>
        <rFont val="Calibri"/>
      </rPr>
      <t>If the remote connection is not closed and verified as closed, the session may remain open and be exploited by an attacker; this is referred to as a zombie session. Remote connections must be disconnected and verified as disconnected when nonlocal maintenance sessions have been terminated and are no longer available for use.</t>
    </r>
    <r>
      <rPr>
        <sz val="11"/>
        <color rgb="FF000000"/>
        <rFont val="Calibri"/>
      </rPr>
      <t xml:space="preserve">
</t>
    </r>
    <r>
      <rPr>
        <sz val="11"/>
        <color rgb="FF000000"/>
        <rFont val="Calibri"/>
      </rPr>
      <t>Satisfies: SRG-OS-000395-GPOS-00175, SRG-OS-000074-GPOS-00042, SRG-OS-000112-GPOS-00057, SRG-OS-000113-GPOS-00058, SRG-OS-000120-GPOS-00061, SRG-OS-000125-GPOS-00065, SRG-OS-000425-GPOS-00189, SRG-OS-000426-GPOS-00190</t>
    </r>
  </si>
  <si>
    <r>
      <rPr>
        <sz val="11"/>
        <color rgb="FF000000"/>
        <rFont val="Calibri"/>
      </rPr>
      <t>At the command line, execute the following command:</t>
    </r>
    <r>
      <rPr>
        <sz val="11"/>
        <color rgb="FF000000"/>
        <rFont val="Calibri"/>
      </rPr>
      <t xml:space="preserve">
</t>
    </r>
    <r>
      <rPr>
        <sz val="11"/>
        <color rgb="FF000000"/>
        <rFont val="Calibri"/>
      </rPr>
      <t># rpm -qa|grep openssh</t>
    </r>
    <r>
      <rPr>
        <sz val="11"/>
        <color rgb="FF000000"/>
        <rFont val="Calibri"/>
      </rPr>
      <t xml:space="preserve">
</t>
    </r>
    <r>
      <rPr>
        <sz val="11"/>
        <color rgb="FF000000"/>
        <rFont val="Calibri"/>
      </rPr>
      <t>If there is no output, this is a finding.</t>
    </r>
  </si>
  <si>
    <t>V-239140</t>
  </si>
  <si>
    <r>
      <rPr>
        <sz val="11"/>
        <rFont val="Calibri"/>
      </rPr>
      <t>The Photon operating system must implement address space layout randomization (ASLR) to protect its memory from unauthorized code execution.</t>
    </r>
  </si>
  <si>
    <r>
      <rPr>
        <sz val="11"/>
        <color rgb="FF000000"/>
        <rFont val="Calibri"/>
      </rPr>
      <t>Open /etc/sysctl.d/50-security-hardening.conf with a text editor.</t>
    </r>
    <r>
      <rPr>
        <sz val="11"/>
        <color rgb="FF000000"/>
        <rFont val="Calibri"/>
      </rPr>
      <t xml:space="preserve">
</t>
    </r>
    <r>
      <rPr>
        <sz val="11"/>
        <color rgb="FF000000"/>
        <rFont val="Calibri"/>
      </rPr>
      <t>Ensure that the "randomize_va_space" is uncommented and set to the following:</t>
    </r>
    <r>
      <rPr>
        <sz val="11"/>
        <color rgb="FF000000"/>
        <rFont val="Calibri"/>
      </rPr>
      <t xml:space="preserve">
</t>
    </r>
    <r>
      <rPr>
        <sz val="11"/>
        <color rgb="FF000000"/>
        <rFont val="Calibri"/>
      </rPr>
      <t>kernel.randomize_va_space=2</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sysctl --system</t>
    </r>
  </si>
  <si>
    <r>
      <rPr>
        <sz val="11"/>
        <color rgb="FF000000"/>
        <rFont val="Calibri"/>
      </rPr>
      <t>ASLR makes it more difficult for an attacker to predict the location of attack code he or she has introduced into a process's address space during an attempt at exploitation. Additionally, ASLR also makes it more difficult for an attacker to know the location of existing code to repurpose it using return-oriented programming techniques.</t>
    </r>
  </si>
  <si>
    <r>
      <rPr>
        <sz val="11"/>
        <color rgb="FF000000"/>
        <rFont val="Calibri"/>
      </rPr>
      <t>At the command line, execute the following command:</t>
    </r>
    <r>
      <rPr>
        <sz val="11"/>
        <color rgb="FF000000"/>
        <rFont val="Calibri"/>
      </rPr>
      <t xml:space="preserve">
</t>
    </r>
    <r>
      <rPr>
        <sz val="11"/>
        <color rgb="FF000000"/>
        <rFont val="Calibri"/>
      </rPr>
      <t># cat /proc/sys/kernel/randomize_va_space</t>
    </r>
    <r>
      <rPr>
        <sz val="11"/>
        <color rgb="FF000000"/>
        <rFont val="Calibri"/>
      </rPr>
      <t xml:space="preserve">
</t>
    </r>
    <r>
      <rPr>
        <sz val="11"/>
        <color rgb="FF000000"/>
        <rFont val="Calibri"/>
      </rPr>
      <t>If the value of "randomize_va_space" is not "2", this is a finding.</t>
    </r>
  </si>
  <si>
    <t>V-239141</t>
  </si>
  <si>
    <r>
      <rPr>
        <sz val="11"/>
        <rFont val="Calibri"/>
      </rPr>
      <t>The Photon operating system must remove all software components after updated versions have been installed.</t>
    </r>
  </si>
  <si>
    <r>
      <rPr>
        <sz val="11"/>
        <color rgb="FF000000"/>
        <rFont val="Calibri"/>
      </rPr>
      <t xml:space="preserve">Open /etc/tdnf/tdnf.conf with a text editor. </t>
    </r>
    <r>
      <rPr>
        <sz val="11"/>
        <color rgb="FF000000"/>
        <rFont val="Calibri"/>
      </rPr>
      <t xml:space="preserve">
</t>
    </r>
    <r>
      <rPr>
        <sz val="11"/>
        <color rgb="FF000000"/>
        <rFont val="Calibri"/>
      </rPr>
      <t>Remove any existing "clean_requirements_on_remove" line and ensure the following line is present:</t>
    </r>
    <r>
      <rPr>
        <sz val="11"/>
        <color rgb="FF000000"/>
        <rFont val="Calibri"/>
      </rPr>
      <t xml:space="preserve">
</t>
    </r>
    <r>
      <rPr>
        <sz val="11"/>
        <color rgb="FF000000"/>
        <rFont val="Calibri"/>
      </rPr>
      <t>clean_requirements_on_remove=true</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</si>
  <si>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</si>
  <si>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At the command line, execute the following command:</t>
    </r>
    <r>
      <rPr>
        <sz val="11"/>
        <color rgb="FF000000"/>
        <rFont val="Calibri"/>
      </rPr>
      <t xml:space="preserve">
</t>
    </r>
    <r>
      <rPr>
        <sz val="11"/>
        <color rgb="FF000000"/>
        <rFont val="Calibri"/>
      </rPr>
      <t># grep -i "^clean_requirements_on_remove" /etc/tdnf/tdnf.conf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clean_requirements_on_remove=true</t>
    </r>
    <r>
      <rPr>
        <sz val="11"/>
        <color rgb="FF000000"/>
        <rFont val="Calibri"/>
      </rPr>
      <t xml:space="preserve">
</t>
    </r>
    <r>
      <rPr>
        <sz val="11"/>
        <color rgb="FF000000"/>
        <rFont val="Calibri"/>
      </rPr>
      <t>If the output does not match the expected result, this is a finding.</t>
    </r>
  </si>
  <si>
    <t>V-239142</t>
  </si>
  <si>
    <r>
      <rPr>
        <sz val="11"/>
        <rFont val="Calibri"/>
      </rPr>
      <t>The Photon operating system must generate audit records when the sudo command is used.</t>
    </r>
  </si>
  <si>
    <r>
      <rPr>
        <sz val="11"/>
        <color rgb="FF000000"/>
        <rFont val="Calibri"/>
      </rPr>
      <t>Open /etc/audit/rules.d/audit.STIG.rules with a text editor and add the following lines:</t>
    </r>
    <r>
      <rPr>
        <sz val="11"/>
        <color rgb="FF000000"/>
        <rFont val="Calibri"/>
      </rPr>
      <t xml:space="preserve">
</t>
    </r>
    <r>
      <rPr>
        <sz val="11"/>
        <color rgb="FF000000"/>
        <rFont val="Calibri"/>
      </rPr>
      <t>-a always,exit -F path=/usr/bin/sudo -F perm=x -F auid&gt;=1000 -F auid!=4294967295 -k privileged</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/sbin/augenrules --load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</si>
  <si>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SRG-OS-000458-GPOS-00203, SRG-OS-000463-GPOS-00207, SRG-OS-000466-GPOS-00210, SRG-OS-000468-GPOS-00212</t>
    </r>
  </si>
  <si>
    <r>
      <rPr>
        <sz val="11"/>
        <color rgb="FF000000"/>
        <rFont val="Calibri"/>
      </rPr>
      <t>At the command line, execute the following command:</t>
    </r>
    <r>
      <rPr>
        <sz val="11"/>
        <color rgb="FF000000"/>
        <rFont val="Calibri"/>
      </rPr>
      <t xml:space="preserve">
</t>
    </r>
    <r>
      <rPr>
        <sz val="11"/>
        <color rgb="FF000000"/>
        <rFont val="Calibri"/>
      </rPr>
      <t># auditctl -l | grep sudo</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 always,exit -F path=/usr/bin/sudo -F perm=x -F auid&gt;=1000 -F auid!=1 -k privileged</t>
    </r>
    <r>
      <rPr>
        <sz val="11"/>
        <color rgb="FF000000"/>
        <rFont val="Calibri"/>
      </rPr>
      <t xml:space="preserve">
</t>
    </r>
    <r>
      <rPr>
        <sz val="11"/>
        <color rgb="FF000000"/>
        <rFont val="Calibri"/>
      </rPr>
      <t>OR</t>
    </r>
    <r>
      <rPr>
        <sz val="11"/>
        <color rgb="FF000000"/>
        <rFont val="Calibri"/>
      </rPr>
      <t xml:space="preserve">
</t>
    </r>
    <r>
      <rPr>
        <sz val="11"/>
        <color rgb="FF000000"/>
        <rFont val="Calibri"/>
      </rPr>
      <t>-a always,exit -S all -F path=/usr/bin/sudo -F perm=x -F auid&gt;=1000 -F auid!=-1 -F key=privileged</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Enabling the auditd service is done as part of a separate control.</t>
    </r>
  </si>
  <si>
    <t>V-239143</t>
  </si>
  <si>
    <r>
      <rPr>
        <sz val="11"/>
        <rFont val="Calibri"/>
      </rPr>
      <t>The Photon operating system must generate audit records when successful/unsuccessful logon attempts occur.</t>
    </r>
  </si>
  <si>
    <r>
      <rPr>
        <sz val="11"/>
        <color rgb="FF000000"/>
        <rFont val="Calibri"/>
      </rPr>
      <t>Open /etc/audit/rules.d/audit.STIG.rules with a text editor and add the following lines:</t>
    </r>
    <r>
      <rPr>
        <sz val="11"/>
        <color rgb="FF000000"/>
        <rFont val="Calibri"/>
      </rPr>
      <t xml:space="preserve">
</t>
    </r>
    <r>
      <rPr>
        <sz val="11"/>
        <color rgb="FF000000"/>
        <rFont val="Calibri"/>
      </rPr>
      <t>-w /var/log/faillog -p wa</t>
    </r>
    <r>
      <rPr>
        <sz val="11"/>
        <color rgb="FF000000"/>
        <rFont val="Calibri"/>
      </rPr>
      <t xml:space="preserve">
</t>
    </r>
    <r>
      <rPr>
        <sz val="11"/>
        <color rgb="FF000000"/>
        <rFont val="Calibri"/>
      </rPr>
      <t>-w /var/log/lastlog -p wa</t>
    </r>
    <r>
      <rPr>
        <sz val="11"/>
        <color rgb="FF000000"/>
        <rFont val="Calibri"/>
      </rPr>
      <t xml:space="preserve">
</t>
    </r>
    <r>
      <rPr>
        <sz val="11"/>
        <color rgb="FF000000"/>
        <rFont val="Calibri"/>
      </rPr>
      <t>-w /var/log/tallylog -p wa</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/sbin/augenrules --load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</si>
  <si>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SRG-OS-000470-GPOS-00214, SRG-OS-000472-GPOS-00217, SRG-OS-000473-GPOS-00218</t>
    </r>
  </si>
  <si>
    <r>
      <rPr>
        <sz val="11"/>
        <color rgb="FF000000"/>
        <rFont val="Calibri"/>
      </rPr>
      <t>At the command line, execute the following command:</t>
    </r>
    <r>
      <rPr>
        <sz val="11"/>
        <color rgb="FF000000"/>
        <rFont val="Calibri"/>
      </rPr>
      <t xml:space="preserve">
</t>
    </r>
    <r>
      <rPr>
        <sz val="11"/>
        <color rgb="FF000000"/>
        <rFont val="Calibri"/>
      </rPr>
      <t># auditctl -l | grep -E "faillog|lastlog|tallylog"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 /var/log/faillog -p wa</t>
    </r>
    <r>
      <rPr>
        <sz val="11"/>
        <color rgb="FF000000"/>
        <rFont val="Calibri"/>
      </rPr>
      <t xml:space="preserve">
</t>
    </r>
    <r>
      <rPr>
        <sz val="11"/>
        <color rgb="FF000000"/>
        <rFont val="Calibri"/>
      </rPr>
      <t>-w /var/log/lastlog -p wa</t>
    </r>
    <r>
      <rPr>
        <sz val="11"/>
        <color rgb="FF000000"/>
        <rFont val="Calibri"/>
      </rPr>
      <t xml:space="preserve">
</t>
    </r>
    <r>
      <rPr>
        <sz val="11"/>
        <color rgb="FF000000"/>
        <rFont val="Calibri"/>
      </rPr>
      <t>-w /var/log/tallylog -p wa</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Enabling the auditd service is done as part of a separate control.</t>
    </r>
  </si>
  <si>
    <t>V-239144</t>
  </si>
  <si>
    <r>
      <rPr>
        <sz val="11"/>
        <rFont val="Calibri"/>
      </rPr>
      <t>The Photon operating system must audit the insmod module.</t>
    </r>
  </si>
  <si>
    <r>
      <rPr>
        <sz val="11"/>
        <color rgb="FF000000"/>
        <rFont val="Calibri"/>
      </rPr>
      <t>Open /etc/audit/rules.d/audit.STIG.rules with a text editor and add the following lines:</t>
    </r>
    <r>
      <rPr>
        <sz val="11"/>
        <color rgb="FF000000"/>
        <rFont val="Calibri"/>
      </rPr>
      <t xml:space="preserve">
</t>
    </r>
    <r>
      <rPr>
        <sz val="11"/>
        <color rgb="FF000000"/>
        <rFont val="Calibri"/>
      </rPr>
      <t>-w /sbin/insmod -p x</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/sbin/augenrules --load</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</si>
  <si>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SRG-OS-000471-GPOS-00216, SRG-OS-000477-GPOS-00222</t>
    </r>
  </si>
  <si>
    <r>
      <rPr>
        <sz val="11"/>
        <color rgb="FF000000"/>
        <rFont val="Calibri"/>
      </rPr>
      <t>At the command line, execute the following command:</t>
    </r>
    <r>
      <rPr>
        <sz val="11"/>
        <color rgb="FF000000"/>
        <rFont val="Calibri"/>
      </rPr>
      <t xml:space="preserve">
</t>
    </r>
    <r>
      <rPr>
        <sz val="11"/>
        <color rgb="FF000000"/>
        <rFont val="Calibri"/>
      </rPr>
      <t># auditctl -l | grep "/sbin/insmod"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 /sbin/insmod -p x</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Enabling the auditd service is done as part of a separate control.</t>
    </r>
  </si>
  <si>
    <t>V-239145</t>
  </si>
  <si>
    <r>
      <rPr>
        <sz val="11"/>
        <rFont val="Calibri"/>
      </rPr>
      <t>The Photon operating system auditd service must generate audit records for all account creations, modifications, disabling, and termination events.</t>
    </r>
  </si>
  <si>
    <r>
      <rPr>
        <sz val="11"/>
        <color rgb="FF000000"/>
        <rFont val="Calibri"/>
      </rPr>
      <t>Open /etc/audit/rules.d/audit.STIG.rules with a text editor and add the following lines:</t>
    </r>
    <r>
      <rPr>
        <sz val="11"/>
        <color rgb="FF000000"/>
        <rFont val="Calibri"/>
      </rPr>
      <t xml:space="preserve">
</t>
    </r>
    <r>
      <rPr>
        <sz val="11"/>
        <color rgb="FF000000"/>
        <rFont val="Calibri"/>
      </rPr>
      <t>-w /etc/security/opasswd -p wa -k opasswd</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/sbin/augenrules --load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</si>
  <si>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</si>
  <si>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At the command line, execute the following command:</t>
    </r>
    <r>
      <rPr>
        <sz val="11"/>
        <color rgb="FF000000"/>
        <rFont val="Calibri"/>
      </rPr>
      <t xml:space="preserve">
</t>
    </r>
    <r>
      <rPr>
        <sz val="11"/>
        <color rgb="FF000000"/>
        <rFont val="Calibri"/>
      </rPr>
      <t># auditctl -l | grep -E /etc/security/opasswd</t>
    </r>
    <r>
      <rPr>
        <sz val="11"/>
        <color rgb="FF000000"/>
        <rFont val="Calibri"/>
      </rPr>
      <t xml:space="preserve">
</t>
    </r>
    <r>
      <rPr>
        <sz val="11"/>
        <color rgb="FF000000"/>
        <rFont val="Calibri"/>
      </rPr>
      <t>If any of these are not listed with a permissions filter of at least "w", this is a finding.</t>
    </r>
    <r>
      <rPr>
        <sz val="11"/>
        <color rgb="FF000000"/>
        <rFont val="Calibri"/>
      </rPr>
      <t xml:space="preserve">
</t>
    </r>
    <r>
      <rPr>
        <sz val="11"/>
        <color rgb="FF000000"/>
        <rFont val="Calibri"/>
      </rPr>
      <t>Note: This check depends on the auditd service to be in a running state for accurate results. Enabling the auditd service is done as part of a separate control.</t>
    </r>
  </si>
  <si>
    <t>V-239146</t>
  </si>
  <si>
    <r>
      <rPr>
        <sz val="11"/>
        <rFont val="Calibri"/>
      </rPr>
      <t>The Photon operating system must use the pam_cracklib module.</t>
    </r>
  </si>
  <si>
    <r>
      <rPr>
        <sz val="11"/>
        <color rgb="FF000000"/>
        <rFont val="Calibri"/>
      </rPr>
      <t>If the operating system allows the user to select passwords based on dictionary words, this increases the chances of password compromise by increasing the opportunity for successful guesses and brute-force attacks.</t>
    </r>
  </si>
  <si>
    <r>
      <rPr>
        <sz val="11"/>
        <color rgb="FF000000"/>
        <rFont val="Calibri"/>
      </rPr>
      <t>At the command line, execute the following command:</t>
    </r>
    <r>
      <rPr>
        <sz val="11"/>
        <color rgb="FF000000"/>
        <rFont val="Calibri"/>
      </rPr>
      <t xml:space="preserve">
</t>
    </r>
    <r>
      <rPr>
        <sz val="11"/>
        <color rgb="FF000000"/>
        <rFont val="Calibri"/>
      </rPr>
      <t># grep pam_cracklib /etc/pam.d/system-password</t>
    </r>
    <r>
      <rPr>
        <sz val="11"/>
        <color rgb="FF000000"/>
        <rFont val="Calibri"/>
      </rPr>
      <t xml:space="preserve">
</t>
    </r>
    <r>
      <rPr>
        <sz val="11"/>
        <color rgb="FF000000"/>
        <rFont val="Calibri"/>
      </rPr>
      <t>If the output does not return at least "password  requisite   pam_cracklib.so", this is a finding.</t>
    </r>
    <r>
      <rPr>
        <sz val="11"/>
        <color rgb="FF000000"/>
        <rFont val="Calibri"/>
      </rPr>
      <t xml:space="preserve">
</t>
    </r>
    <r>
      <rPr>
        <sz val="11"/>
        <color rgb="FF000000"/>
        <rFont val="Calibri"/>
      </rPr>
      <t>NOTE: After the fix is implemented, the check will not pass until either a reboot is performed or both files are modified, which happens automatically on reboot.</t>
    </r>
  </si>
  <si>
    <t>V-239147</t>
  </si>
  <si>
    <r>
      <rPr>
        <sz val="11"/>
        <rFont val="Calibri"/>
      </rPr>
      <t>The Photon operating system must set the FAIL_DELAY parameter.</t>
    </r>
  </si>
  <si>
    <r>
      <rPr>
        <sz val="11"/>
        <color rgb="FF000000"/>
        <rFont val="Calibri"/>
      </rPr>
      <t>Open /etc/login.defs with a text editor.</t>
    </r>
    <r>
      <rPr>
        <sz val="11"/>
        <color rgb="FF000000"/>
        <rFont val="Calibri"/>
      </rPr>
      <t xml:space="preserve">
</t>
    </r>
    <r>
      <rPr>
        <sz val="11"/>
        <color rgb="FF000000"/>
        <rFont val="Calibri"/>
      </rPr>
      <t>Add the following line after the last auth statement:</t>
    </r>
    <r>
      <rPr>
        <sz val="11"/>
        <color rgb="FF000000"/>
        <rFont val="Calibri"/>
      </rPr>
      <t xml:space="preserve">
</t>
    </r>
    <r>
      <rPr>
        <sz val="11"/>
        <color rgb="FF000000"/>
        <rFont val="Calibri"/>
      </rPr>
      <t>FAIL_DELAY 4</t>
    </r>
  </si>
  <si>
    <r>
      <rPr>
        <sz val="11"/>
        <color rgb="FF000000"/>
        <rFont val="Calibri"/>
      </rPr>
      <t>Limiting the number of logon attempts over a certain time interval reduces the chances that an unauthorized user may gain access to an account.</t>
    </r>
  </si>
  <si>
    <r>
      <rPr>
        <sz val="11"/>
        <color rgb="FF000000"/>
        <rFont val="Calibri"/>
      </rPr>
      <t>At the command line, execute the following command:</t>
    </r>
    <r>
      <rPr>
        <sz val="11"/>
        <color rgb="FF000000"/>
        <rFont val="Calibri"/>
      </rPr>
      <t xml:space="preserve">
</t>
    </r>
    <r>
      <rPr>
        <sz val="11"/>
        <color rgb="FF000000"/>
        <rFont val="Calibri"/>
      </rPr>
      <t xml:space="preserve"># grep FAIL_DELAY /etc/login.defs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the output does not match the expected result, this is a finding.</t>
    </r>
  </si>
  <si>
    <t>V-239148</t>
  </si>
  <si>
    <r>
      <rPr>
        <sz val="11"/>
        <rFont val="Calibri"/>
      </rPr>
      <t>The Photon operating system must enforce a delay of at least four seconds between logon prompts following a failed logon attempt.</t>
    </r>
  </si>
  <si>
    <r>
      <rPr>
        <sz val="11"/>
        <color rgb="FF000000"/>
        <rFont val="Calibri"/>
      </rPr>
      <t>Open /etc/pam.d/system-auth with a text editor.</t>
    </r>
    <r>
      <rPr>
        <sz val="11"/>
        <color rgb="FF000000"/>
        <rFont val="Calibri"/>
      </rPr>
      <t xml:space="preserve">
</t>
    </r>
    <r>
      <rPr>
        <sz val="11"/>
        <color rgb="FF000000"/>
        <rFont val="Calibri"/>
      </rPr>
      <t>Remove any existing "pam_faildelay" line and add the following line at the end of the file:</t>
    </r>
    <r>
      <rPr>
        <sz val="11"/>
        <color rgb="FF000000"/>
        <rFont val="Calibri"/>
      </rPr>
      <t xml:space="preserve">
</t>
    </r>
    <r>
      <rPr>
        <sz val="11"/>
        <color rgb="FF000000"/>
        <rFont val="Calibri"/>
      </rPr>
      <t>auth      optional    pam_faildelay.so  delay=4000000</t>
    </r>
  </si>
  <si>
    <r>
      <rPr>
        <sz val="11"/>
        <color rgb="FF000000"/>
        <rFont val="Calibri"/>
      </rPr>
      <t>At the command line, execute the following command:</t>
    </r>
    <r>
      <rPr>
        <sz val="11"/>
        <color rgb="FF000000"/>
        <rFont val="Calibri"/>
      </rPr>
      <t xml:space="preserve">
</t>
    </r>
    <r>
      <rPr>
        <sz val="11"/>
        <color rgb="FF000000"/>
        <rFont val="Calibri"/>
      </rPr>
      <t># grep pam_faildelay /etc/pam.d/system-auth|grep --color=always "delay="</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auth      optional    pam_faildelay.so  delay=4000000</t>
    </r>
    <r>
      <rPr>
        <sz val="11"/>
        <color rgb="FF000000"/>
        <rFont val="Calibri"/>
      </rPr>
      <t xml:space="preserve">
</t>
    </r>
    <r>
      <rPr>
        <sz val="11"/>
        <color rgb="FF000000"/>
        <rFont val="Calibri"/>
      </rPr>
      <t>If the output does not match the expected result, this is a finding.</t>
    </r>
  </si>
  <si>
    <t>V-239149</t>
  </si>
  <si>
    <r>
      <rPr>
        <sz val="11"/>
        <rFont val="Calibri"/>
      </rPr>
      <t>The Photon operating system must ensure audit events are flushed to disk at proper intervals.</t>
    </r>
  </si>
  <si>
    <r>
      <rPr>
        <sz val="11"/>
        <color rgb="FF000000"/>
        <rFont val="Calibri"/>
      </rPr>
      <t>Open /etc/audit/auditd.conf with a text editor.</t>
    </r>
    <r>
      <rPr>
        <sz val="11"/>
        <color rgb="FF000000"/>
        <rFont val="Calibri"/>
      </rPr>
      <t xml:space="preserve">
</t>
    </r>
    <r>
      <rPr>
        <sz val="11"/>
        <color rgb="FF000000"/>
        <rFont val="Calibri"/>
      </rPr>
      <t>Ensure that the line below is present and any existing "flush" and "freq" settings are removed.</t>
    </r>
    <r>
      <rPr>
        <sz val="11"/>
        <color rgb="FF000000"/>
        <rFont val="Calibri"/>
      </rPr>
      <t xml:space="preserve">
</t>
    </r>
    <r>
      <rPr>
        <sz val="11"/>
        <color rgb="FF000000"/>
        <rFont val="Calibri"/>
      </rPr>
      <t>flush = INCREMENTAL_ASYNC</t>
    </r>
    <r>
      <rPr>
        <sz val="11"/>
        <color rgb="FF000000"/>
        <rFont val="Calibri"/>
      </rPr>
      <t xml:space="preserve">
</t>
    </r>
    <r>
      <rPr>
        <sz val="11"/>
        <color rgb="FF000000"/>
        <rFont val="Calibri"/>
      </rPr>
      <t>freq = 50</t>
    </r>
  </si>
  <si>
    <r>
      <rPr>
        <sz val="11"/>
        <color rgb="FF000000"/>
        <rFont val="Calibri"/>
      </rPr>
      <t>Without setting a balance between performance and ensuring all audit events are written to disk, performance of the system may suffer or the risk of missing audit entries may be too high.</t>
    </r>
  </si>
  <si>
    <r>
      <rPr>
        <sz val="11"/>
        <color rgb="FF000000"/>
        <rFont val="Calibri"/>
      </rPr>
      <t>At the command line, execute the following command:</t>
    </r>
    <r>
      <rPr>
        <sz val="11"/>
        <color rgb="FF000000"/>
        <rFont val="Calibri"/>
      </rPr>
      <t xml:space="preserve">
</t>
    </r>
    <r>
      <rPr>
        <sz val="11"/>
        <color rgb="FF000000"/>
        <rFont val="Calibri"/>
      </rPr>
      <t># grep -E "freq|flush" /etc/audit/auditd.conf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flush = INCREMENTAL_ASYNC</t>
    </r>
    <r>
      <rPr>
        <sz val="11"/>
        <color rgb="FF000000"/>
        <rFont val="Calibri"/>
      </rPr>
      <t xml:space="preserve">
</t>
    </r>
    <r>
      <rPr>
        <sz val="11"/>
        <color rgb="FF000000"/>
        <rFont val="Calibri"/>
      </rPr>
      <t>freq = 50</t>
    </r>
    <r>
      <rPr>
        <sz val="11"/>
        <color rgb="FF000000"/>
        <rFont val="Calibri"/>
      </rPr>
      <t xml:space="preserve">
</t>
    </r>
    <r>
      <rPr>
        <sz val="11"/>
        <color rgb="FF000000"/>
        <rFont val="Calibri"/>
      </rPr>
      <t>If the output does not match the expected result, this is a finding.</t>
    </r>
  </si>
  <si>
    <t>V-239150</t>
  </si>
  <si>
    <r>
      <rPr>
        <sz val="11"/>
        <rFont val="Calibri"/>
      </rPr>
      <t>The Photon operating system must ensure root $PATH entries are appropriate.</t>
    </r>
  </si>
  <si>
    <r>
      <rPr>
        <sz val="11"/>
        <color rgb="FF000000"/>
        <rFont val="Calibri"/>
      </rPr>
      <t>At the command line, execute the following command:</t>
    </r>
    <r>
      <rPr>
        <sz val="11"/>
        <color rgb="FF000000"/>
        <rFont val="Calibri"/>
      </rPr>
      <t xml:space="preserve">
</t>
    </r>
    <r>
      <rPr>
        <sz val="11"/>
        <color rgb="FF000000"/>
        <rFont val="Calibri"/>
      </rPr>
      <t># export PATH=/usr/local/bin:/usr/bin:/bin:/usr/sbin:/sbin:/usr/java/jre-vmware/bin:/opt/vmware/bin</t>
    </r>
  </si>
  <si>
    <r>
      <rPr>
        <sz val="11"/>
        <color rgb="FF000000"/>
        <rFont val="Calibri"/>
      </rPr>
      <t>The $PATH variable contains a semicolon-delimited set of directories that allows root to not specify the full path for a limited set of binaries. Having unexpected directories in $PATH can lead to root running a binary other than the one intended.</t>
    </r>
  </si>
  <si>
    <r>
      <rPr>
        <sz val="11"/>
        <color rgb="FF000000"/>
        <rFont val="Calibri"/>
      </rPr>
      <t>At the command line, execute the following command:</t>
    </r>
    <r>
      <rPr>
        <sz val="11"/>
        <color rgb="FF000000"/>
        <rFont val="Calibri"/>
      </rPr>
      <t xml:space="preserve">
</t>
    </r>
    <r>
      <rPr>
        <sz val="11"/>
        <color rgb="FF000000"/>
        <rFont val="Calibri"/>
      </rPr>
      <t># echo $PATH</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/usr/local/bin:/usr/bin:/bin:/usr/sbin:/sbin:/usr/java/jre-vmware/bin:/opt/vmware/bin</t>
    </r>
    <r>
      <rPr>
        <sz val="11"/>
        <color rgb="FF000000"/>
        <rFont val="Calibri"/>
      </rPr>
      <t xml:space="preserve">
</t>
    </r>
    <r>
      <rPr>
        <sz val="11"/>
        <color rgb="FF000000"/>
        <rFont val="Calibri"/>
      </rPr>
      <t>If the output does not match the expected result, this is a finding.</t>
    </r>
  </si>
  <si>
    <t>V-239151</t>
  </si>
  <si>
    <r>
      <rPr>
        <sz val="11"/>
        <rFont val="Calibri"/>
      </rPr>
      <t>The Photon operating system must create a home directory for all new local interactive user accounts.</t>
    </r>
  </si>
  <si>
    <r>
      <rPr>
        <sz val="11"/>
        <color rgb="FF000000"/>
        <rFont val="Calibri"/>
      </rPr>
      <t>Open /etc/login.defs with a text editor.</t>
    </r>
    <r>
      <rPr>
        <sz val="11"/>
        <color rgb="FF000000"/>
        <rFont val="Calibri"/>
      </rPr>
      <t xml:space="preserve">
</t>
    </r>
    <r>
      <rPr>
        <sz val="11"/>
        <color rgb="FF000000"/>
        <rFont val="Calibri"/>
      </rPr>
      <t>Ensure that the following is present and any existing CREATE_HOME line is removed:</t>
    </r>
    <r>
      <rPr>
        <sz val="11"/>
        <color rgb="FF000000"/>
        <rFont val="Calibri"/>
      </rPr>
      <t xml:space="preserve">
</t>
    </r>
    <r>
      <rPr>
        <sz val="11"/>
        <color rgb="FF000000"/>
        <rFont val="Calibri"/>
      </rPr>
      <t>CREATE_HOME     yes</t>
    </r>
  </si>
  <si>
    <r>
      <rPr>
        <sz val="11"/>
        <color rgb="FF000000"/>
        <rFont val="Calibri"/>
      </rPr>
      <t>If local interactive users are not assigned a valid home directory, there is no place for the storage and control of files they should own.</t>
    </r>
  </si>
  <si>
    <r>
      <rPr>
        <sz val="11"/>
        <color rgb="FF000000"/>
        <rFont val="Calibri"/>
      </rPr>
      <t>At the command line, execute the following command:</t>
    </r>
    <r>
      <rPr>
        <sz val="11"/>
        <color rgb="FF000000"/>
        <rFont val="Calibri"/>
      </rPr>
      <t xml:space="preserve">
</t>
    </r>
    <r>
      <rPr>
        <sz val="11"/>
        <color rgb="FF000000"/>
        <rFont val="Calibri"/>
      </rPr>
      <t># grep -i "^create_home" /etc/login.defs</t>
    </r>
    <r>
      <rPr>
        <sz val="11"/>
        <color rgb="FF000000"/>
        <rFont val="Calibri"/>
      </rPr>
      <t xml:space="preserve">
</t>
    </r>
    <r>
      <rPr>
        <sz val="11"/>
        <color rgb="FF000000"/>
        <rFont val="Calibri"/>
      </rPr>
      <t>If there is no output or the output does not equal "CREATE_HOME     yes", this is a finding.</t>
    </r>
  </si>
  <si>
    <t>V-239152</t>
  </si>
  <si>
    <r>
      <rPr>
        <sz val="11"/>
        <rFont val="Calibri"/>
      </rPr>
      <t>The Photon operating system must disable the debug-shell service.</t>
    </r>
  </si>
  <si>
    <r>
      <rPr>
        <sz val="11"/>
        <color rgb="FF000000"/>
        <rFont val="Calibri"/>
      </rPr>
      <t>At the command line, execute the following commands:</t>
    </r>
    <r>
      <rPr>
        <sz val="11"/>
        <color rgb="FF000000"/>
        <rFont val="Calibri"/>
      </rPr>
      <t xml:space="preserve">
</t>
    </r>
    <r>
      <rPr>
        <sz val="11"/>
        <color rgb="FF000000"/>
        <rFont val="Calibri"/>
      </rPr>
      <t># systemctl stop debug-shell.service</t>
    </r>
    <r>
      <rPr>
        <sz val="11"/>
        <color rgb="FF000000"/>
        <rFont val="Calibri"/>
      </rPr>
      <t xml:space="preserve">
</t>
    </r>
    <r>
      <rPr>
        <sz val="11"/>
        <color rgb="FF000000"/>
        <rFont val="Calibri"/>
      </rPr>
      <t># systemctl disable debug-shell.service</t>
    </r>
    <r>
      <rPr>
        <sz val="11"/>
        <color rgb="FF000000"/>
        <rFont val="Calibri"/>
      </rPr>
      <t xml:space="preserve">
</t>
    </r>
    <r>
      <rPr>
        <sz val="11"/>
        <color rgb="FF000000"/>
        <rFont val="Calibri"/>
      </rPr>
      <t>Reboot for changes to take effect.</t>
    </r>
  </si>
  <si>
    <r>
      <rPr>
        <sz val="11"/>
        <color rgb="FF000000"/>
        <rFont val="Calibri"/>
      </rPr>
      <t>The debug-shell service is intended to diagnose system-related boot issues with various systemctl commands. Once enabled and following a system reboot, the root shell will be available on tty9. This service must remain disabled until and unless otherwise directed by VMware support.</t>
    </r>
  </si>
  <si>
    <r>
      <rPr>
        <sz val="11"/>
        <color rgb="FF000000"/>
        <rFont val="Calibri"/>
      </rPr>
      <t>At the command line, execute the following command:</t>
    </r>
    <r>
      <rPr>
        <sz val="11"/>
        <color rgb="FF000000"/>
        <rFont val="Calibri"/>
      </rPr>
      <t xml:space="preserve">
</t>
    </r>
    <r>
      <rPr>
        <sz val="11"/>
        <color rgb="FF000000"/>
        <rFont val="Calibri"/>
      </rPr>
      <t># systemctl status debug-shell.service|grep -E --color=always disabled</t>
    </r>
    <r>
      <rPr>
        <sz val="11"/>
        <color rgb="FF000000"/>
        <rFont val="Calibri"/>
      </rPr>
      <t xml:space="preserve">
</t>
    </r>
    <r>
      <rPr>
        <sz val="11"/>
        <color rgb="FF000000"/>
        <rFont val="Calibri"/>
      </rPr>
      <t>If the debug-shell service is not disabled, this is a finding.</t>
    </r>
  </si>
  <si>
    <t>V-239154</t>
  </si>
  <si>
    <r>
      <rPr>
        <sz val="11"/>
        <rFont val="Calibri"/>
      </rPr>
      <t>The Photon operating system must configure sshd to disallow Generic Security Service Application Program Interface (GSSAPI) authentication.</t>
    </r>
  </si>
  <si>
    <r>
      <rPr>
        <sz val="11"/>
        <color rgb="FF000000"/>
        <rFont val="Calibri"/>
      </rPr>
      <t>Open /etc/ssh/sshd_config with a text editor.</t>
    </r>
    <r>
      <rPr>
        <sz val="11"/>
        <color rgb="FF000000"/>
        <rFont val="Calibri"/>
      </rPr>
      <t xml:space="preserve">
</t>
    </r>
    <r>
      <rPr>
        <sz val="11"/>
        <color rgb="FF000000"/>
        <rFont val="Calibri"/>
      </rPr>
      <t>Ensure that the "GSSAPIAuthentication" line is uncommented and set to the following:</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</si>
  <si>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GSSAPI authentication is used to provide additional authentication mechanisms to applications. Allowing GSSAPI authentication through SSH exposes the system’s GSSAPI to remote hosts, increasing the attack surface of the system.</t>
    </r>
  </si>
  <si>
    <r>
      <rPr>
        <sz val="11"/>
        <color rgb="FF000000"/>
        <rFont val="Calibri"/>
      </rPr>
      <t>At the command line, execute the following command:</t>
    </r>
    <r>
      <rPr>
        <sz val="11"/>
        <color rgb="FF000000"/>
        <rFont val="Calibri"/>
      </rPr>
      <t xml:space="preserve">
</t>
    </r>
    <r>
      <rPr>
        <sz val="11"/>
        <color rgb="FF000000"/>
        <rFont val="Calibri"/>
      </rPr>
      <t># sshd -T|&amp;grep -i GSSAPIAuthentication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If the output does not match the expected result, this is a finding.</t>
    </r>
  </si>
  <si>
    <t>V-239155</t>
  </si>
  <si>
    <r>
      <rPr>
        <sz val="11"/>
        <rFont val="Calibri"/>
      </rPr>
      <t>The Photon operating system must configure sshd to disable environment processing.</t>
    </r>
  </si>
  <si>
    <r>
      <rPr>
        <sz val="11"/>
        <color rgb="FF000000"/>
        <rFont val="Calibri"/>
      </rPr>
      <t>Open /etc/ssh/sshd_config with a text editor.</t>
    </r>
    <r>
      <rPr>
        <sz val="11"/>
        <color rgb="FF000000"/>
        <rFont val="Calibri"/>
      </rPr>
      <t xml:space="preserve">
</t>
    </r>
    <r>
      <rPr>
        <sz val="11"/>
        <color rgb="FF000000"/>
        <rFont val="Calibri"/>
      </rPr>
      <t>Ensure that the "PermitUserEnvironment" line is uncommented and set to the following:</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</si>
  <si>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Enabling environment processing may enable users to bypass access restrictions in some configurations and must therefore be disabled.</t>
    </r>
  </si>
  <si>
    <r>
      <rPr>
        <sz val="11"/>
        <color rgb="FF000000"/>
        <rFont val="Calibri"/>
      </rPr>
      <t>At the command line, execute the following command:</t>
    </r>
    <r>
      <rPr>
        <sz val="11"/>
        <color rgb="FF000000"/>
        <rFont val="Calibri"/>
      </rPr>
      <t xml:space="preserve">
</t>
    </r>
    <r>
      <rPr>
        <sz val="11"/>
        <color rgb="FF000000"/>
        <rFont val="Calibri"/>
      </rPr>
      <t>sshd -T|&amp;grep -i PermitUserEnvironment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the output does not match the expected result, this is a finding.</t>
    </r>
  </si>
  <si>
    <t>V-239156</t>
  </si>
  <si>
    <r>
      <rPr>
        <sz val="11"/>
        <rFont val="Calibri"/>
      </rPr>
      <t>The Photon operating system must configure sshd to disable X11 forwarding.</t>
    </r>
  </si>
  <si>
    <r>
      <rPr>
        <sz val="11"/>
        <color rgb="FF000000"/>
        <rFont val="Calibri"/>
      </rPr>
      <t>Open /etc/ssh/sshd_config with a text editor.</t>
    </r>
    <r>
      <rPr>
        <sz val="11"/>
        <color rgb="FF000000"/>
        <rFont val="Calibri"/>
      </rPr>
      <t xml:space="preserve">
</t>
    </r>
    <r>
      <rPr>
        <sz val="11"/>
        <color rgb="FF000000"/>
        <rFont val="Calibri"/>
      </rPr>
      <t>Ensure that the "X11Forwarding" line is uncommented and set to the following:</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</si>
  <si>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X11 is an older, insecure graphics forwarding protocol. It is not used by Photon and should be disabled as a general best practice to limit attack surface area and communication channels.</t>
    </r>
  </si>
  <si>
    <r>
      <rPr>
        <sz val="11"/>
        <color rgb="FF000000"/>
        <rFont val="Calibri"/>
      </rPr>
      <t>At the command line, execute the following command:</t>
    </r>
    <r>
      <rPr>
        <sz val="11"/>
        <color rgb="FF000000"/>
        <rFont val="Calibri"/>
      </rPr>
      <t xml:space="preserve">
</t>
    </r>
    <r>
      <rPr>
        <sz val="11"/>
        <color rgb="FF000000"/>
        <rFont val="Calibri"/>
      </rPr>
      <t># sshd -T|&amp;grep -i X11Forwarding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If the output does not match the expected result, this is a finding.</t>
    </r>
  </si>
  <si>
    <t>V-239157</t>
  </si>
  <si>
    <r>
      <rPr>
        <sz val="11"/>
        <rFont val="Calibri"/>
      </rPr>
      <t>The Photon operating system must configure sshd to perform strict mode checking of home directory configuration files.</t>
    </r>
  </si>
  <si>
    <r>
      <rPr>
        <sz val="11"/>
        <color rgb="FF000000"/>
        <rFont val="Calibri"/>
      </rPr>
      <t>Open /etc/ssh/sshd_config with a text editor.</t>
    </r>
    <r>
      <rPr>
        <sz val="11"/>
        <color rgb="FF000000"/>
        <rFont val="Calibri"/>
      </rPr>
      <t xml:space="preserve">
</t>
    </r>
    <r>
      <rPr>
        <sz val="11"/>
        <color rgb="FF000000"/>
        <rFont val="Calibri"/>
      </rPr>
      <t>Ensure that the "StrictModes" line is uncommented and set to the following:</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</si>
  <si>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If other users have access to modify user-specific SSH configuration files, they may be able to log on to the system as another user.</t>
    </r>
  </si>
  <si>
    <r>
      <rPr>
        <sz val="11"/>
        <color rgb="FF000000"/>
        <rFont val="Calibri"/>
      </rPr>
      <t>At the command line, execute the following command:</t>
    </r>
    <r>
      <rPr>
        <sz val="11"/>
        <color rgb="FF000000"/>
        <rFont val="Calibri"/>
      </rPr>
      <t xml:space="preserve">
</t>
    </r>
    <r>
      <rPr>
        <sz val="11"/>
        <color rgb="FF000000"/>
        <rFont val="Calibri"/>
      </rPr>
      <t># sshd -T|&amp;grep -i StrictModes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If the output does not match the expected result, this is a finding.</t>
    </r>
  </si>
  <si>
    <t>V-239158</t>
  </si>
  <si>
    <r>
      <rPr>
        <sz val="11"/>
        <rFont val="Calibri"/>
      </rPr>
      <t>The Photon operating system must configure sshd to disallow Kerberos authentication.</t>
    </r>
  </si>
  <si>
    <r>
      <rPr>
        <sz val="11"/>
        <color rgb="FF000000"/>
        <rFont val="Calibri"/>
      </rPr>
      <t>Open /etc/ssh/sshd_config with a text editor.</t>
    </r>
    <r>
      <rPr>
        <sz val="11"/>
        <color rgb="FF000000"/>
        <rFont val="Calibri"/>
      </rPr>
      <t xml:space="preserve">
</t>
    </r>
    <r>
      <rPr>
        <sz val="11"/>
        <color rgb="FF000000"/>
        <rFont val="Calibri"/>
      </rPr>
      <t>Ensure that the "KerberosAuthentication" line is uncommented and set to the following:</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</si>
  <si>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If Kerberos is enabled through SSH, sshd provides a means of access to the system's Kerberos implementation. Vulnerabilities in the system's Kerberos implementation may then be subject to exploitation. To reduce the attack surface of the system, the Kerberos authentication mechanism within SSH must be disabled.</t>
    </r>
  </si>
  <si>
    <r>
      <rPr>
        <sz val="11"/>
        <color rgb="FF000000"/>
        <rFont val="Calibri"/>
      </rPr>
      <t>At the command line, execute the following command:</t>
    </r>
    <r>
      <rPr>
        <sz val="11"/>
        <color rgb="FF000000"/>
        <rFont val="Calibri"/>
      </rPr>
      <t xml:space="preserve">
</t>
    </r>
    <r>
      <rPr>
        <sz val="11"/>
        <color rgb="FF000000"/>
        <rFont val="Calibri"/>
      </rPr>
      <t># sshd -T|&amp;grep -i KerberosAuthentication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If the output does not match the expected result, this is a finding.</t>
    </r>
  </si>
  <si>
    <t>V-239159</t>
  </si>
  <si>
    <r>
      <rPr>
        <sz val="11"/>
        <rFont val="Calibri"/>
      </rPr>
      <t>The Photon operating system must configure sshd to use privilege separation.</t>
    </r>
  </si>
  <si>
    <r>
      <rPr>
        <sz val="11"/>
        <color rgb="FF000000"/>
        <rFont val="Calibri"/>
      </rPr>
      <t>Open /etc/ssh/sshd_config with a text editor.</t>
    </r>
    <r>
      <rPr>
        <sz val="11"/>
        <color rgb="FF000000"/>
        <rFont val="Calibri"/>
      </rPr>
      <t xml:space="preserve">
</t>
    </r>
    <r>
      <rPr>
        <sz val="11"/>
        <color rgb="FF000000"/>
        <rFont val="Calibri"/>
      </rPr>
      <t>Ensure that the "UsePrivilegeSeparation" line is uncommented and set to the following:</t>
    </r>
    <r>
      <rPr>
        <sz val="11"/>
        <color rgb="FF000000"/>
        <rFont val="Calibri"/>
      </rPr>
      <t xml:space="preserve">
</t>
    </r>
    <r>
      <rPr>
        <sz val="11"/>
        <color rgb="FF000000"/>
        <rFont val="Calibri"/>
      </rPr>
      <t>UsePrivilegeSeparation yes</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</si>
  <si>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Privilege separation in sshd causes the process to drop root privileges when not needed, which would decrease the impact of software vulnerabilities in the unprivileged section.</t>
    </r>
  </si>
  <si>
    <r>
      <rPr>
        <sz val="11"/>
        <color rgb="FF000000"/>
        <rFont val="Calibri"/>
      </rPr>
      <t>At the command line, execute the following command:</t>
    </r>
    <r>
      <rPr>
        <sz val="11"/>
        <color rgb="FF000000"/>
        <rFont val="Calibri"/>
      </rPr>
      <t xml:space="preserve">
</t>
    </r>
    <r>
      <rPr>
        <sz val="11"/>
        <color rgb="FF000000"/>
        <rFont val="Calibri"/>
      </rPr>
      <t># sshd -T|&amp;grep -i UsePrivilegeSeparation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UsePrivilegeSeparation yes</t>
    </r>
    <r>
      <rPr>
        <sz val="11"/>
        <color rgb="FF000000"/>
        <rFont val="Calibri"/>
      </rPr>
      <t xml:space="preserve">
</t>
    </r>
    <r>
      <rPr>
        <sz val="11"/>
        <color rgb="FF000000"/>
        <rFont val="Calibri"/>
      </rPr>
      <t>If the output does not match the expected result, this is a finding.</t>
    </r>
  </si>
  <si>
    <t>V-239160</t>
  </si>
  <si>
    <r>
      <rPr>
        <sz val="11"/>
        <rFont val="Calibri"/>
      </rPr>
      <t>The Photon operating system must configure sshd to disallow authentication with an empty password.</t>
    </r>
  </si>
  <si>
    <r>
      <rPr>
        <sz val="11"/>
        <color rgb="FF000000"/>
        <rFont val="Calibri"/>
      </rPr>
      <t>Open /etc/ssh/sshd_config with a text editor.</t>
    </r>
    <r>
      <rPr>
        <sz val="11"/>
        <color rgb="FF000000"/>
        <rFont val="Calibri"/>
      </rPr>
      <t xml:space="preserve">
</t>
    </r>
    <r>
      <rPr>
        <sz val="11"/>
        <color rgb="FF000000"/>
        <rFont val="Calibri"/>
      </rPr>
      <t>Ensure that the "PermitEmptyPasswords" line is uncommented and set to the following:</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</si>
  <si>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Blank passwords are one of the first things an attacker checks for when probing a system. Even is the user somehow has a blank password on the OS, sshd must not allow that user to log in.</t>
    </r>
  </si>
  <si>
    <r>
      <rPr>
        <sz val="11"/>
        <color rgb="FF000000"/>
        <rFont val="Calibri"/>
      </rPr>
      <t>At the command line, execute the following command:</t>
    </r>
    <r>
      <rPr>
        <sz val="11"/>
        <color rgb="FF000000"/>
        <rFont val="Calibri"/>
      </rPr>
      <t xml:space="preserve">
</t>
    </r>
    <r>
      <rPr>
        <sz val="11"/>
        <color rgb="FF000000"/>
        <rFont val="Calibri"/>
      </rPr>
      <t># sshd -T|&amp;grep -i PermitEmptyPasswords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If the output does not match the expected result, this is a finding.</t>
    </r>
  </si>
  <si>
    <t>V-239161</t>
  </si>
  <si>
    <r>
      <rPr>
        <sz val="11"/>
        <rFont val="Calibri"/>
      </rPr>
      <t>The Photon operating system must configure sshd to disallow compression of the encrypted session stream.</t>
    </r>
  </si>
  <si>
    <r>
      <rPr>
        <sz val="11"/>
        <color rgb="FF000000"/>
        <rFont val="Calibri"/>
      </rPr>
      <t>Open /etc/ssh/sshd_config with a text editor.</t>
    </r>
    <r>
      <rPr>
        <sz val="11"/>
        <color rgb="FF000000"/>
        <rFont val="Calibri"/>
      </rPr>
      <t xml:space="preserve">
</t>
    </r>
    <r>
      <rPr>
        <sz val="11"/>
        <color rgb="FF000000"/>
        <rFont val="Calibri"/>
      </rPr>
      <t>Ensure that the "Compression" line is uncommented and set to the following:</t>
    </r>
    <r>
      <rPr>
        <sz val="11"/>
        <color rgb="FF000000"/>
        <rFont val="Calibri"/>
      </rPr>
      <t xml:space="preserve">
</t>
    </r>
    <r>
      <rPr>
        <sz val="11"/>
        <color rgb="FF000000"/>
        <rFont val="Calibri"/>
      </rPr>
      <t>Compression no</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</si>
  <si>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If compression is allowed in an SSH connection prior to authentication, vulnerabilities in the compression software could result in compromise of the system from an unauthenticated connection.</t>
    </r>
  </si>
  <si>
    <r>
      <rPr>
        <sz val="11"/>
        <color rgb="FF000000"/>
        <rFont val="Calibri"/>
      </rPr>
      <t>At the command line, execute the following command:</t>
    </r>
    <r>
      <rPr>
        <sz val="11"/>
        <color rgb="FF000000"/>
        <rFont val="Calibri"/>
      </rPr>
      <t xml:space="preserve">
</t>
    </r>
    <r>
      <rPr>
        <sz val="11"/>
        <color rgb="FF000000"/>
        <rFont val="Calibri"/>
      </rPr>
      <t># sshd -T|&amp;grep -i Compression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Compression no</t>
    </r>
    <r>
      <rPr>
        <sz val="11"/>
        <color rgb="FF000000"/>
        <rFont val="Calibri"/>
      </rPr>
      <t xml:space="preserve">
</t>
    </r>
    <r>
      <rPr>
        <sz val="11"/>
        <color rgb="FF000000"/>
        <rFont val="Calibri"/>
      </rPr>
      <t>If the output does not match the expected result, this is a finding.</t>
    </r>
  </si>
  <si>
    <t>V-239162</t>
  </si>
  <si>
    <r>
      <rPr>
        <sz val="11"/>
        <rFont val="Calibri"/>
      </rPr>
      <t>The Photon operating system must configure sshd to display the last login immediately after authentication.</t>
    </r>
  </si>
  <si>
    <r>
      <rPr>
        <sz val="11"/>
        <color rgb="FF000000"/>
        <rFont val="Calibri"/>
      </rPr>
      <t>Open /etc/ssh/sshd_config with a text editor.</t>
    </r>
    <r>
      <rPr>
        <sz val="11"/>
        <color rgb="FF000000"/>
        <rFont val="Calibri"/>
      </rPr>
      <t xml:space="preserve">
</t>
    </r>
    <r>
      <rPr>
        <sz val="11"/>
        <color rgb="FF000000"/>
        <rFont val="Calibri"/>
      </rPr>
      <t>Ensure that the "PrintLastLog" line is uncommented and set to the following:</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</si>
  <si>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Providing users with feedback on the last time they logged on via SSH facilitates user recognition and reporting of unauthorized account use.</t>
    </r>
  </si>
  <si>
    <r>
      <rPr>
        <sz val="11"/>
        <color rgb="FF000000"/>
        <rFont val="Calibri"/>
      </rPr>
      <t>At the command line, execute the following command:</t>
    </r>
    <r>
      <rPr>
        <sz val="11"/>
        <color rgb="FF000000"/>
        <rFont val="Calibri"/>
      </rPr>
      <t xml:space="preserve">
</t>
    </r>
    <r>
      <rPr>
        <sz val="11"/>
        <color rgb="FF000000"/>
        <rFont val="Calibri"/>
      </rPr>
      <t># sshd -T|&amp;grep -i PrintLastLog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If the output does not match the expected result, this is a finding.</t>
    </r>
  </si>
  <si>
    <t>V-239163</t>
  </si>
  <si>
    <r>
      <rPr>
        <sz val="11"/>
        <rFont val="Calibri"/>
      </rPr>
      <t>The Photon operating system must configure sshd to ignore user-specific trusted hosts lists.</t>
    </r>
  </si>
  <si>
    <r>
      <rPr>
        <sz val="11"/>
        <color rgb="FF000000"/>
        <rFont val="Calibri"/>
      </rPr>
      <t>Open /etc/ssh/sshd_config with a text editor.</t>
    </r>
    <r>
      <rPr>
        <sz val="11"/>
        <color rgb="FF000000"/>
        <rFont val="Calibri"/>
      </rPr>
      <t xml:space="preserve">
</t>
    </r>
    <r>
      <rPr>
        <sz val="11"/>
        <color rgb="FF000000"/>
        <rFont val="Calibri"/>
      </rPr>
      <t>Ensure that the "IgnoreRhosts" line is uncommented and set to the following:</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</si>
  <si>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SSH trust relationships enable trivial lateral spread after a host compromise and therefore must be explicitly disabled. Individual users can have a local list of trusted remote machines, which must also be ignored while disabling host-based authentication generally.</t>
    </r>
  </si>
  <si>
    <r>
      <rPr>
        <sz val="11"/>
        <color rgb="FF000000"/>
        <rFont val="Calibri"/>
      </rPr>
      <t>At the command line, execute the following command:</t>
    </r>
    <r>
      <rPr>
        <sz val="11"/>
        <color rgb="FF000000"/>
        <rFont val="Calibri"/>
      </rPr>
      <t xml:space="preserve">
</t>
    </r>
    <r>
      <rPr>
        <sz val="11"/>
        <color rgb="FF000000"/>
        <rFont val="Calibri"/>
      </rPr>
      <t># sshd -T|&amp;grep -i IgnoreRhosts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If the output does not match the expected result, this is a finding.</t>
    </r>
  </si>
  <si>
    <t>V-239164</t>
  </si>
  <si>
    <r>
      <rPr>
        <sz val="11"/>
        <rFont val="Calibri"/>
      </rPr>
      <t>The Photon operating system must configure sshd to ignore user-specific known_host files.</t>
    </r>
  </si>
  <si>
    <r>
      <rPr>
        <sz val="11"/>
        <color rgb="FF000000"/>
        <rFont val="Calibri"/>
      </rPr>
      <t>Open /etc/ssh/sshd_config with a text editor.</t>
    </r>
    <r>
      <rPr>
        <sz val="11"/>
        <color rgb="FF000000"/>
        <rFont val="Calibri"/>
      </rPr>
      <t xml:space="preserve">
</t>
    </r>
    <r>
      <rPr>
        <sz val="11"/>
        <color rgb="FF000000"/>
        <rFont val="Calibri"/>
      </rPr>
      <t>Ensure that the "IgnoreUserKnownHosts" line is uncommented and set to the following:</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</si>
  <si>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SSH trust relationships enable trivial lateral spread after a host compromise and therefore must be explicitly disabled. Individual users can have a local list of trusted remote machines which must also be ignored while disabling host-based authentication generally.</t>
    </r>
  </si>
  <si>
    <r>
      <rPr>
        <sz val="11"/>
        <color rgb="FF000000"/>
        <rFont val="Calibri"/>
      </rPr>
      <t>At the command line, execute the following command:</t>
    </r>
    <r>
      <rPr>
        <sz val="11"/>
        <color rgb="FF000000"/>
        <rFont val="Calibri"/>
      </rPr>
      <t xml:space="preserve">
</t>
    </r>
    <r>
      <rPr>
        <sz val="11"/>
        <color rgb="FF000000"/>
        <rFont val="Calibri"/>
      </rPr>
      <t># sshd -T|&amp;grep -i IgnoreUserKnownHosts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If the output does not match the expected result, this is a finding.</t>
    </r>
  </si>
  <si>
    <t>V-239165</t>
  </si>
  <si>
    <r>
      <rPr>
        <sz val="11"/>
        <rFont val="Calibri"/>
      </rPr>
      <t>The Photon operating system must configure sshd to limit the number of allowed login attempts per connection.</t>
    </r>
  </si>
  <si>
    <r>
      <rPr>
        <sz val="11"/>
        <color rgb="FF000000"/>
        <rFont val="Calibri"/>
      </rPr>
      <t>Open /etc/ssh/sshd_config with a text editor.</t>
    </r>
    <r>
      <rPr>
        <sz val="11"/>
        <color rgb="FF000000"/>
        <rFont val="Calibri"/>
      </rPr>
      <t xml:space="preserve">
</t>
    </r>
    <r>
      <rPr>
        <sz val="11"/>
        <color rgb="FF000000"/>
        <rFont val="Calibri"/>
      </rPr>
      <t>Ensure that the "MaxAuthTries" line is uncommented and set to the following:</t>
    </r>
    <r>
      <rPr>
        <sz val="11"/>
        <color rgb="FF000000"/>
        <rFont val="Calibri"/>
      </rPr>
      <t xml:space="preserve">
</t>
    </r>
    <r>
      <rPr>
        <sz val="11"/>
        <color rgb="FF000000"/>
        <rFont val="Calibri"/>
      </rPr>
      <t>MaxAuthTries 2</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</si>
  <si>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By setting the login attempt limit to a low value, an attacker will be forced to reconnect frequently, which severely limits the speed and effectiveness of brute-force attacks.</t>
    </r>
  </si>
  <si>
    <r>
      <rPr>
        <sz val="11"/>
        <color rgb="FF000000"/>
        <rFont val="Calibri"/>
      </rPr>
      <t>At the command line, execute the following command:</t>
    </r>
    <r>
      <rPr>
        <sz val="11"/>
        <color rgb="FF000000"/>
        <rFont val="Calibri"/>
      </rPr>
      <t xml:space="preserve">
</t>
    </r>
    <r>
      <rPr>
        <sz val="11"/>
        <color rgb="FF000000"/>
        <rFont val="Calibri"/>
      </rPr>
      <t># sshd -T|&amp;grep -i MaxAuthTries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MaxAuthTries 2</t>
    </r>
    <r>
      <rPr>
        <sz val="11"/>
        <color rgb="FF000000"/>
        <rFont val="Calibri"/>
      </rPr>
      <t xml:space="preserve">
</t>
    </r>
    <r>
      <rPr>
        <sz val="11"/>
        <color rgb="FF000000"/>
        <rFont val="Calibri"/>
      </rPr>
      <t>If the output does not match the expected result, this is a finding.</t>
    </r>
  </si>
  <si>
    <t>V-239166</t>
  </si>
  <si>
    <r>
      <rPr>
        <sz val="11"/>
        <rFont val="Calibri"/>
      </rPr>
      <t>The Photon operating system must be configured so that the x86 Ctrl-Alt-Delete key sequence is disabled on the command line.</t>
    </r>
  </si>
  <si>
    <r>
      <rPr>
        <sz val="11"/>
        <color rgb="FF000000"/>
        <rFont val="Calibri"/>
      </rPr>
      <t>At the command line, execute the following command:</t>
    </r>
    <r>
      <rPr>
        <sz val="11"/>
        <color rgb="FF000000"/>
        <rFont val="Calibri"/>
      </rPr>
      <t xml:space="preserve">
</t>
    </r>
    <r>
      <rPr>
        <sz val="11"/>
        <color rgb="FF000000"/>
        <rFont val="Calibri"/>
      </rPr>
      <t># systemctl mask ctrl-alt-del.target</t>
    </r>
  </si>
  <si>
    <r>
      <rPr>
        <sz val="11"/>
        <color rgb="FF000000"/>
        <rFont val="Calibri"/>
      </rPr>
      <t>When the Ctrl-Alt-Del target is enabled, a locally logged-on user who presses Ctrl-Alt-Delete, when at the console, can reboot the system. If accidentally pressed, as could happen in the case of a mixed OS environment, this can create the risk of short-term loss of systems availability due to unintentional reboot.</t>
    </r>
  </si>
  <si>
    <r>
      <rPr>
        <sz val="11"/>
        <color rgb="FF000000"/>
        <rFont val="Calibri"/>
      </rPr>
      <t>At the command line, execute the following command:</t>
    </r>
    <r>
      <rPr>
        <sz val="11"/>
        <color rgb="FF000000"/>
        <rFont val="Calibri"/>
      </rPr>
      <t xml:space="preserve">
</t>
    </r>
    <r>
      <rPr>
        <sz val="11"/>
        <color rgb="FF000000"/>
        <rFont val="Calibri"/>
      </rPr>
      <t># systemctl status ctrl-alt-del.target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ctrl-alt-del.target</t>
    </r>
    <r>
      <rPr>
        <sz val="11"/>
        <color rgb="FF000000"/>
        <rFont val="Calibri"/>
      </rPr>
      <t xml:space="preserve">
</t>
    </r>
    <r>
      <rPr>
        <sz val="11"/>
        <color rgb="FF000000"/>
        <rFont val="Calibri"/>
      </rPr>
      <t>Loaded: masked (/dev/null; bad)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output does not match the expected result, this is a finding.</t>
    </r>
  </si>
  <si>
    <t>V-239167</t>
  </si>
  <si>
    <r>
      <rPr>
        <sz val="11"/>
        <rFont val="Calibri"/>
      </rPr>
      <t>The Photon operating system must be configured so that the /etc/skel default scripts are protected from unauthorized modification.</t>
    </r>
  </si>
  <si>
    <r>
      <rPr>
        <sz val="11"/>
        <color rgb="FF000000"/>
        <rFont val="Calibri"/>
      </rPr>
      <t>At the command line, execute the following commands:</t>
    </r>
    <r>
      <rPr>
        <sz val="11"/>
        <color rgb="FF000000"/>
        <rFont val="Calibri"/>
      </rPr>
      <t xml:space="preserve">
</t>
    </r>
    <r>
      <rPr>
        <sz val="11"/>
        <color rgb="FF000000"/>
        <rFont val="Calibri"/>
      </rPr>
      <t># chmod 750 /etc/skel/.bash_logout</t>
    </r>
    <r>
      <rPr>
        <sz val="11"/>
        <color rgb="FF000000"/>
        <rFont val="Calibri"/>
      </rPr>
      <t xml:space="preserve">
</t>
    </r>
    <r>
      <rPr>
        <sz val="11"/>
        <color rgb="FF000000"/>
        <rFont val="Calibri"/>
      </rPr>
      <t># chmod 644 /etc/skel/.bash_profile</t>
    </r>
    <r>
      <rPr>
        <sz val="11"/>
        <color rgb="FF000000"/>
        <rFont val="Calibri"/>
      </rPr>
      <t xml:space="preserve">
</t>
    </r>
    <r>
      <rPr>
        <sz val="11"/>
        <color rgb="FF000000"/>
        <rFont val="Calibri"/>
      </rPr>
      <t># chmod 750 /etc/skel/.bashrc</t>
    </r>
    <r>
      <rPr>
        <sz val="11"/>
        <color rgb="FF000000"/>
        <rFont val="Calibri"/>
      </rPr>
      <t xml:space="preserve">
</t>
    </r>
    <r>
      <rPr>
        <sz val="11"/>
        <color rgb="FF000000"/>
        <rFont val="Calibri"/>
      </rPr>
      <t># chown root:root /etc/skel/.bash_logout</t>
    </r>
    <r>
      <rPr>
        <sz val="11"/>
        <color rgb="FF000000"/>
        <rFont val="Calibri"/>
      </rPr>
      <t xml:space="preserve">
</t>
    </r>
    <r>
      <rPr>
        <sz val="11"/>
        <color rgb="FF000000"/>
        <rFont val="Calibri"/>
      </rPr>
      <t># chown root:root /etc/skel/.bash_profile</t>
    </r>
    <r>
      <rPr>
        <sz val="11"/>
        <color rgb="FF000000"/>
        <rFont val="Calibri"/>
      </rPr>
      <t xml:space="preserve">
</t>
    </r>
    <r>
      <rPr>
        <sz val="11"/>
        <color rgb="FF000000"/>
        <rFont val="Calibri"/>
      </rPr>
      <t># chown root:root /etc/skel/.bashrc</t>
    </r>
  </si>
  <si>
    <r>
      <rPr>
        <sz val="11"/>
        <color rgb="FF000000"/>
        <rFont val="Calibri"/>
      </rPr>
      <t>If the skeleton files are not protected, unauthorized personnel could change user startup parameters and possibly jeopardize user files.</t>
    </r>
  </si>
  <si>
    <r>
      <rPr>
        <sz val="11"/>
        <color rgb="FF000000"/>
        <rFont val="Calibri"/>
      </rPr>
      <t>At the command line, execute the following command:</t>
    </r>
    <r>
      <rPr>
        <sz val="11"/>
        <color rgb="FF000000"/>
        <rFont val="Calibri"/>
      </rPr>
      <t xml:space="preserve">
</t>
    </r>
    <r>
      <rPr>
        <sz val="11"/>
        <color rgb="FF000000"/>
        <rFont val="Calibri"/>
      </rPr>
      <t># stat -c "%n permissions are %a and owned by %U:%G" /etc/skel/.[^.]*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/etc/skel/.bash_logout permissions are 750 and owned by root:root</t>
    </r>
    <r>
      <rPr>
        <sz val="11"/>
        <color rgb="FF000000"/>
        <rFont val="Calibri"/>
      </rPr>
      <t xml:space="preserve">
</t>
    </r>
    <r>
      <rPr>
        <sz val="11"/>
        <color rgb="FF000000"/>
        <rFont val="Calibri"/>
      </rPr>
      <t>/etc/skel/.bash_profile permissions are 644 and owned by root:root</t>
    </r>
    <r>
      <rPr>
        <sz val="11"/>
        <color rgb="FF000000"/>
        <rFont val="Calibri"/>
      </rPr>
      <t xml:space="preserve">
</t>
    </r>
    <r>
      <rPr>
        <sz val="11"/>
        <color rgb="FF000000"/>
        <rFont val="Calibri"/>
      </rPr>
      <t>/etc/skel/.bashrc permissions are 750 and owned by root:root</t>
    </r>
    <r>
      <rPr>
        <sz val="11"/>
        <color rgb="FF000000"/>
        <rFont val="Calibri"/>
      </rPr>
      <t xml:space="preserve">
</t>
    </r>
    <r>
      <rPr>
        <sz val="11"/>
        <color rgb="FF000000"/>
        <rFont val="Calibri"/>
      </rPr>
      <t>If the output does not match the expected result, this is a finding.</t>
    </r>
  </si>
  <si>
    <t>V-239168</t>
  </si>
  <si>
    <r>
      <rPr>
        <sz val="11"/>
        <rFont val="Calibri"/>
      </rPr>
      <t>The Photon operating system must be configured so that the /root path is protected from unauthorized access.</t>
    </r>
  </si>
  <si>
    <r>
      <rPr>
        <sz val="11"/>
        <color rgb="FF000000"/>
        <rFont val="Calibri"/>
      </rPr>
      <t>At the command line, execute the following commands:</t>
    </r>
    <r>
      <rPr>
        <sz val="11"/>
        <color rgb="FF000000"/>
        <rFont val="Calibri"/>
      </rPr>
      <t xml:space="preserve">
</t>
    </r>
    <r>
      <rPr>
        <sz val="11"/>
        <color rgb="FF000000"/>
        <rFont val="Calibri"/>
      </rPr>
      <t># chmod 700 /root</t>
    </r>
    <r>
      <rPr>
        <sz val="11"/>
        <color rgb="FF000000"/>
        <rFont val="Calibri"/>
      </rPr>
      <t xml:space="preserve">
</t>
    </r>
    <r>
      <rPr>
        <sz val="11"/>
        <color rgb="FF000000"/>
        <rFont val="Calibri"/>
      </rPr>
      <t># chown root:root /root</t>
    </r>
  </si>
  <si>
    <r>
      <rPr>
        <sz val="11"/>
        <color rgb="FF000000"/>
        <rFont val="Calibri"/>
      </rPr>
      <t>If the /root path is accessible from users other than root, unauthorized users could change the root partitions files.</t>
    </r>
  </si>
  <si>
    <r>
      <rPr>
        <sz val="11"/>
        <color rgb="FF000000"/>
        <rFont val="Calibri"/>
      </rPr>
      <t>At the command line, execute the following command:</t>
    </r>
    <r>
      <rPr>
        <sz val="11"/>
        <color rgb="FF000000"/>
        <rFont val="Calibri"/>
      </rPr>
      <t xml:space="preserve">
</t>
    </r>
    <r>
      <rPr>
        <sz val="11"/>
        <color rgb="FF000000"/>
        <rFont val="Calibri"/>
      </rPr>
      <t># stat -c "%n permissions are %a and owned by %U:%G" /root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/root permissions are 700 and owned by root:root</t>
    </r>
    <r>
      <rPr>
        <sz val="11"/>
        <color rgb="FF000000"/>
        <rFont val="Calibri"/>
      </rPr>
      <t xml:space="preserve">
</t>
    </r>
    <r>
      <rPr>
        <sz val="11"/>
        <color rgb="FF000000"/>
        <rFont val="Calibri"/>
      </rPr>
      <t>If the output does not match the expected result, this is a finding.</t>
    </r>
  </si>
  <si>
    <t>V-239169</t>
  </si>
  <si>
    <r>
      <rPr>
        <sz val="11"/>
        <rFont val="Calibri"/>
      </rPr>
      <t>The Photon operating system must be configured so that all global initialization scripts are protected from unauthorized modification.</t>
    </r>
  </si>
  <si>
    <r>
      <rPr>
        <sz val="11"/>
        <color rgb="FF000000"/>
        <rFont val="Calibri"/>
      </rPr>
      <t>At the command line, execute the following commands for each returned file:</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root:root &lt;file&gt;</t>
    </r>
  </si>
  <si>
    <r>
      <rPr>
        <sz val="11"/>
        <color rgb="FF000000"/>
        <rFont val="Calibri"/>
      </rPr>
      <t>Local initialization files are used to configure the user's shell environment upon login. Malicious modification of these files could compromise accounts upon login.</t>
    </r>
  </si>
  <si>
    <r>
      <rPr>
        <sz val="11"/>
        <color rgb="FF000000"/>
        <rFont val="Calibri"/>
      </rPr>
      <t>At the command line, execute the following command:</t>
    </r>
    <r>
      <rPr>
        <sz val="11"/>
        <color rgb="FF000000"/>
        <rFont val="Calibri"/>
      </rPr>
      <t xml:space="preserve">
</t>
    </r>
    <r>
      <rPr>
        <sz val="11"/>
        <color rgb="FF000000"/>
        <rFont val="Calibri"/>
      </rPr>
      <t># find /etc/bash.bashrc /etc/profile /etc/profile.d/ -xdev -type f -a '(' -perm -002 -o -not -user root -o -not -group root ')' -exec ls -ld {} \;</t>
    </r>
    <r>
      <rPr>
        <sz val="11"/>
        <color rgb="FF000000"/>
        <rFont val="Calibri"/>
      </rPr>
      <t xml:space="preserve">
</t>
    </r>
    <r>
      <rPr>
        <sz val="11"/>
        <color rgb="FF000000"/>
        <rFont val="Calibri"/>
      </rPr>
      <t>If any files are returned, this is a finding.</t>
    </r>
  </si>
  <si>
    <t>V-239170</t>
  </si>
  <si>
    <r>
      <rPr>
        <sz val="11"/>
        <rFont val="Calibri"/>
      </rPr>
      <t>The Photon operating system must be configured so that all system startup scripts are protected from unauthorized modification.</t>
    </r>
  </si>
  <si>
    <r>
      <rPr>
        <sz val="11"/>
        <color rgb="FF000000"/>
        <rFont val="Calibri"/>
      </rPr>
      <t>If system startup scripts are accessible to unauthorized modification, this could compromise the system on startup.</t>
    </r>
  </si>
  <si>
    <r>
      <rPr>
        <sz val="11"/>
        <color rgb="FF000000"/>
        <rFont val="Calibri"/>
      </rPr>
      <t>At the command line, execute the following command:</t>
    </r>
    <r>
      <rPr>
        <sz val="11"/>
        <color rgb="FF000000"/>
        <rFont val="Calibri"/>
      </rPr>
      <t xml:space="preserve">
</t>
    </r>
    <r>
      <rPr>
        <sz val="11"/>
        <color rgb="FF000000"/>
        <rFont val="Calibri"/>
      </rPr>
      <t># find /etc/rc.d/* -xdev -type f -a '(' -perm -002 -o -not -user root -o -not -group root ')' -exec ls -ld {} \;</t>
    </r>
    <r>
      <rPr>
        <sz val="11"/>
        <color rgb="FF000000"/>
        <rFont val="Calibri"/>
      </rPr>
      <t xml:space="preserve">
</t>
    </r>
    <r>
      <rPr>
        <sz val="11"/>
        <color rgb="FF000000"/>
        <rFont val="Calibri"/>
      </rPr>
      <t>If any files are returned, this is a finding.</t>
    </r>
  </si>
  <si>
    <t>V-239171</t>
  </si>
  <si>
    <r>
      <rPr>
        <sz val="11"/>
        <rFont val="Calibri"/>
      </rPr>
      <t>The Photon operating system must be configured so that all files have a valid owner and group owner.</t>
    </r>
  </si>
  <si>
    <r>
      <rPr>
        <sz val="11"/>
        <color rgb="FF000000"/>
        <rFont val="Calibri"/>
      </rPr>
      <t>At the command line, execute the following command for each returned file:</t>
    </r>
    <r>
      <rPr>
        <sz val="11"/>
        <color rgb="FF000000"/>
        <rFont val="Calibri"/>
      </rPr>
      <t xml:space="preserve">
</t>
    </r>
    <r>
      <rPr>
        <sz val="11"/>
        <color rgb="FF000000"/>
        <rFont val="Calibri"/>
      </rPr>
      <t># chown root:root &lt;file&gt;</t>
    </r>
  </si>
  <si>
    <r>
      <rPr>
        <sz val="11"/>
        <color rgb="FF000000"/>
        <rFont val="Calibri"/>
      </rPr>
      <t>If files do not have valid user and group owners, unintended access to files could occur.</t>
    </r>
  </si>
  <si>
    <r>
      <rPr>
        <sz val="11"/>
        <color rgb="FF000000"/>
        <rFont val="Calibri"/>
      </rPr>
      <t>At the command line, execute the following command:</t>
    </r>
    <r>
      <rPr>
        <sz val="11"/>
        <color rgb="FF000000"/>
        <rFont val="Calibri"/>
      </rPr>
      <t xml:space="preserve">
</t>
    </r>
    <r>
      <rPr>
        <sz val="11"/>
        <color rgb="FF000000"/>
        <rFont val="Calibri"/>
      </rPr>
      <t># find / -fstype ext4 -nouser -o -nogroup -exec ls -ld {} \;</t>
    </r>
    <r>
      <rPr>
        <sz val="11"/>
        <color rgb="FF000000"/>
        <rFont val="Calibri"/>
      </rPr>
      <t xml:space="preserve">
</t>
    </r>
    <r>
      <rPr>
        <sz val="11"/>
        <color rgb="FF000000"/>
        <rFont val="Calibri"/>
      </rPr>
      <t>If any files are returned, this is a finding.</t>
    </r>
  </si>
  <si>
    <t>V-239172</t>
  </si>
  <si>
    <r>
      <rPr>
        <sz val="11"/>
        <rFont val="Calibri"/>
      </rPr>
      <t>The Photon operating system must be configured so that the /etc/cron.allow file is protected from unauthorized modification.</t>
    </r>
  </si>
  <si>
    <r>
      <rPr>
        <sz val="11"/>
        <color rgb="FF000000"/>
        <rFont val="Calibri"/>
      </rPr>
      <t>At the command line, execute the following commands:</t>
    </r>
    <r>
      <rPr>
        <sz val="11"/>
        <color rgb="FF000000"/>
        <rFont val="Calibri"/>
      </rPr>
      <t xml:space="preserve">
</t>
    </r>
    <r>
      <rPr>
        <sz val="11"/>
        <color rgb="FF000000"/>
        <rFont val="Calibri"/>
      </rPr>
      <t># chmod 600 /etc/cron.allow</t>
    </r>
    <r>
      <rPr>
        <sz val="11"/>
        <color rgb="FF000000"/>
        <rFont val="Calibri"/>
      </rPr>
      <t xml:space="preserve">
</t>
    </r>
    <r>
      <rPr>
        <sz val="11"/>
        <color rgb="FF000000"/>
        <rFont val="Calibri"/>
      </rPr>
      <t># chown root:root /etc/cron.allow</t>
    </r>
  </si>
  <si>
    <r>
      <rPr>
        <sz val="11"/>
        <color rgb="FF000000"/>
        <rFont val="Calibri"/>
      </rPr>
      <t>If cron files and folders are accessible to unauthorized users, malicious jobs may be created.</t>
    </r>
  </si>
  <si>
    <r>
      <rPr>
        <sz val="11"/>
        <color rgb="FF000000"/>
        <rFont val="Calibri"/>
      </rPr>
      <t>At the command line, execute the following command:</t>
    </r>
    <r>
      <rPr>
        <sz val="11"/>
        <color rgb="FF000000"/>
        <rFont val="Calibri"/>
      </rPr>
      <t xml:space="preserve">
</t>
    </r>
    <r>
      <rPr>
        <sz val="11"/>
        <color rgb="FF000000"/>
        <rFont val="Calibri"/>
      </rPr>
      <t># stat -c "%n permissions are %a and owned by %U:%G" /etc/cron.allow</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/etc/cron.allow permissions are 600 and owned by root:root</t>
    </r>
    <r>
      <rPr>
        <sz val="11"/>
        <color rgb="FF000000"/>
        <rFont val="Calibri"/>
      </rPr>
      <t xml:space="preserve">
</t>
    </r>
    <r>
      <rPr>
        <sz val="11"/>
        <color rgb="FF000000"/>
        <rFont val="Calibri"/>
      </rPr>
      <t>If the output does not match the expected result, this is a finding.</t>
    </r>
  </si>
  <si>
    <t>V-239173</t>
  </si>
  <si>
    <r>
      <rPr>
        <sz val="11"/>
        <rFont val="Calibri"/>
      </rPr>
      <t>The Photon operating system must be configured so that all cron jobs are protected from unauthorized modification.</t>
    </r>
  </si>
  <si>
    <r>
      <rPr>
        <sz val="11"/>
        <color rgb="FF000000"/>
        <rFont val="Calibri"/>
      </rPr>
      <t>At the command line, execute the following command:</t>
    </r>
    <r>
      <rPr>
        <sz val="11"/>
        <color rgb="FF000000"/>
        <rFont val="Calibri"/>
      </rPr>
      <t xml:space="preserve">
</t>
    </r>
    <r>
      <rPr>
        <sz val="11"/>
        <color rgb="FF000000"/>
        <rFont val="Calibri"/>
      </rPr>
      <t># find /etc/cron.d/ /etc/cron.daily/ /etc/cron.hourly/ /etc/cron.monthly/ /etc/cron.weekly/ -xdev -type f -a '(' -perm -002 -o -not -user root -o -not -group root ')' -exec ls -ld {} \;</t>
    </r>
    <r>
      <rPr>
        <sz val="11"/>
        <color rgb="FF000000"/>
        <rFont val="Calibri"/>
      </rPr>
      <t xml:space="preserve">
</t>
    </r>
    <r>
      <rPr>
        <sz val="11"/>
        <color rgb="FF000000"/>
        <rFont val="Calibri"/>
      </rPr>
      <t>If any files are returned, this is a finding.</t>
    </r>
  </si>
  <si>
    <t>V-239174</t>
  </si>
  <si>
    <r>
      <rPr>
        <sz val="11"/>
        <rFont val="Calibri"/>
      </rPr>
      <t>The Photon operating system must be configured so that all cron paths are protected from unauthorized modification.</t>
    </r>
  </si>
  <si>
    <r>
      <rPr>
        <sz val="11"/>
        <color rgb="FF000000"/>
        <rFont val="Calibri"/>
      </rPr>
      <t>At the command line, execute the following commands for each returned file:</t>
    </r>
    <r>
      <rPr>
        <sz val="11"/>
        <color rgb="FF000000"/>
        <rFont val="Calibri"/>
      </rPr>
      <t xml:space="preserve">
</t>
    </r>
    <r>
      <rPr>
        <sz val="11"/>
        <color rgb="FF000000"/>
        <rFont val="Calibri"/>
      </rPr>
      <t># chmod 755 &lt;path&gt;</t>
    </r>
    <r>
      <rPr>
        <sz val="11"/>
        <color rgb="FF000000"/>
        <rFont val="Calibri"/>
      </rPr>
      <t xml:space="preserve">
</t>
    </r>
    <r>
      <rPr>
        <sz val="11"/>
        <color rgb="FF000000"/>
        <rFont val="Calibri"/>
      </rPr>
      <t># chown root:root &lt;path&gt;</t>
    </r>
  </si>
  <si>
    <r>
      <rPr>
        <sz val="11"/>
        <color rgb="FF000000"/>
        <rFont val="Calibri"/>
      </rPr>
      <t>At the command line, execute the following command:</t>
    </r>
    <r>
      <rPr>
        <sz val="11"/>
        <color rgb="FF000000"/>
        <rFont val="Calibri"/>
      </rPr>
      <t xml:space="preserve">
</t>
    </r>
    <r>
      <rPr>
        <sz val="11"/>
        <color rgb="FF000000"/>
        <rFont val="Calibri"/>
      </rPr>
      <t># stat -c "%n permissions are %a and owned by %U:%G" /etc/cron.d /etc/cron.daily /etc/cron.hourly /etc/cron.monthly /etc/cron.weekly</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/etc/cron.d permissions are 755 and owned by root:root</t>
    </r>
    <r>
      <rPr>
        <sz val="11"/>
        <color rgb="FF000000"/>
        <rFont val="Calibri"/>
      </rPr>
      <t xml:space="preserve">
</t>
    </r>
    <r>
      <rPr>
        <sz val="11"/>
        <color rgb="FF000000"/>
        <rFont val="Calibri"/>
      </rPr>
      <t>/etc/cron.daily permissions are 755 and owned by root:root</t>
    </r>
    <r>
      <rPr>
        <sz val="11"/>
        <color rgb="FF000000"/>
        <rFont val="Calibri"/>
      </rPr>
      <t xml:space="preserve">
</t>
    </r>
    <r>
      <rPr>
        <sz val="11"/>
        <color rgb="FF000000"/>
        <rFont val="Calibri"/>
      </rPr>
      <t>/etc/cron.hourly permissions are 755 and owned by root:root</t>
    </r>
    <r>
      <rPr>
        <sz val="11"/>
        <color rgb="FF000000"/>
        <rFont val="Calibri"/>
      </rPr>
      <t xml:space="preserve">
</t>
    </r>
    <r>
      <rPr>
        <sz val="11"/>
        <color rgb="FF000000"/>
        <rFont val="Calibri"/>
      </rPr>
      <t>/etc/cron.monthly permissions are 755 and owned by root:root</t>
    </r>
    <r>
      <rPr>
        <sz val="11"/>
        <color rgb="FF000000"/>
        <rFont val="Calibri"/>
      </rPr>
      <t xml:space="preserve">
</t>
    </r>
    <r>
      <rPr>
        <sz val="11"/>
        <color rgb="FF000000"/>
        <rFont val="Calibri"/>
      </rPr>
      <t>/etc/cron.weekly permissions are 755 and owned by root:root</t>
    </r>
    <r>
      <rPr>
        <sz val="11"/>
        <color rgb="FF000000"/>
        <rFont val="Calibri"/>
      </rPr>
      <t xml:space="preserve">
</t>
    </r>
    <r>
      <rPr>
        <sz val="11"/>
        <color rgb="FF000000"/>
        <rFont val="Calibri"/>
      </rPr>
      <t>If the output does not match the expected result, this is a finding.</t>
    </r>
  </si>
  <si>
    <t>V-239175</t>
  </si>
  <si>
    <r>
      <rPr>
        <sz val="11"/>
        <rFont val="Calibri"/>
      </rPr>
      <t>The Photon operating system must not forward IPv4 or IPv6 source-routed packets.</t>
    </r>
  </si>
  <si>
    <r>
      <rPr>
        <sz val="11"/>
        <color rgb="FF000000"/>
        <rFont val="Calibri"/>
      </rPr>
      <t>Open /etc/sysctl.conf with a text editor.</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net.ipv4.conf.eth0.accept_source_route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r>
      <rPr>
        <sz val="11"/>
        <color rgb="FF000000"/>
        <rFont val="Calibri"/>
      </rPr>
      <t xml:space="preserve">
</t>
    </r>
    <r>
      <rPr>
        <sz val="11"/>
        <color rgb="FF000000"/>
        <rFont val="Calibri"/>
      </rPr>
      <t>net.ipv6.conf.eth0.accept_source_route = 0</t>
    </r>
    <r>
      <rPr>
        <sz val="11"/>
        <color rgb="FF000000"/>
        <rFont val="Calibri"/>
      </rPr>
      <t xml:space="preserve">
</t>
    </r>
    <r>
      <rPr>
        <sz val="11"/>
        <color rgb="FF000000"/>
        <rFont val="Calibri"/>
      </rPr>
      <t>Run the following command to load the new setting:</t>
    </r>
    <r>
      <rPr>
        <sz val="11"/>
        <color rgb="FF000000"/>
        <rFont val="Calibri"/>
      </rPr>
      <t xml:space="preserve">
</t>
    </r>
    <r>
      <rPr>
        <sz val="11"/>
        <color rgb="FF000000"/>
        <rFont val="Calibri"/>
      </rPr>
      <t># /sbin/sysctl --load</t>
    </r>
  </si>
  <si>
    <r>
      <rPr>
        <sz val="11"/>
        <color rgb="FF000000"/>
        <rFont val="Calibri"/>
      </rPr>
      <t xml:space="preserve">Source routing is an Internet Protocol (IP) mechanism that allows an IP packet to carry information, a list of addresses, which tells a router the path the packet must take. There is also an option to record the hops as the route is traversed. </t>
    </r>
    <r>
      <rPr>
        <sz val="11"/>
        <color rgb="FF000000"/>
        <rFont val="Calibri"/>
      </rPr>
      <t xml:space="preserve">
</t>
    </r>
    <r>
      <rPr>
        <sz val="11"/>
        <color rgb="FF000000"/>
        <rFont val="Calibri"/>
      </rPr>
      <t>The list of hops taken, the "route record", provides the destination with a return path to the source. This allows the source (the sending host) to specify the route, loosely or strictly, ignoring the routing tables of some or all of the routers. It can allow a user to redirect network traffic for malicious purposes and should therefore be disabled.</t>
    </r>
  </si>
  <si>
    <r>
      <rPr>
        <sz val="11"/>
        <color rgb="FF000000"/>
        <rFont val="Calibri"/>
      </rPr>
      <t>At the command line, execute the following command:</t>
    </r>
    <r>
      <rPr>
        <sz val="11"/>
        <color rgb="FF000000"/>
        <rFont val="Calibri"/>
      </rPr>
      <t xml:space="preserve">
</t>
    </r>
    <r>
      <rPr>
        <sz val="11"/>
        <color rgb="FF000000"/>
        <rFont val="Calibri"/>
      </rPr>
      <t># /sbin/sysctl -a --pattern "net.ipv[4|6].conf.(all|default|eth.*).accept_source_route"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net.ipv4.conf.eth0.accept_source_route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r>
      <rPr>
        <sz val="11"/>
        <color rgb="FF000000"/>
        <rFont val="Calibri"/>
      </rPr>
      <t xml:space="preserve">
</t>
    </r>
    <r>
      <rPr>
        <sz val="11"/>
        <color rgb="FF000000"/>
        <rFont val="Calibri"/>
      </rPr>
      <t>net.ipv6.conf.eth0.accept_source_route = 0</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number of "ethx" lines returned is dependent on the number of interfaces. Every "ethx" entry must be set to "0".</t>
    </r>
  </si>
  <si>
    <t>V-239176</t>
  </si>
  <si>
    <r>
      <rPr>
        <sz val="11"/>
        <rFont val="Calibri"/>
      </rPr>
      <t>The Photon operating system must not respond to IPv4 Internet Control Message Protocol (ICMP) echoes sent to a broadcast address.</t>
    </r>
  </si>
  <si>
    <r>
      <rPr>
        <sz val="11"/>
        <color rgb="FF000000"/>
        <rFont val="Calibri"/>
      </rPr>
      <t>Open /etc/sysctl.conf with a text editor.</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net.ipv4.icmp_echo_ignore_broadcasts=1</t>
    </r>
    <r>
      <rPr>
        <sz val="11"/>
        <color rgb="FF000000"/>
        <rFont val="Calibri"/>
      </rPr>
      <t xml:space="preserve">
</t>
    </r>
    <r>
      <rPr>
        <sz val="11"/>
        <color rgb="FF000000"/>
        <rFont val="Calibri"/>
      </rPr>
      <t>Run the following command to load the new setting:</t>
    </r>
    <r>
      <rPr>
        <sz val="11"/>
        <color rgb="FF000000"/>
        <rFont val="Calibri"/>
      </rPr>
      <t xml:space="preserve">
</t>
    </r>
    <r>
      <rPr>
        <sz val="11"/>
        <color rgb="FF000000"/>
        <rFont val="Calibri"/>
      </rPr>
      <t># /sbin/sysctl --load</t>
    </r>
  </si>
  <si>
    <r>
      <rPr>
        <sz val="11"/>
        <color rgb="FF000000"/>
        <rFont val="Calibri"/>
      </rPr>
      <t>Responding to broadcast (ICMP) echoes facilitates network mapping and provides a vector for amplification attacks.</t>
    </r>
  </si>
  <si>
    <r>
      <rPr>
        <sz val="11"/>
        <color rgb="FF000000"/>
        <rFont val="Calibri"/>
      </rPr>
      <t>At the command line, execute the following command:</t>
    </r>
    <r>
      <rPr>
        <sz val="11"/>
        <color rgb="FF000000"/>
        <rFont val="Calibri"/>
      </rPr>
      <t xml:space="preserve">
</t>
    </r>
    <r>
      <rPr>
        <sz val="11"/>
        <color rgb="FF000000"/>
        <rFont val="Calibri"/>
      </rPr>
      <t># /sbin/sysctl -a --pattern ignore_broadcasts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If the output does not match the expected result, this is a finding.</t>
    </r>
  </si>
  <si>
    <t>V-239177</t>
  </si>
  <si>
    <r>
      <rPr>
        <sz val="11"/>
        <rFont val="Calibri"/>
      </rPr>
      <t>The Photon operating system must prevent IPv4 Internet Control Message Protocol (ICMP) redirect messages from being accepted.</t>
    </r>
  </si>
  <si>
    <r>
      <rPr>
        <sz val="11"/>
        <color rgb="FF000000"/>
        <rFont val="Calibri"/>
      </rPr>
      <t>Open /etc/sysctl.conf with a text editor.</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net.ipv4.conf.eth0.accept_redirects = 0</t>
    </r>
    <r>
      <rPr>
        <sz val="11"/>
        <color rgb="FF000000"/>
        <rFont val="Calibri"/>
      </rPr>
      <t xml:space="preserve">
</t>
    </r>
    <r>
      <rPr>
        <sz val="11"/>
        <color rgb="FF000000"/>
        <rFont val="Calibri"/>
      </rPr>
      <t>Run the following command to load the new setting:</t>
    </r>
    <r>
      <rPr>
        <sz val="11"/>
        <color rgb="FF000000"/>
        <rFont val="Calibri"/>
      </rPr>
      <t xml:space="preserve">
</t>
    </r>
    <r>
      <rPr>
        <sz val="11"/>
        <color rgb="FF000000"/>
        <rFont val="Calibri"/>
      </rPr>
      <t># /sbin/sysctl --load</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</si>
  <si>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</si>
  <si>
    <r>
      <rPr>
        <sz val="11"/>
        <color rgb="FF000000"/>
        <rFont val="Calibri"/>
      </rPr>
      <t>At the command line, execute the following command:</t>
    </r>
    <r>
      <rPr>
        <sz val="11"/>
        <color rgb="FF000000"/>
        <rFont val="Calibri"/>
      </rPr>
      <t xml:space="preserve">
</t>
    </r>
    <r>
      <rPr>
        <sz val="11"/>
        <color rgb="FF000000"/>
        <rFont val="Calibri"/>
      </rPr>
      <t># /sbin/sysctl -a --pattern "net.ipv4.conf.(all|default|eth.*).accept_redirects"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net.ipv4.conf.eth0.accept_redirects = 0</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number of "ethx" lines returned is dependent on the number of interfaces. Every "ethx" entry must be set to "0".</t>
    </r>
  </si>
  <si>
    <t>V-239178</t>
  </si>
  <si>
    <r>
      <rPr>
        <sz val="11"/>
        <rFont val="Calibri"/>
      </rPr>
      <t>The Photon operating system must prevent IPv4 Internet Control Message Protocol (ICMP) secure redirect messages from being accepted.</t>
    </r>
  </si>
  <si>
    <r>
      <rPr>
        <sz val="11"/>
        <color rgb="FF000000"/>
        <rFont val="Calibri"/>
      </rPr>
      <t>Open /etc/sysctl.conf with a text editor.</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net.ipv4.conf.all.secure_redirects = 0</t>
    </r>
    <r>
      <rPr>
        <sz val="11"/>
        <color rgb="FF000000"/>
        <rFont val="Calibri"/>
      </rPr>
      <t xml:space="preserve">
</t>
    </r>
    <r>
      <rPr>
        <sz val="11"/>
        <color rgb="FF000000"/>
        <rFont val="Calibri"/>
      </rPr>
      <t>net.ipv4.conf.default.secure_redirects = 0</t>
    </r>
    <r>
      <rPr>
        <sz val="11"/>
        <color rgb="FF000000"/>
        <rFont val="Calibri"/>
      </rPr>
      <t xml:space="preserve">
</t>
    </r>
    <r>
      <rPr>
        <sz val="11"/>
        <color rgb="FF000000"/>
        <rFont val="Calibri"/>
      </rPr>
      <t>net.ipv4.conf.eth0.secure_redirects = 0</t>
    </r>
    <r>
      <rPr>
        <sz val="11"/>
        <color rgb="FF000000"/>
        <rFont val="Calibri"/>
      </rPr>
      <t xml:space="preserve">
</t>
    </r>
    <r>
      <rPr>
        <sz val="11"/>
        <color rgb="FF000000"/>
        <rFont val="Calibri"/>
      </rPr>
      <t>Run the following command to load the new setting:</t>
    </r>
    <r>
      <rPr>
        <sz val="11"/>
        <color rgb="FF000000"/>
        <rFont val="Calibri"/>
      </rPr>
      <t xml:space="preserve">
</t>
    </r>
    <r>
      <rPr>
        <sz val="11"/>
        <color rgb="FF000000"/>
        <rFont val="Calibri"/>
      </rPr>
      <t># /sbin/sysctl --load</t>
    </r>
  </si>
  <si>
    <r>
      <rPr>
        <sz val="11"/>
        <color rgb="FF000000"/>
        <rFont val="Calibri"/>
      </rPr>
      <t>At the command line, execute the following command:</t>
    </r>
    <r>
      <rPr>
        <sz val="11"/>
        <color rgb="FF000000"/>
        <rFont val="Calibri"/>
      </rPr>
      <t xml:space="preserve">
</t>
    </r>
    <r>
      <rPr>
        <sz val="11"/>
        <color rgb="FF000000"/>
        <rFont val="Calibri"/>
      </rPr>
      <t># /sbin/sysctl -a --pattern "net.ipv4.conf.(all|default|eth.*).secure_redirects"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net.ipv4.conf.all.secure_redirects = 0</t>
    </r>
    <r>
      <rPr>
        <sz val="11"/>
        <color rgb="FF000000"/>
        <rFont val="Calibri"/>
      </rPr>
      <t xml:space="preserve">
</t>
    </r>
    <r>
      <rPr>
        <sz val="11"/>
        <color rgb="FF000000"/>
        <rFont val="Calibri"/>
      </rPr>
      <t>net.ipv4.conf.default.secure_redirects = 0</t>
    </r>
    <r>
      <rPr>
        <sz val="11"/>
        <color rgb="FF000000"/>
        <rFont val="Calibri"/>
      </rPr>
      <t xml:space="preserve">
</t>
    </r>
    <r>
      <rPr>
        <sz val="11"/>
        <color rgb="FF000000"/>
        <rFont val="Calibri"/>
      </rPr>
      <t>net.ipv4.conf.eth0.secure_redirects = 0</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number of "ethx" lines returned is dependent on the number of interfaces. Every "ethx" entry must be set to "0".</t>
    </r>
  </si>
  <si>
    <t>V-239179</t>
  </si>
  <si>
    <r>
      <rPr>
        <sz val="11"/>
        <rFont val="Calibri"/>
      </rPr>
      <t>The Photon operating system must not send IPv4 Internet Control Message Protocol (ICMP) redirects.</t>
    </r>
  </si>
  <si>
    <r>
      <rPr>
        <sz val="11"/>
        <color rgb="FF000000"/>
        <rFont val="Calibri"/>
      </rPr>
      <t>Open /etc/sysctl.conf with a text editor.</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net.ipv4.conf.all.send_redirects = 0</t>
    </r>
    <r>
      <rPr>
        <sz val="11"/>
        <color rgb="FF000000"/>
        <rFont val="Calibri"/>
      </rPr>
      <t xml:space="preserve">
</t>
    </r>
    <r>
      <rPr>
        <sz val="11"/>
        <color rgb="FF000000"/>
        <rFont val="Calibri"/>
      </rPr>
      <t>net.ipv4.conf.default.send_redirects = 0</t>
    </r>
    <r>
      <rPr>
        <sz val="11"/>
        <color rgb="FF000000"/>
        <rFont val="Calibri"/>
      </rPr>
      <t xml:space="preserve">
</t>
    </r>
    <r>
      <rPr>
        <sz val="11"/>
        <color rgb="FF000000"/>
        <rFont val="Calibri"/>
      </rPr>
      <t>net.ipv4.conf.eth0.send_redirects = 0</t>
    </r>
    <r>
      <rPr>
        <sz val="11"/>
        <color rgb="FF000000"/>
        <rFont val="Calibri"/>
      </rPr>
      <t xml:space="preserve">
</t>
    </r>
    <r>
      <rPr>
        <sz val="11"/>
        <color rgb="FF000000"/>
        <rFont val="Calibri"/>
      </rPr>
      <t>Run the following command to load the new setting:</t>
    </r>
    <r>
      <rPr>
        <sz val="11"/>
        <color rgb="FF000000"/>
        <rFont val="Calibri"/>
      </rPr>
      <t xml:space="preserve">
</t>
    </r>
    <r>
      <rPr>
        <sz val="11"/>
        <color rgb="FF000000"/>
        <rFont val="Calibri"/>
      </rPr>
      <t># /sbin/sysctl --load</t>
    </r>
  </si>
  <si>
    <r>
      <rPr>
        <sz val="11"/>
        <color rgb="FF000000"/>
        <rFont val="Calibri"/>
      </rPr>
      <t>ICMP redirect messages are used by routers to inform hosts that a more direct route exists for a particular destination. These messages contain information from the system's route table, possibly revealing portions of the network topology.</t>
    </r>
  </si>
  <si>
    <r>
      <rPr>
        <sz val="11"/>
        <color rgb="FF000000"/>
        <rFont val="Calibri"/>
      </rPr>
      <t>At the command line, execute the following command:</t>
    </r>
    <r>
      <rPr>
        <sz val="11"/>
        <color rgb="FF000000"/>
        <rFont val="Calibri"/>
      </rPr>
      <t xml:space="preserve">
</t>
    </r>
    <r>
      <rPr>
        <sz val="11"/>
        <color rgb="FF000000"/>
        <rFont val="Calibri"/>
      </rPr>
      <t># /sbin/sysctl -a --pattern "net.ipv4.conf.(all|default|eth.*).send_redirects"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net.ipv4.conf.all.send_redirects = 0</t>
    </r>
    <r>
      <rPr>
        <sz val="11"/>
        <color rgb="FF000000"/>
        <rFont val="Calibri"/>
      </rPr>
      <t xml:space="preserve">
</t>
    </r>
    <r>
      <rPr>
        <sz val="11"/>
        <color rgb="FF000000"/>
        <rFont val="Calibri"/>
      </rPr>
      <t>net.ipv4.conf.default.send_redirects = 0</t>
    </r>
    <r>
      <rPr>
        <sz val="11"/>
        <color rgb="FF000000"/>
        <rFont val="Calibri"/>
      </rPr>
      <t xml:space="preserve">
</t>
    </r>
    <r>
      <rPr>
        <sz val="11"/>
        <color rgb="FF000000"/>
        <rFont val="Calibri"/>
      </rPr>
      <t>net.ipv4.conf.eth0.send_redirects = 0</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number of "ethx" lines returned is dependent on the number of interfaces. Every "ethx" entry must be set to "0".</t>
    </r>
  </si>
  <si>
    <t>V-239180</t>
  </si>
  <si>
    <r>
      <rPr>
        <sz val="11"/>
        <rFont val="Calibri"/>
      </rPr>
      <t>The Photon operating system must log IPv4 packets with impossible addresses.</t>
    </r>
  </si>
  <si>
    <r>
      <rPr>
        <sz val="11"/>
        <color rgb="FF000000"/>
        <rFont val="Calibri"/>
      </rPr>
      <t>Open /etc/sysctl.conf with a text editor.</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net.ipv4.conf.all.log_martians = 1</t>
    </r>
    <r>
      <rPr>
        <sz val="11"/>
        <color rgb="FF000000"/>
        <rFont val="Calibri"/>
      </rPr>
      <t xml:space="preserve">
</t>
    </r>
    <r>
      <rPr>
        <sz val="11"/>
        <color rgb="FF000000"/>
        <rFont val="Calibri"/>
      </rPr>
      <t>net.ipv4.conf.default.log_martians = 1</t>
    </r>
    <r>
      <rPr>
        <sz val="11"/>
        <color rgb="FF000000"/>
        <rFont val="Calibri"/>
      </rPr>
      <t xml:space="preserve">
</t>
    </r>
    <r>
      <rPr>
        <sz val="11"/>
        <color rgb="FF000000"/>
        <rFont val="Calibri"/>
      </rPr>
      <t>net.ipv4.conf.eth0.log_martians = 1</t>
    </r>
    <r>
      <rPr>
        <sz val="11"/>
        <color rgb="FF000000"/>
        <rFont val="Calibri"/>
      </rPr>
      <t xml:space="preserve">
</t>
    </r>
    <r>
      <rPr>
        <sz val="11"/>
        <color rgb="FF000000"/>
        <rFont val="Calibri"/>
      </rPr>
      <t>Run the following command to load the new setting:</t>
    </r>
    <r>
      <rPr>
        <sz val="11"/>
        <color rgb="FF000000"/>
        <rFont val="Calibri"/>
      </rPr>
      <t xml:space="preserve">
</t>
    </r>
    <r>
      <rPr>
        <sz val="11"/>
        <color rgb="FF000000"/>
        <rFont val="Calibri"/>
      </rPr>
      <t># /sbin/sysctl --load</t>
    </r>
  </si>
  <si>
    <r>
      <rPr>
        <sz val="11"/>
        <color rgb="FF000000"/>
        <rFont val="Calibri"/>
      </rPr>
      <t>The presence of "martian" packets (which have impossible addresses) as well as spoofed packets, source-routed packets, and redirects could be a sign of nefarious network activity. Logging these packets enables this activity to be detected.</t>
    </r>
  </si>
  <si>
    <r>
      <rPr>
        <sz val="11"/>
        <color rgb="FF000000"/>
        <rFont val="Calibri"/>
      </rPr>
      <t>At the command line, execute the following command:</t>
    </r>
    <r>
      <rPr>
        <sz val="11"/>
        <color rgb="FF000000"/>
        <rFont val="Calibri"/>
      </rPr>
      <t xml:space="preserve">
</t>
    </r>
    <r>
      <rPr>
        <sz val="11"/>
        <color rgb="FF000000"/>
        <rFont val="Calibri"/>
      </rPr>
      <t># /sbin/sysctl -a --pattern "net.ipv4.conf.(all|default|eth.*).log_martians"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net.ipv4.conf.all.log_martians = 1</t>
    </r>
    <r>
      <rPr>
        <sz val="11"/>
        <color rgb="FF000000"/>
        <rFont val="Calibri"/>
      </rPr>
      <t xml:space="preserve">
</t>
    </r>
    <r>
      <rPr>
        <sz val="11"/>
        <color rgb="FF000000"/>
        <rFont val="Calibri"/>
      </rPr>
      <t>net.ipv4.conf.default.log_martians = 1</t>
    </r>
    <r>
      <rPr>
        <sz val="11"/>
        <color rgb="FF000000"/>
        <rFont val="Calibri"/>
      </rPr>
      <t xml:space="preserve">
</t>
    </r>
    <r>
      <rPr>
        <sz val="11"/>
        <color rgb="FF000000"/>
        <rFont val="Calibri"/>
      </rPr>
      <t>net.ipv4.conf.eth0.log_martians = 1</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number of "ethx" lines returned is dependent on the number of interfaces. Every "ethx" entry must be set to "1".</t>
    </r>
  </si>
  <si>
    <t>V-239181</t>
  </si>
  <si>
    <r>
      <rPr>
        <sz val="11"/>
        <rFont val="Calibri"/>
      </rPr>
      <t>The Photon operating system must use a reverse-path filter for IPv4 network traffic.</t>
    </r>
  </si>
  <si>
    <r>
      <rPr>
        <sz val="11"/>
        <color rgb="FF000000"/>
        <rFont val="Calibri"/>
      </rPr>
      <t>Open /etc/sysctl.conf with a text editor.</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net.ipv4.conf.all.rp_filter = 1</t>
    </r>
    <r>
      <rPr>
        <sz val="11"/>
        <color rgb="FF000000"/>
        <rFont val="Calibri"/>
      </rPr>
      <t xml:space="preserve">
</t>
    </r>
    <r>
      <rPr>
        <sz val="11"/>
        <color rgb="FF000000"/>
        <rFont val="Calibri"/>
      </rPr>
      <t>net.ipv4.conf.default.rp_filter = 1</t>
    </r>
    <r>
      <rPr>
        <sz val="11"/>
        <color rgb="FF000000"/>
        <rFont val="Calibri"/>
      </rPr>
      <t xml:space="preserve">
</t>
    </r>
    <r>
      <rPr>
        <sz val="11"/>
        <color rgb="FF000000"/>
        <rFont val="Calibri"/>
      </rPr>
      <t>net.ipv4.conf.eth0.rp_filter = 1</t>
    </r>
    <r>
      <rPr>
        <sz val="11"/>
        <color rgb="FF000000"/>
        <rFont val="Calibri"/>
      </rPr>
      <t xml:space="preserve">
</t>
    </r>
    <r>
      <rPr>
        <sz val="11"/>
        <color rgb="FF000000"/>
        <rFont val="Calibri"/>
      </rPr>
      <t>Run the following command to load the new setting:</t>
    </r>
    <r>
      <rPr>
        <sz val="11"/>
        <color rgb="FF000000"/>
        <rFont val="Calibri"/>
      </rPr>
      <t xml:space="preserve">
</t>
    </r>
    <r>
      <rPr>
        <sz val="11"/>
        <color rgb="FF000000"/>
        <rFont val="Calibri"/>
      </rPr>
      <t># /sbin/sysctl --load</t>
    </r>
  </si>
  <si>
    <r>
      <rPr>
        <sz val="11"/>
        <color rgb="FF000000"/>
        <rFont val="Calibri"/>
      </rPr>
      <t>Enabling reverse path filtering drops packets with source addresses that should not have been able to be received on the interface they were received on. It should not be used on systems that are routers for complicated networks but is helpful for end hosts and routers serving small networks.</t>
    </r>
  </si>
  <si>
    <r>
      <rPr>
        <sz val="11"/>
        <color rgb="FF000000"/>
        <rFont val="Calibri"/>
      </rPr>
      <t>At the command line, execute the following command:</t>
    </r>
    <r>
      <rPr>
        <sz val="11"/>
        <color rgb="FF000000"/>
        <rFont val="Calibri"/>
      </rPr>
      <t xml:space="preserve">
</t>
    </r>
    <r>
      <rPr>
        <sz val="11"/>
        <color rgb="FF000000"/>
        <rFont val="Calibri"/>
      </rPr>
      <t># /sbin/sysctl -a --pattern "net.ipv4.conf.(all|default|eth.*)\.rp_filter"</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net.ipv4.conf.all.rp_filter = 1</t>
    </r>
    <r>
      <rPr>
        <sz val="11"/>
        <color rgb="FF000000"/>
        <rFont val="Calibri"/>
      </rPr>
      <t xml:space="preserve">
</t>
    </r>
    <r>
      <rPr>
        <sz val="11"/>
        <color rgb="FF000000"/>
        <rFont val="Calibri"/>
      </rPr>
      <t>net.ipv4.conf.default.rp_filter = 1</t>
    </r>
    <r>
      <rPr>
        <sz val="11"/>
        <color rgb="FF000000"/>
        <rFont val="Calibri"/>
      </rPr>
      <t xml:space="preserve">
</t>
    </r>
    <r>
      <rPr>
        <sz val="11"/>
        <color rgb="FF000000"/>
        <rFont val="Calibri"/>
      </rPr>
      <t>net.ipv4.conf.eth0.rp_filter = 1</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number of "ethx" lines returned is dependent on the number of interfaces. Every "ethx" entry must be set to "1".</t>
    </r>
  </si>
  <si>
    <t>V-239182</t>
  </si>
  <si>
    <r>
      <rPr>
        <sz val="11"/>
        <rFont val="Calibri"/>
      </rPr>
      <t>The Photon operating system must not perform multicast packet forwarding.</t>
    </r>
  </si>
  <si>
    <r>
      <rPr>
        <sz val="11"/>
        <color rgb="FF000000"/>
        <rFont val="Calibri"/>
      </rPr>
      <t>Open /etc/sysctl.conf with a text editor.</t>
    </r>
    <r>
      <rPr>
        <sz val="11"/>
        <color rgb="FF000000"/>
        <rFont val="Calibri"/>
      </rPr>
      <t xml:space="preserve">
</t>
    </r>
    <r>
      <rPr>
        <sz val="11"/>
        <color rgb="FF000000"/>
        <rFont val="Calibri"/>
      </rPr>
      <t>Add or update the following lines:</t>
    </r>
    <r>
      <rPr>
        <sz val="11"/>
        <color rgb="FF000000"/>
        <rFont val="Calibri"/>
      </rPr>
      <t xml:space="preserve">
</t>
    </r>
    <r>
      <rPr>
        <sz val="11"/>
        <color rgb="FF000000"/>
        <rFont val="Calibri"/>
      </rPr>
      <t>net.ipv4.conf.all.mc_forwarding = 0</t>
    </r>
    <r>
      <rPr>
        <sz val="11"/>
        <color rgb="FF000000"/>
        <rFont val="Calibri"/>
      </rPr>
      <t xml:space="preserve">
</t>
    </r>
    <r>
      <rPr>
        <sz val="11"/>
        <color rgb="FF000000"/>
        <rFont val="Calibri"/>
      </rPr>
      <t>net.ipv4.conf.default.mc_forwarding = 0</t>
    </r>
    <r>
      <rPr>
        <sz val="11"/>
        <color rgb="FF000000"/>
        <rFont val="Calibri"/>
      </rPr>
      <t xml:space="preserve">
</t>
    </r>
    <r>
      <rPr>
        <sz val="11"/>
        <color rgb="FF000000"/>
        <rFont val="Calibri"/>
      </rPr>
      <t>net.ipv4.conf.eth0.mc_forwarding = 0</t>
    </r>
    <r>
      <rPr>
        <sz val="11"/>
        <color rgb="FF000000"/>
        <rFont val="Calibri"/>
      </rPr>
      <t xml:space="preserve">
</t>
    </r>
    <r>
      <rPr>
        <sz val="11"/>
        <color rgb="FF000000"/>
        <rFont val="Calibri"/>
      </rPr>
      <t>net.ipv6.conf.all.mc_forwarding = 0</t>
    </r>
    <r>
      <rPr>
        <sz val="11"/>
        <color rgb="FF000000"/>
        <rFont val="Calibri"/>
      </rPr>
      <t xml:space="preserve">
</t>
    </r>
    <r>
      <rPr>
        <sz val="11"/>
        <color rgb="FF000000"/>
        <rFont val="Calibri"/>
      </rPr>
      <t>net.ipv6.conf.default.mc_forwarding = 0</t>
    </r>
    <r>
      <rPr>
        <sz val="11"/>
        <color rgb="FF000000"/>
        <rFont val="Calibri"/>
      </rPr>
      <t xml:space="preserve">
</t>
    </r>
    <r>
      <rPr>
        <sz val="11"/>
        <color rgb="FF000000"/>
        <rFont val="Calibri"/>
      </rPr>
      <t>net.ipv6.conf.eth0.mc_forwarding = 0</t>
    </r>
    <r>
      <rPr>
        <sz val="11"/>
        <color rgb="FF000000"/>
        <rFont val="Calibri"/>
      </rPr>
      <t xml:space="preserve">
</t>
    </r>
    <r>
      <rPr>
        <sz val="11"/>
        <color rgb="FF000000"/>
        <rFont val="Calibri"/>
      </rPr>
      <t>Run the following command to load the new setting:</t>
    </r>
    <r>
      <rPr>
        <sz val="11"/>
        <color rgb="FF000000"/>
        <rFont val="Calibri"/>
      </rPr>
      <t xml:space="preserve">
</t>
    </r>
    <r>
      <rPr>
        <sz val="11"/>
        <color rgb="FF000000"/>
        <rFont val="Calibri"/>
      </rPr>
      <t># /sbin/sysctl --load</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</si>
  <si>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</si>
  <si>
    <r>
      <rPr>
        <sz val="11"/>
        <color rgb="FF000000"/>
        <rFont val="Calibri"/>
      </rPr>
      <t>At the command line, execute the following command:</t>
    </r>
    <r>
      <rPr>
        <sz val="11"/>
        <color rgb="FF000000"/>
        <rFont val="Calibri"/>
      </rPr>
      <t xml:space="preserve">
</t>
    </r>
    <r>
      <rPr>
        <sz val="11"/>
        <color rgb="FF000000"/>
        <rFont val="Calibri"/>
      </rPr>
      <t># /sbin/sysctl -a --pattern "net.ipv[4|6].conf.(all|default|eth.*).mc_forwarding"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net.ipv4.conf.all.mc_forwarding = 0</t>
    </r>
    <r>
      <rPr>
        <sz val="11"/>
        <color rgb="FF000000"/>
        <rFont val="Calibri"/>
      </rPr>
      <t xml:space="preserve">
</t>
    </r>
    <r>
      <rPr>
        <sz val="11"/>
        <color rgb="FF000000"/>
        <rFont val="Calibri"/>
      </rPr>
      <t>net.ipv4.conf.default.mc_forwarding = 0</t>
    </r>
    <r>
      <rPr>
        <sz val="11"/>
        <color rgb="FF000000"/>
        <rFont val="Calibri"/>
      </rPr>
      <t xml:space="preserve">
</t>
    </r>
    <r>
      <rPr>
        <sz val="11"/>
        <color rgb="FF000000"/>
        <rFont val="Calibri"/>
      </rPr>
      <t>net.ipv4.conf.eth0.mc_forwarding = 0</t>
    </r>
    <r>
      <rPr>
        <sz val="11"/>
        <color rgb="FF000000"/>
        <rFont val="Calibri"/>
      </rPr>
      <t xml:space="preserve">
</t>
    </r>
    <r>
      <rPr>
        <sz val="11"/>
        <color rgb="FF000000"/>
        <rFont val="Calibri"/>
      </rPr>
      <t>net.ipv6.conf.all.mc_forwarding = 0</t>
    </r>
    <r>
      <rPr>
        <sz val="11"/>
        <color rgb="FF000000"/>
        <rFont val="Calibri"/>
      </rPr>
      <t xml:space="preserve">
</t>
    </r>
    <r>
      <rPr>
        <sz val="11"/>
        <color rgb="FF000000"/>
        <rFont val="Calibri"/>
      </rPr>
      <t>net.ipv6.conf.default.mc_forwarding = 0</t>
    </r>
    <r>
      <rPr>
        <sz val="11"/>
        <color rgb="FF000000"/>
        <rFont val="Calibri"/>
      </rPr>
      <t xml:space="preserve">
</t>
    </r>
    <r>
      <rPr>
        <sz val="11"/>
        <color rgb="FF000000"/>
        <rFont val="Calibri"/>
      </rPr>
      <t>net.ipv6.conf.eth0.mc_forwarding = 0</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The number of "ethx" lines returned is dependent on the number of interfaces. Every "ethx" entry must be set to "0".</t>
    </r>
  </si>
  <si>
    <t>V-239183</t>
  </si>
  <si>
    <r>
      <rPr>
        <sz val="11"/>
        <rFont val="Calibri"/>
      </rPr>
      <t>The Photon operating system must not perform IPv4 packet forwarding.</t>
    </r>
  </si>
  <si>
    <r>
      <rPr>
        <sz val="11"/>
        <color rgb="FF000000"/>
        <rFont val="Calibri"/>
      </rPr>
      <t>Open /etc/sysctl.conf with a text editor.</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net.ipv4.ip_forward = 0</t>
    </r>
    <r>
      <rPr>
        <sz val="11"/>
        <color rgb="FF000000"/>
        <rFont val="Calibri"/>
      </rPr>
      <t xml:space="preserve">
</t>
    </r>
    <r>
      <rPr>
        <sz val="11"/>
        <color rgb="FF000000"/>
        <rFont val="Calibri"/>
      </rPr>
      <t>Run the following command to load the new setting:</t>
    </r>
    <r>
      <rPr>
        <sz val="11"/>
        <color rgb="FF000000"/>
        <rFont val="Calibri"/>
      </rPr>
      <t xml:space="preserve">
</t>
    </r>
    <r>
      <rPr>
        <sz val="11"/>
        <color rgb="FF000000"/>
        <rFont val="Calibri"/>
      </rPr>
      <t># /sbin/sysctl --load</t>
    </r>
  </si>
  <si>
    <r>
      <rPr>
        <sz val="11"/>
        <color rgb="FF000000"/>
        <rFont val="Calibri"/>
      </rPr>
      <t>At the command line, execute the following command:</t>
    </r>
    <r>
      <rPr>
        <sz val="11"/>
        <color rgb="FF000000"/>
        <rFont val="Calibri"/>
      </rPr>
      <t xml:space="preserve">
</t>
    </r>
    <r>
      <rPr>
        <sz val="11"/>
        <color rgb="FF000000"/>
        <rFont val="Calibri"/>
      </rPr>
      <t># /sbin/sysctl -a --pattern "net.ipv4.ip_forward$"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net.ipv4.ip_forward = 0</t>
    </r>
    <r>
      <rPr>
        <sz val="11"/>
        <color rgb="FF000000"/>
        <rFont val="Calibri"/>
      </rPr>
      <t xml:space="preserve">
</t>
    </r>
    <r>
      <rPr>
        <sz val="11"/>
        <color rgb="FF000000"/>
        <rFont val="Calibri"/>
      </rPr>
      <t>If the system is intended to operate as a router, this is N/A.</t>
    </r>
    <r>
      <rPr>
        <sz val="11"/>
        <color rgb="FF000000"/>
        <rFont val="Calibri"/>
      </rPr>
      <t xml:space="preserve">
</t>
    </r>
    <r>
      <rPr>
        <sz val="11"/>
        <color rgb="FF000000"/>
        <rFont val="Calibri"/>
      </rPr>
      <t>If the output does not match the expected result, this is a finding.</t>
    </r>
  </si>
  <si>
    <t>V-239184</t>
  </si>
  <si>
    <r>
      <rPr>
        <sz val="11"/>
        <rFont val="Calibri"/>
      </rPr>
      <t>The Photon operating system must send TCP timestamps.</t>
    </r>
  </si>
  <si>
    <r>
      <rPr>
        <sz val="11"/>
        <color rgb="FF000000"/>
        <rFont val="Calibri"/>
      </rPr>
      <t>Open /etc/sysctl.conf with a text editor.</t>
    </r>
    <r>
      <rPr>
        <sz val="11"/>
        <color rgb="FF000000"/>
        <rFont val="Calibri"/>
      </rPr>
      <t xml:space="preserve">
</t>
    </r>
    <r>
      <rPr>
        <sz val="11"/>
        <color rgb="FF000000"/>
        <rFont val="Calibri"/>
      </rPr>
      <t>Add or update the following line:</t>
    </r>
    <r>
      <rPr>
        <sz val="11"/>
        <color rgb="FF000000"/>
        <rFont val="Calibri"/>
      </rPr>
      <t xml:space="preserve">
</t>
    </r>
    <r>
      <rPr>
        <sz val="11"/>
        <color rgb="FF000000"/>
        <rFont val="Calibri"/>
      </rPr>
      <t>net.ipv4.tcp_timestamps = 1</t>
    </r>
    <r>
      <rPr>
        <sz val="11"/>
        <color rgb="FF000000"/>
        <rFont val="Calibri"/>
      </rPr>
      <t xml:space="preserve">
</t>
    </r>
    <r>
      <rPr>
        <sz val="11"/>
        <color rgb="FF000000"/>
        <rFont val="Calibri"/>
      </rPr>
      <t>Run the following command to load the new setting:</t>
    </r>
    <r>
      <rPr>
        <sz val="11"/>
        <color rgb="FF000000"/>
        <rFont val="Calibri"/>
      </rPr>
      <t xml:space="preserve">
</t>
    </r>
    <r>
      <rPr>
        <sz val="11"/>
        <color rgb="FF000000"/>
        <rFont val="Calibri"/>
      </rPr>
      <t># /sbin/sysctl --load</t>
    </r>
  </si>
  <si>
    <r>
      <rPr>
        <sz val="11"/>
        <color rgb="FF000000"/>
        <rFont val="Calibri"/>
      </rPr>
      <t>TCP timestamps are used to provide protection against wrapped sequence numbers. It is possible to calculate system uptime (and boot time) by analyzing TCP timestamps. These calculated uptimes can help a bad actor in determining likely patch levels for vulnerabilities.</t>
    </r>
  </si>
  <si>
    <r>
      <rPr>
        <sz val="11"/>
        <color rgb="FF000000"/>
        <rFont val="Calibri"/>
      </rPr>
      <t>At the command line, execute the following command:</t>
    </r>
    <r>
      <rPr>
        <sz val="11"/>
        <color rgb="FF000000"/>
        <rFont val="Calibri"/>
      </rPr>
      <t xml:space="preserve">
</t>
    </r>
    <r>
      <rPr>
        <sz val="11"/>
        <color rgb="FF000000"/>
        <rFont val="Calibri"/>
      </rPr>
      <t># /sbin/sysctl -a --pattern "net.ipv4.tcp_timestamps$"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net.ipv4.tcp_timestamps = 1</t>
    </r>
    <r>
      <rPr>
        <sz val="11"/>
        <color rgb="FF000000"/>
        <rFont val="Calibri"/>
      </rPr>
      <t xml:space="preserve">
</t>
    </r>
    <r>
      <rPr>
        <sz val="11"/>
        <color rgb="FF000000"/>
        <rFont val="Calibri"/>
      </rPr>
      <t>If the output does not match the expected result, this is a finding.</t>
    </r>
  </si>
  <si>
    <t>V-239185</t>
  </si>
  <si>
    <r>
      <rPr>
        <sz val="11"/>
        <rFont val="Calibri"/>
      </rPr>
      <t>The Photon OS must not have the xinetd service enabled.</t>
    </r>
  </si>
  <si>
    <r>
      <rPr>
        <sz val="11"/>
        <color rgb="FF000000"/>
        <rFont val="Calibri"/>
      </rPr>
      <t>At the command line, execute the following commands:</t>
    </r>
    <r>
      <rPr>
        <sz val="11"/>
        <color rgb="FF000000"/>
        <rFont val="Calibri"/>
      </rPr>
      <t xml:space="preserve">
</t>
    </r>
    <r>
      <rPr>
        <sz val="11"/>
        <color rgb="FF000000"/>
        <rFont val="Calibri"/>
      </rPr>
      <t># service xinetd stop</t>
    </r>
    <r>
      <rPr>
        <sz val="11"/>
        <color rgb="FF000000"/>
        <rFont val="Calibri"/>
      </rPr>
      <t xml:space="preserve">
</t>
    </r>
    <r>
      <rPr>
        <sz val="11"/>
        <color rgb="FF000000"/>
        <rFont val="Calibri"/>
      </rPr>
      <t># systemctl disable xinetd.service</t>
    </r>
  </si>
  <si>
    <r>
      <rPr>
        <sz val="11"/>
        <color rgb="FF000000"/>
        <rFont val="Calibri"/>
      </rPr>
      <t>The xinetd service is not required for normal appliance operation and must be disabled.</t>
    </r>
  </si>
  <si>
    <r>
      <rPr>
        <sz val="11"/>
        <color rgb="FF000000"/>
        <rFont val="Calibri"/>
      </rPr>
      <t>At the command line, execute the following command:</t>
    </r>
    <r>
      <rPr>
        <sz val="11"/>
        <color rgb="FF000000"/>
        <rFont val="Calibri"/>
      </rPr>
      <t xml:space="preserve">
</t>
    </r>
    <r>
      <rPr>
        <sz val="11"/>
        <color rgb="FF000000"/>
        <rFont val="Calibri"/>
      </rPr>
      <t># systemctl is-enabled xinetd.service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disabled</t>
    </r>
    <r>
      <rPr>
        <sz val="11"/>
        <color rgb="FF000000"/>
        <rFont val="Calibri"/>
      </rPr>
      <t xml:space="preserve">
</t>
    </r>
    <r>
      <rPr>
        <sz val="11"/>
        <color rgb="FF000000"/>
        <rFont val="Calibri"/>
      </rPr>
      <t>If the output does not match the expected result, this is a finding.</t>
    </r>
  </si>
  <si>
    <t>V-239186</t>
  </si>
  <si>
    <r>
      <rPr>
        <sz val="11"/>
        <rFont val="Calibri"/>
      </rPr>
      <t>The Photon operating system must be configured to protect the SSH public host key from unauthorized modification.</t>
    </r>
  </si>
  <si>
    <r>
      <rPr>
        <sz val="11"/>
        <color rgb="FF000000"/>
        <rFont val="Calibri"/>
      </rPr>
      <t>At the command line, execute the following commands for each returned file:</t>
    </r>
    <r>
      <rPr>
        <sz val="11"/>
        <color rgb="FF000000"/>
        <rFont val="Calibri"/>
      </rPr>
      <t xml:space="preserve">
</t>
    </r>
    <r>
      <rPr>
        <sz val="11"/>
        <color rgb="FF000000"/>
        <rFont val="Calibri"/>
      </rPr>
      <t># chmod 644 &lt;file&gt;</t>
    </r>
    <r>
      <rPr>
        <sz val="11"/>
        <color rgb="FF000000"/>
        <rFont val="Calibri"/>
      </rPr>
      <t xml:space="preserve">
</t>
    </r>
    <r>
      <rPr>
        <sz val="11"/>
        <color rgb="FF000000"/>
        <rFont val="Calibri"/>
      </rPr>
      <t># chown root:root &lt;file&gt;</t>
    </r>
  </si>
  <si>
    <r>
      <rPr>
        <sz val="11"/>
        <color rgb="FF000000"/>
        <rFont val="Calibri"/>
      </rPr>
      <t>If a public host key file is modified by an unauthorized user, the SSH service may be compromised.</t>
    </r>
  </si>
  <si>
    <r>
      <rPr>
        <sz val="11"/>
        <color rgb="FF000000"/>
        <rFont val="Calibri"/>
      </rPr>
      <t>At the command line, execute the following command:</t>
    </r>
    <r>
      <rPr>
        <sz val="11"/>
        <color rgb="FF000000"/>
        <rFont val="Calibri"/>
      </rPr>
      <t xml:space="preserve">
</t>
    </r>
    <r>
      <rPr>
        <sz val="11"/>
        <color rgb="FF000000"/>
        <rFont val="Calibri"/>
      </rPr>
      <t># stat -c "%n permissions are %a and owned by %U:%G" /etc/ssh/*key.pub</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/etc/ssh/ssh_host_dsa_key.pub permissions are 644 and owned by root:root</t>
    </r>
    <r>
      <rPr>
        <sz val="11"/>
        <color rgb="FF000000"/>
        <rFont val="Calibri"/>
      </rPr>
      <t xml:space="preserve">
</t>
    </r>
    <r>
      <rPr>
        <sz val="11"/>
        <color rgb="FF000000"/>
        <rFont val="Calibri"/>
      </rPr>
      <t>/etc/ssh/ssh_host_ecdsa_key.pub permissions are 644 and owned by root:root</t>
    </r>
    <r>
      <rPr>
        <sz val="11"/>
        <color rgb="FF000000"/>
        <rFont val="Calibri"/>
      </rPr>
      <t xml:space="preserve">
</t>
    </r>
    <r>
      <rPr>
        <sz val="11"/>
        <color rgb="FF000000"/>
        <rFont val="Calibri"/>
      </rPr>
      <t>/etc/ssh/ssh_host_ed25519_key.pub permissions are 644 and owned by root:root</t>
    </r>
    <r>
      <rPr>
        <sz val="11"/>
        <color rgb="FF000000"/>
        <rFont val="Calibri"/>
      </rPr>
      <t xml:space="preserve">
</t>
    </r>
    <r>
      <rPr>
        <sz val="11"/>
        <color rgb="FF000000"/>
        <rFont val="Calibri"/>
      </rPr>
      <t>/etc/ssh/ssh_host_rsa_key.pub permissions are 644 and owned by root:root</t>
    </r>
    <r>
      <rPr>
        <sz val="11"/>
        <color rgb="FF000000"/>
        <rFont val="Calibri"/>
      </rPr>
      <t xml:space="preserve">
</t>
    </r>
    <r>
      <rPr>
        <sz val="11"/>
        <color rgb="FF000000"/>
        <rFont val="Calibri"/>
      </rPr>
      <t>If the output does not match the expected result, this is a finding.</t>
    </r>
  </si>
  <si>
    <t>V-239187</t>
  </si>
  <si>
    <r>
      <rPr>
        <sz val="11"/>
        <rFont val="Calibri"/>
      </rPr>
      <t>The Photon operating system must be configured to protect the SSH private host key from unauthorized access.</t>
    </r>
  </si>
  <si>
    <r>
      <rPr>
        <sz val="11"/>
        <color rgb="FF000000"/>
        <rFont val="Calibri"/>
      </rPr>
      <t>At the command line, execute the following commands for each returned file:</t>
    </r>
    <r>
      <rPr>
        <sz val="11"/>
        <color rgb="FF000000"/>
        <rFont val="Calibri"/>
      </rPr>
      <t xml:space="preserve">
</t>
    </r>
    <r>
      <rPr>
        <sz val="11"/>
        <color rgb="FF000000"/>
        <rFont val="Calibri"/>
      </rPr>
      <t># chmod 600 &lt;file&gt;</t>
    </r>
    <r>
      <rPr>
        <sz val="11"/>
        <color rgb="FF000000"/>
        <rFont val="Calibri"/>
      </rPr>
      <t xml:space="preserve">
</t>
    </r>
    <r>
      <rPr>
        <sz val="11"/>
        <color rgb="FF000000"/>
        <rFont val="Calibri"/>
      </rPr>
      <t># chown root:root &lt;file&gt;</t>
    </r>
  </si>
  <si>
    <r>
      <rPr>
        <sz val="11"/>
        <color rgb="FF000000"/>
        <rFont val="Calibri"/>
      </rPr>
      <t>If an unauthorized user obtains the private SSH host key file, the host could be impersonated.</t>
    </r>
  </si>
  <si>
    <r>
      <rPr>
        <sz val="11"/>
        <color rgb="FF000000"/>
        <rFont val="Calibri"/>
      </rPr>
      <t>At the command line, execute the following command:</t>
    </r>
    <r>
      <rPr>
        <sz val="11"/>
        <color rgb="FF000000"/>
        <rFont val="Calibri"/>
      </rPr>
      <t xml:space="preserve">
</t>
    </r>
    <r>
      <rPr>
        <sz val="11"/>
        <color rgb="FF000000"/>
        <rFont val="Calibri"/>
      </rPr>
      <t># stat -c "%n permissions are %a and owned by %U:%G" /etc/ssh/*key</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/etc/ssh/ssh_host_dsa_key permissions are 600 and owned by root:root</t>
    </r>
    <r>
      <rPr>
        <sz val="11"/>
        <color rgb="FF000000"/>
        <rFont val="Calibri"/>
      </rPr>
      <t xml:space="preserve">
</t>
    </r>
    <r>
      <rPr>
        <sz val="11"/>
        <color rgb="FF000000"/>
        <rFont val="Calibri"/>
      </rPr>
      <t>/etc/ssh/ssh_host_ecdsa_key permissions are 600 and owned by root:root</t>
    </r>
    <r>
      <rPr>
        <sz val="11"/>
        <color rgb="FF000000"/>
        <rFont val="Calibri"/>
      </rPr>
      <t xml:space="preserve">
</t>
    </r>
    <r>
      <rPr>
        <sz val="11"/>
        <color rgb="FF000000"/>
        <rFont val="Calibri"/>
      </rPr>
      <t>/etc/ssh/ssh_host_ed25519_key permissions are 600 and owned by root:root</t>
    </r>
    <r>
      <rPr>
        <sz val="11"/>
        <color rgb="FF000000"/>
        <rFont val="Calibri"/>
      </rPr>
      <t xml:space="preserve">
</t>
    </r>
    <r>
      <rPr>
        <sz val="11"/>
        <color rgb="FF000000"/>
        <rFont val="Calibri"/>
      </rPr>
      <t>/etc/ssh/ssh_host_rsa_key permissions are 600 and owned by root:root</t>
    </r>
    <r>
      <rPr>
        <sz val="11"/>
        <color rgb="FF000000"/>
        <rFont val="Calibri"/>
      </rPr>
      <t xml:space="preserve">
</t>
    </r>
    <r>
      <rPr>
        <sz val="11"/>
        <color rgb="FF000000"/>
        <rFont val="Calibri"/>
      </rPr>
      <t>If the output does not match the expected result, this is a finding.</t>
    </r>
  </si>
  <si>
    <t>V-239188</t>
  </si>
  <si>
    <r>
      <rPr>
        <sz val="11"/>
        <rFont val="Calibri"/>
      </rPr>
      <t>The Photon operating system must enforce password complexity on the root account.</t>
    </r>
  </si>
  <si>
    <r>
      <rPr>
        <sz val="11"/>
        <color rgb="FF000000"/>
        <rFont val="Calibri"/>
      </rPr>
      <t>Password complexity rules must apply to all accounts on the system, including root. Without specifying the enforce_for_root flag, pam_cracklib does not apply complexity rules to the root user. While root users can find ways around this requirement, given its superuser power, it is necessary to attempt to force compliance.</t>
    </r>
  </si>
  <si>
    <r>
      <rPr>
        <sz val="11"/>
        <color rgb="FF000000"/>
        <rFont val="Calibri"/>
      </rPr>
      <t>At the command line, execute the following command:</t>
    </r>
    <r>
      <rPr>
        <sz val="11"/>
        <color rgb="FF000000"/>
        <rFont val="Calibri"/>
      </rPr>
      <t xml:space="preserve">
</t>
    </r>
    <r>
      <rPr>
        <sz val="11"/>
        <color rgb="FF000000"/>
        <rFont val="Calibri"/>
      </rPr>
      <t># grep pam_cracklib /etc/pam.d/system-password|grep --color=always "enforce_for_root"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minlen=8 minclass=4 difok=4 retry=3 maxsequence=0 enforce_for_root</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After the fix is implemented, the check will not pass until either a reboot is performed or both files are modified, which happens automatically on reboot.</t>
    </r>
  </si>
  <si>
    <t>V-239189</t>
  </si>
  <si>
    <r>
      <rPr>
        <sz val="11"/>
        <rFont val="Calibri"/>
      </rPr>
      <t>The Photon operating system must protect all boot configuration files from unauthorized access.</t>
    </r>
  </si>
  <si>
    <r>
      <rPr>
        <sz val="11"/>
        <color rgb="FF000000"/>
        <rFont val="Calibri"/>
      </rPr>
      <t>Boot configuration files control how the system boots, including single-user mode, auditing, log levels, etc. Improper or malicious configurations can negatively affect system security and availability.</t>
    </r>
  </si>
  <si>
    <r>
      <rPr>
        <sz val="11"/>
        <color rgb="FF000000"/>
        <rFont val="Calibri"/>
      </rPr>
      <t>At the command line, execute the following command:</t>
    </r>
    <r>
      <rPr>
        <sz val="11"/>
        <color rgb="FF000000"/>
        <rFont val="Calibri"/>
      </rPr>
      <t xml:space="preserve">
</t>
    </r>
    <r>
      <rPr>
        <sz val="11"/>
        <color rgb="FF000000"/>
        <rFont val="Calibri"/>
      </rPr>
      <t># find /boot/*.cfg -xdev -type f -a '(' -not -perm 600 -o -not -user root -o -not -group root ')' -exec ls -ld {} \;</t>
    </r>
    <r>
      <rPr>
        <sz val="11"/>
        <color rgb="FF000000"/>
        <rFont val="Calibri"/>
      </rPr>
      <t xml:space="preserve">
</t>
    </r>
    <r>
      <rPr>
        <sz val="11"/>
        <color rgb="FF000000"/>
        <rFont val="Calibri"/>
      </rPr>
      <t>If any files are returned, this is a finding.</t>
    </r>
  </si>
  <si>
    <t>V-239190</t>
  </si>
  <si>
    <r>
      <rPr>
        <sz val="11"/>
        <rFont val="Calibri"/>
      </rPr>
      <t>The Photon operating system must protect sshd configuration from unauthorized access.</t>
    </r>
  </si>
  <si>
    <r>
      <rPr>
        <sz val="11"/>
        <color rgb="FF000000"/>
        <rFont val="Calibri"/>
      </rPr>
      <t>At the command line, execute the following commands:</t>
    </r>
    <r>
      <rPr>
        <sz val="11"/>
        <color rgb="FF000000"/>
        <rFont val="Calibri"/>
      </rPr>
      <t xml:space="preserve">
</t>
    </r>
    <r>
      <rPr>
        <sz val="11"/>
        <color rgb="FF000000"/>
        <rFont val="Calibri"/>
      </rPr>
      <t># chmod 600 /etc/ssh/sshd_config</t>
    </r>
    <r>
      <rPr>
        <sz val="11"/>
        <color rgb="FF000000"/>
        <rFont val="Calibri"/>
      </rPr>
      <t xml:space="preserve">
</t>
    </r>
    <r>
      <rPr>
        <sz val="11"/>
        <color rgb="FF000000"/>
        <rFont val="Calibri"/>
      </rPr>
      <t># chown root:root /etc/ssh/sshd_config</t>
    </r>
  </si>
  <si>
    <r>
      <rPr>
        <sz val="11"/>
        <color rgb="FF000000"/>
        <rFont val="Calibri"/>
      </rPr>
      <t>The sshd_config file contains all the configuration items for sshd. Incorrect or malicious configuration of sshd can allow unauthorized access to the system, insecure communication, limited forensic trail, etc.</t>
    </r>
  </si>
  <si>
    <r>
      <rPr>
        <sz val="11"/>
        <color rgb="FF000000"/>
        <rFont val="Calibri"/>
      </rPr>
      <t>At the command line, execute the following command:</t>
    </r>
    <r>
      <rPr>
        <sz val="11"/>
        <color rgb="FF000000"/>
        <rFont val="Calibri"/>
      </rPr>
      <t xml:space="preserve">
</t>
    </r>
    <r>
      <rPr>
        <sz val="11"/>
        <color rgb="FF000000"/>
        <rFont val="Calibri"/>
      </rPr>
      <t># stat -c "%n permissions are %a and owned by %U:%G" /etc/ssh/sshd_config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/etc/ssh/sshd_config permissions are 600 and owned by root:root</t>
    </r>
    <r>
      <rPr>
        <sz val="11"/>
        <color rgb="FF000000"/>
        <rFont val="Calibri"/>
      </rPr>
      <t xml:space="preserve">
</t>
    </r>
    <r>
      <rPr>
        <sz val="11"/>
        <color rgb="FF000000"/>
        <rFont val="Calibri"/>
      </rPr>
      <t>If the output does not match the expected result, this is a finding.</t>
    </r>
  </si>
  <si>
    <t>V-239191</t>
  </si>
  <si>
    <r>
      <rPr>
        <sz val="11"/>
        <rFont val="Calibri"/>
      </rPr>
      <t>The Photon operating system must protect all sysctl configuration files from unauthorized access.</t>
    </r>
  </si>
  <si>
    <r>
      <rPr>
        <sz val="11"/>
        <color rgb="FF000000"/>
        <rFont val="Calibri"/>
      </rPr>
      <t>The sysctl configuration file specifies values for kernel parameters to be set on boot. Incorrect or malicious configuration of these parameters can have a negative effect on system security.</t>
    </r>
  </si>
  <si>
    <r>
      <rPr>
        <sz val="11"/>
        <color rgb="FF000000"/>
        <rFont val="Calibri"/>
      </rPr>
      <t>At the command line, execute the following command:</t>
    </r>
    <r>
      <rPr>
        <sz val="11"/>
        <color rgb="FF000000"/>
        <rFont val="Calibri"/>
      </rPr>
      <t xml:space="preserve">
</t>
    </r>
    <r>
      <rPr>
        <sz val="11"/>
        <color rgb="FF000000"/>
        <rFont val="Calibri"/>
      </rPr>
      <t># find /etc/sysctl.conf /etc/sysctl.d/* -xdev -type f -a '(' -not -perm 600 -o -not -user root -o -not -group root ')' -exec ls -ld {} \;</t>
    </r>
    <r>
      <rPr>
        <sz val="11"/>
        <color rgb="FF000000"/>
        <rFont val="Calibri"/>
      </rPr>
      <t xml:space="preserve">
</t>
    </r>
    <r>
      <rPr>
        <sz val="11"/>
        <color rgb="FF000000"/>
        <rFont val="Calibri"/>
      </rPr>
      <t>If any files are returned, this is a finding.</t>
    </r>
  </si>
  <si>
    <t>V-239193</t>
  </si>
  <si>
    <r>
      <rPr>
        <sz val="11"/>
        <rFont val="Calibri"/>
      </rPr>
      <t>The Photon operating system must set the UMASK parameter correctly.</t>
    </r>
  </si>
  <si>
    <r>
      <rPr>
        <sz val="11"/>
        <color rgb="FF000000"/>
        <rFont val="Calibri"/>
      </rPr>
      <t>Open /etc/login.defs with a text editor.</t>
    </r>
    <r>
      <rPr>
        <sz val="11"/>
        <color rgb="FF000000"/>
        <rFont val="Calibri"/>
      </rPr>
      <t xml:space="preserve">
</t>
    </r>
    <r>
      <rPr>
        <sz val="11"/>
        <color rgb="FF000000"/>
        <rFont val="Calibri"/>
      </rPr>
      <t>Ensure that the "UMASK" line is uncommented and set to the following:</t>
    </r>
    <r>
      <rPr>
        <sz val="11"/>
        <color rgb="FF000000"/>
        <rFont val="Calibri"/>
      </rPr>
      <t xml:space="preserve">
</t>
    </r>
    <r>
      <rPr>
        <sz val="11"/>
        <color rgb="FF000000"/>
        <rFont val="Calibri"/>
      </rPr>
      <t>UMASK 077</t>
    </r>
  </si>
  <si>
    <r>
      <rPr>
        <sz val="11"/>
        <color rgb="FF000000"/>
        <rFont val="Calibri"/>
      </rPr>
      <t>The umask value influences the permissions assigned to files when they are created. The umask setting in login.defs controls the permissions for a new user's home directory. By setting the proper umask, home directories will only allow the new user to read and write files there.</t>
    </r>
    <r>
      <rPr>
        <sz val="11"/>
        <color rgb="FF000000"/>
        <rFont val="Calibri"/>
      </rPr>
      <t xml:space="preserve">
</t>
    </r>
    <r>
      <rPr>
        <sz val="11"/>
        <color rgb="FF000000"/>
        <rFont val="Calibri"/>
      </rPr>
      <t>Satisfies: SRG-OS-000480-GPOS-00228, SRG-OS-000480-GPOS-00230</t>
    </r>
  </si>
  <si>
    <r>
      <rPr>
        <sz val="11"/>
        <color rgb="FF000000"/>
        <rFont val="Calibri"/>
      </rPr>
      <t>At the command line, execute the following command:</t>
    </r>
    <r>
      <rPr>
        <sz val="11"/>
        <color rgb="FF000000"/>
        <rFont val="Calibri"/>
      </rPr>
      <t xml:space="preserve">
</t>
    </r>
    <r>
      <rPr>
        <sz val="11"/>
        <color rgb="FF000000"/>
        <rFont val="Calibri"/>
      </rPr>
      <t># grep UMASK /etc/login.defs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output does not match the expected result, this a finding.</t>
    </r>
  </si>
  <si>
    <t>V-239194</t>
  </si>
  <si>
    <r>
      <rPr>
        <sz val="11"/>
        <rFont val="Calibri"/>
      </rPr>
      <t>The Photon operating system must configure sshd to disallow HostbasedAuthentication.</t>
    </r>
  </si>
  <si>
    <r>
      <rPr>
        <sz val="11"/>
        <color rgb="FF000000"/>
        <rFont val="Calibri"/>
      </rPr>
      <t>Open /etc/ssh/sshd_config with a text editor.</t>
    </r>
    <r>
      <rPr>
        <sz val="11"/>
        <color rgb="FF000000"/>
        <rFont val="Calibri"/>
      </rPr>
      <t xml:space="preserve">
</t>
    </r>
    <r>
      <rPr>
        <sz val="11"/>
        <color rgb="FF000000"/>
        <rFont val="Calibri"/>
      </rPr>
      <t>Ensure that the "HostbasedAuthentication" line is uncommented and set to the following:</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service sshd reload</t>
    </r>
  </si>
  <si>
    <r>
      <rPr>
        <sz val="11"/>
        <color rgb="FF000000"/>
        <rFont val="Calibri"/>
      </rPr>
      <t>SSH trust relationships enable trivial lateral spread after a host compromise and therefore must be explicitly disabled.</t>
    </r>
  </si>
  <si>
    <r>
      <rPr>
        <sz val="11"/>
        <color rgb="FF000000"/>
        <rFont val="Calibri"/>
      </rPr>
      <t>At the command line, execute the following command:</t>
    </r>
    <r>
      <rPr>
        <sz val="11"/>
        <color rgb="FF000000"/>
        <rFont val="Calibri"/>
      </rPr>
      <t xml:space="preserve">
</t>
    </r>
    <r>
      <rPr>
        <sz val="11"/>
        <color rgb="FF000000"/>
        <rFont val="Calibri"/>
      </rPr>
      <t># sshd -T|&amp;grep -i HostbasedAuthentication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If the output does not match the expected result, this is a finding.</t>
    </r>
  </si>
  <si>
    <t>V-239195</t>
  </si>
  <si>
    <r>
      <rPr>
        <sz val="11"/>
        <rFont val="Calibri"/>
      </rPr>
      <t>The Photon operating system must enforce approved authorizations for logical access to information and system resources in accordance with applicable access control policies.</t>
    </r>
  </si>
  <si>
    <r>
      <rPr>
        <sz val="11"/>
        <color rgb="FF000000"/>
        <rFont val="Calibri"/>
      </rPr>
      <t>At the command line, execute the following command:</t>
    </r>
    <r>
      <rPr>
        <sz val="11"/>
        <color rgb="FF000000"/>
        <rFont val="Calibri"/>
      </rPr>
      <t xml:space="preserve">
</t>
    </r>
    <r>
      <rPr>
        <sz val="11"/>
        <color rgb="FF000000"/>
        <rFont val="Calibri"/>
      </rPr>
      <t># grub2-mkpasswd-pbkdf2</t>
    </r>
    <r>
      <rPr>
        <sz val="11"/>
        <color rgb="FF000000"/>
        <rFont val="Calibri"/>
      </rPr>
      <t xml:space="preserve">
</t>
    </r>
    <r>
      <rPr>
        <sz val="11"/>
        <color rgb="FF000000"/>
        <rFont val="Calibri"/>
      </rPr>
      <t xml:space="preserve">Enter a secure password and ensure this password is stored for break-glass situations. The vCenter root account cannot be recovered without knowing this separate password. </t>
    </r>
    <r>
      <rPr>
        <sz val="11"/>
        <color rgb="FF000000"/>
        <rFont val="Calibri"/>
      </rPr>
      <t xml:space="preserve">
</t>
    </r>
    <r>
      <rPr>
        <sz val="11"/>
        <color rgb="FF000000"/>
        <rFont val="Calibri"/>
      </rPr>
      <t>Copy the resulting encrypted string. An example string follows:</t>
    </r>
    <r>
      <rPr>
        <sz val="11"/>
        <color rgb="FF000000"/>
        <rFont val="Calibri"/>
      </rPr>
      <t xml:space="preserve">
</t>
    </r>
    <r>
      <rPr>
        <sz val="11"/>
        <color rgb="FF000000"/>
        <rFont val="Calibri"/>
      </rPr>
      <t>grub.pbkdf2.sha512.10000.983A13DF3C51BB2B5130F0B86DDBF0DEA1AAF766BD1F16B7840F79CE3E35494C4B99F505C99C150071E563DF1D7FE1F45456D5960C4C79DAB6C49298B02A5558.5B2C49E12D43CC5A876F6738462DE4EFC24939D4BE486CDB72CFBCD87FDE93FBAFCB817E01B90F23E53C2502C3230502BC3113BE4F80B0AFC0EE956E735F7F86</t>
    </r>
    <r>
      <rPr>
        <sz val="11"/>
        <color rgb="FF000000"/>
        <rFont val="Calibri"/>
      </rPr>
      <t xml:space="preserve">
</t>
    </r>
    <r>
      <rPr>
        <sz val="11"/>
        <color rgb="FF000000"/>
        <rFont val="Calibri"/>
      </rPr>
      <t>Open /boot/grub2/grub.cfg with a text editor. Find the line that begins with "set rootpartition". Below this line, paste the following on its own line:</t>
    </r>
    <r>
      <rPr>
        <sz val="11"/>
        <color rgb="FF000000"/>
        <rFont val="Calibri"/>
      </rPr>
      <t xml:space="preserve">
</t>
    </r>
    <r>
      <rPr>
        <sz val="11"/>
        <color rgb="FF000000"/>
        <rFont val="Calibri"/>
      </rPr>
      <t>set superusers="root"</t>
    </r>
    <r>
      <rPr>
        <sz val="11"/>
        <color rgb="FF000000"/>
        <rFont val="Calibri"/>
      </rPr>
      <t xml:space="preserve">
</t>
    </r>
    <r>
      <rPr>
        <sz val="11"/>
        <color rgb="FF000000"/>
        <rFont val="Calibri"/>
      </rPr>
      <t>Below this, paste the following, substituting your own encrypted string from the steps above:</t>
    </r>
    <r>
      <rPr>
        <sz val="11"/>
        <color rgb="FF000000"/>
        <rFont val="Calibri"/>
      </rPr>
      <t xml:space="preserve">
</t>
    </r>
    <r>
      <rPr>
        <sz val="11"/>
        <color rgb="FF000000"/>
        <rFont val="Calibri"/>
      </rPr>
      <t>password_pbkdf2 root &lt;YOUR-LONG-STRING-FROM-ABOVE&gt;</t>
    </r>
    <r>
      <rPr>
        <sz val="11"/>
        <color rgb="FF000000"/>
        <rFont val="Calibri"/>
      </rPr>
      <t xml:space="preserve">
</t>
    </r>
    <r>
      <rPr>
        <sz val="11"/>
        <color rgb="FF000000"/>
        <rFont val="Calibri"/>
      </rPr>
      <t xml:space="preserve">The VCSA ships with one "menuentry" block by default. Copy that entire block and paste it right below that block.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menuentry "Photon" {</t>
    </r>
    <r>
      <rPr>
        <sz val="11"/>
        <color rgb="FF000000"/>
        <rFont val="Calibri"/>
      </rPr>
      <t xml:space="preserve">
</t>
    </r>
    <r>
      <rPr>
        <sz val="11"/>
        <color rgb="FF000000"/>
        <rFont val="Calibri"/>
      </rPr>
      <t xml:space="preserve">    linux "/"$photon_linux root=$rootpartition net.ifnames=0 $photon_cmdline coredump_filter=0x37 consoleblank=0</t>
    </r>
    <r>
      <rPr>
        <sz val="11"/>
        <color rgb="FF000000"/>
        <rFont val="Calibri"/>
      </rPr>
      <t xml:space="preserve">
</t>
    </r>
    <r>
      <rPr>
        <sz val="11"/>
        <color rgb="FF000000"/>
        <rFont val="Calibri"/>
      </rPr>
      <t xml:space="preserve">    if [ "$photon_initrd" ]; then</t>
    </r>
    <r>
      <rPr>
        <sz val="11"/>
        <color rgb="FF000000"/>
        <rFont val="Calibri"/>
      </rPr>
      <t xml:space="preserve">
</t>
    </r>
    <r>
      <rPr>
        <sz val="11"/>
        <color rgb="FF000000"/>
        <rFont val="Calibri"/>
      </rPr>
      <t xml:space="preserve">        initrd "/"$photon_initrd</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t>
    </r>
    <r>
      <rPr>
        <sz val="11"/>
        <color rgb="FF000000"/>
        <rFont val="Calibri"/>
      </rPr>
      <t xml:space="preserve">
</t>
    </r>
    <r>
      <rPr>
        <sz val="11"/>
        <color rgb="FF000000"/>
        <rFont val="Calibri"/>
      </rPr>
      <t>menuentry "Photon" {</t>
    </r>
    <r>
      <rPr>
        <sz val="11"/>
        <color rgb="FF000000"/>
        <rFont val="Calibri"/>
      </rPr>
      <t xml:space="preserve">
</t>
    </r>
    <r>
      <rPr>
        <sz val="11"/>
        <color rgb="FF000000"/>
        <rFont val="Calibri"/>
      </rPr>
      <t xml:space="preserve">    linux "/"$photon_linux root=$rootpartition net.ifnames=0 $photon_cmdline coredump_filter=0x37 consoleblank=0</t>
    </r>
    <r>
      <rPr>
        <sz val="11"/>
        <color rgb="FF000000"/>
        <rFont val="Calibri"/>
      </rPr>
      <t xml:space="preserve">
</t>
    </r>
    <r>
      <rPr>
        <sz val="11"/>
        <color rgb="FF000000"/>
        <rFont val="Calibri"/>
      </rPr>
      <t xml:space="preserve">    if [ "$photon_initrd" ]; then</t>
    </r>
    <r>
      <rPr>
        <sz val="11"/>
        <color rgb="FF000000"/>
        <rFont val="Calibri"/>
      </rPr>
      <t xml:space="preserve">
</t>
    </r>
    <r>
      <rPr>
        <sz val="11"/>
        <color rgb="FF000000"/>
        <rFont val="Calibri"/>
      </rPr>
      <t xml:space="preserve">        initrd "/"$photon_initrd</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t>
    </r>
    <r>
      <rPr>
        <sz val="11"/>
        <color rgb="FF000000"/>
        <rFont val="Calibri"/>
      </rPr>
      <t xml:space="preserve">
</t>
    </r>
    <r>
      <rPr>
        <sz val="11"/>
        <color rgb="FF000000"/>
        <rFont val="Calibri"/>
      </rPr>
      <t>Modify the first menuentry block to add the "--unrestricted" option as follows:</t>
    </r>
    <r>
      <rPr>
        <sz val="11"/>
        <color rgb="FF000000"/>
        <rFont val="Calibri"/>
      </rPr>
      <t xml:space="preserve">
</t>
    </r>
    <r>
      <rPr>
        <sz val="11"/>
        <color rgb="FF000000"/>
        <rFont val="Calibri"/>
      </rPr>
      <t>menuentry "Photon" --unrestricted {</t>
    </r>
    <r>
      <rPr>
        <sz val="11"/>
        <color rgb="FF000000"/>
        <rFont val="Calibri"/>
      </rPr>
      <t xml:space="preserve">
</t>
    </r>
    <r>
      <rPr>
        <sz val="11"/>
        <color rgb="FF000000"/>
        <rFont val="Calibri"/>
      </rPr>
      <t>Modify the second menuentry block to add the allowed user as follows:</t>
    </r>
    <r>
      <rPr>
        <sz val="11"/>
        <color rgb="FF000000"/>
        <rFont val="Calibri"/>
      </rPr>
      <t xml:space="preserve">
</t>
    </r>
    <r>
      <rPr>
        <sz val="11"/>
        <color rgb="FF000000"/>
        <rFont val="Calibri"/>
      </rPr>
      <t>menuentry "Recover Photon" --users root {</t>
    </r>
    <r>
      <rPr>
        <sz val="11"/>
        <color rgb="FF000000"/>
        <rFont val="Calibri"/>
      </rPr>
      <t xml:space="preserve">
</t>
    </r>
    <r>
      <rPr>
        <sz val="11"/>
        <color rgb="FF000000"/>
        <rFont val="Calibri"/>
      </rPr>
      <t>This concludes the fix. To verify, following is an example grub.cfg snippet:</t>
    </r>
    <r>
      <rPr>
        <sz val="11"/>
        <color rgb="FF000000"/>
        <rFont val="Calibri"/>
      </rPr>
      <t xml:space="preserve">
</t>
    </r>
    <r>
      <rPr>
        <sz val="11"/>
        <color rgb="FF000000"/>
        <rFont val="Calibri"/>
      </rPr>
      <t>...</t>
    </r>
    <r>
      <rPr>
        <sz val="11"/>
        <color rgb="FF000000"/>
        <rFont val="Calibri"/>
      </rPr>
      <t xml:space="preserve">
</t>
    </r>
    <r>
      <rPr>
        <sz val="11"/>
        <color rgb="FF000000"/>
        <rFont val="Calibri"/>
      </rPr>
      <t>set rootpartition=PARTUUID=326e5b0f-42fb-471a-8209-18964c4a2ed3</t>
    </r>
    <r>
      <rPr>
        <sz val="11"/>
        <color rgb="FF000000"/>
        <rFont val="Calibri"/>
      </rPr>
      <t xml:space="preserve">
</t>
    </r>
    <r>
      <rPr>
        <sz val="11"/>
        <color rgb="FF000000"/>
        <rFont val="Calibri"/>
      </rPr>
      <t>set superusers="root"</t>
    </r>
    <r>
      <rPr>
        <sz val="11"/>
        <color rgb="FF000000"/>
        <rFont val="Calibri"/>
      </rPr>
      <t xml:space="preserve">
</t>
    </r>
    <r>
      <rPr>
        <sz val="11"/>
        <color rgb="FF000000"/>
        <rFont val="Calibri"/>
      </rPr>
      <t>password_pbkdf2 root grub.pbkdf2.sha512.10000.983A13DF3C51BB2B5130F0B86DDBF0DEA1AAF766BD1F16B7840F79CE3E35494C4B99F505C99C150071E563DF1D7FE1F45456D5960C4C79DAB6C49298B02A5558.5B2C49E12D43CC5A876F6738462DE4EFC24939D4BE486CDB72CFBCD87FDE93FBAFCB817E01B90F23E53C2502C3230502BC3113BE4F80B0AFC0EE956E735F7F86</t>
    </r>
    <r>
      <rPr>
        <sz val="11"/>
        <color rgb="FF000000"/>
        <rFont val="Calibri"/>
      </rPr>
      <t xml:space="preserve">
</t>
    </r>
    <r>
      <rPr>
        <sz val="11"/>
        <color rgb="FF000000"/>
        <rFont val="Calibri"/>
      </rPr>
      <t>menuentry "Photon" --unrestricted {</t>
    </r>
    <r>
      <rPr>
        <sz val="11"/>
        <color rgb="FF000000"/>
        <rFont val="Calibri"/>
      </rPr>
      <t xml:space="preserve">
</t>
    </r>
    <r>
      <rPr>
        <sz val="11"/>
        <color rgb="FF000000"/>
        <rFont val="Calibri"/>
      </rPr>
      <t xml:space="preserve">    linux "/"$photon_linux root=$rootpartition net.ifnames=0 $photon_cmdline coredump_filter=0x37 consoleblank=0</t>
    </r>
    <r>
      <rPr>
        <sz val="11"/>
        <color rgb="FF000000"/>
        <rFont val="Calibri"/>
      </rPr>
      <t xml:space="preserve">
</t>
    </r>
    <r>
      <rPr>
        <sz val="11"/>
        <color rgb="FF000000"/>
        <rFont val="Calibri"/>
      </rPr>
      <t xml:space="preserve">    if [ "$photon_initrd" ]; then</t>
    </r>
    <r>
      <rPr>
        <sz val="11"/>
        <color rgb="FF000000"/>
        <rFont val="Calibri"/>
      </rPr>
      <t xml:space="preserve">
</t>
    </r>
    <r>
      <rPr>
        <sz val="11"/>
        <color rgb="FF000000"/>
        <rFont val="Calibri"/>
      </rPr>
      <t xml:space="preserve">        initrd "/"$photon_initrd</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t>
    </r>
    <r>
      <rPr>
        <sz val="11"/>
        <color rgb="FF000000"/>
        <rFont val="Calibri"/>
      </rPr>
      <t xml:space="preserve">
</t>
    </r>
    <r>
      <rPr>
        <sz val="11"/>
        <color rgb="FF000000"/>
        <rFont val="Calibri"/>
      </rPr>
      <t>menuentry "Recover Photon" --users root {</t>
    </r>
    <r>
      <rPr>
        <sz val="11"/>
        <color rgb="FF000000"/>
        <rFont val="Calibri"/>
      </rPr>
      <t xml:space="preserve">
</t>
    </r>
    <r>
      <rPr>
        <sz val="11"/>
        <color rgb="FF000000"/>
        <rFont val="Calibri"/>
      </rPr>
      <t xml:space="preserve">    linux "/"$photon_linux root=$rootpartition net.ifnames=0 $photon_cmdline coredump_filter=0x37 consoleblank=0</t>
    </r>
    <r>
      <rPr>
        <sz val="11"/>
        <color rgb="FF000000"/>
        <rFont val="Calibri"/>
      </rPr>
      <t xml:space="preserve">
</t>
    </r>
    <r>
      <rPr>
        <sz val="11"/>
        <color rgb="FF000000"/>
        <rFont val="Calibri"/>
      </rPr>
      <t xml:space="preserve">    if [ "$photon_initrd" ]; then</t>
    </r>
    <r>
      <rPr>
        <sz val="11"/>
        <color rgb="FF000000"/>
        <rFont val="Calibri"/>
      </rPr>
      <t xml:space="preserve">
</t>
    </r>
    <r>
      <rPr>
        <sz val="11"/>
        <color rgb="FF000000"/>
        <rFont val="Calibri"/>
      </rPr>
      <t xml:space="preserve">        initrd "/"$photon_initrd</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t>
    </r>
  </si>
  <si>
    <r>
      <rPr>
        <sz val="11"/>
        <color rgb="FF000000"/>
        <rFont val="Calibri"/>
      </rPr>
      <t>If the system does not require authentication before it boots into single-user mode, anyone with vCenter console rights to the VCSA can trivially access all files on the system. GRUB2 is the boot loader for Photon OS and can be configured to require a password to boot into single-user mode or make modifications to the boot menu.</t>
    </r>
    <r>
      <rPr>
        <sz val="11"/>
        <color rgb="FF000000"/>
        <rFont val="Calibri"/>
      </rPr>
      <t xml:space="preserve">
</t>
    </r>
    <r>
      <rPr>
        <sz val="11"/>
        <color rgb="FF000000"/>
        <rFont val="Calibri"/>
      </rPr>
      <t>Note: The VCSA does not support building grub changes via grub2-mkconfig.</t>
    </r>
  </si>
  <si>
    <r>
      <rPr>
        <sz val="11"/>
        <color rgb="FF000000"/>
        <rFont val="Calibri"/>
      </rPr>
      <t>At the command line, execute the following command:</t>
    </r>
    <r>
      <rPr>
        <sz val="11"/>
        <color rgb="FF000000"/>
        <rFont val="Calibri"/>
      </rPr>
      <t xml:space="preserve">
</t>
    </r>
    <r>
      <rPr>
        <sz val="11"/>
        <color rgb="FF000000"/>
        <rFont val="Calibri"/>
      </rPr>
      <t># grep -i ^password_pbkdf2 /boot/grub2/grub.cfg</t>
    </r>
    <r>
      <rPr>
        <sz val="11"/>
        <color rgb="FF000000"/>
        <rFont val="Calibri"/>
      </rPr>
      <t xml:space="preserve">
</t>
    </r>
    <r>
      <rPr>
        <sz val="11"/>
        <color rgb="FF000000"/>
        <rFont val="Calibri"/>
      </rPr>
      <t>If there is no output, this is a finding.</t>
    </r>
    <r>
      <rPr>
        <sz val="11"/>
        <color rgb="FF000000"/>
        <rFont val="Calibri"/>
      </rPr>
      <t xml:space="preserve">
</t>
    </r>
    <r>
      <rPr>
        <sz val="11"/>
        <color rgb="FF000000"/>
        <rFont val="Calibri"/>
      </rPr>
      <t>If the output does not begin with "password_pbkdf2 root", this is a finding.</t>
    </r>
  </si>
  <si>
    <t>V-239196</t>
  </si>
  <si>
    <r>
      <rPr>
        <sz val="11"/>
        <rFont val="Calibri"/>
      </rPr>
      <t>VMware Postgres must limit the number of connections.</t>
    </r>
  </si>
  <si>
    <t>PostgreSQL</t>
  </si>
  <si>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max_connections TO '345';"</t>
    </r>
    <r>
      <rPr>
        <sz val="11"/>
        <color rgb="FF000000"/>
        <rFont val="Calibri"/>
      </rPr>
      <t xml:space="preserve">
</t>
    </r>
    <r>
      <rPr>
        <sz val="11"/>
        <color rgb="FF000000"/>
        <rFont val="Calibri"/>
      </rPr>
      <t># /opt/vmware/vpostgres/current/bin/psql -U postgres -c "SELECT pg_reload_conf();"</t>
    </r>
  </si>
  <si>
    <r>
      <rPr>
        <sz val="11"/>
        <color rgb="FF000000"/>
        <rFont val="Calibri"/>
      </rPr>
      <t>Database management includes the ability to control the number of users and user sessions utilizing a DBMS. Unlimited concurrent connections to the DBMS could allow a successful denial-of-service (DoS) attack by exhausting connection resources, and a system could fail or be degraded by an overload of legitimate users. Limiting the number of concurrent sessions per user is helpful in reducing these risks.</t>
    </r>
    <r>
      <rPr>
        <sz val="11"/>
        <color rgb="FF000000"/>
        <rFont val="Calibri"/>
      </rPr>
      <t xml:space="preserve">
</t>
    </r>
    <r>
      <rPr>
        <sz val="11"/>
        <color rgb="FF000000"/>
        <rFont val="Calibri"/>
      </rPr>
      <t>This requirement addresses concurrent session control for a single account. It does not address concurrent sessions by a single user via multiple system accounts and does not deal with the total number of sessions across all accounts.</t>
    </r>
    <r>
      <rPr>
        <sz val="11"/>
        <color rgb="FF000000"/>
        <rFont val="Calibri"/>
      </rPr>
      <t xml:space="preserve">
</t>
    </r>
    <r>
      <rPr>
        <sz val="11"/>
        <color rgb="FF000000"/>
        <rFont val="Calibri"/>
      </rPr>
      <t>The capability to limit the number of concurrent sessions per user must be configured in or added to the DBMS (for example, by use of a logon trigger) when this is technically feasible. Note that it is not sufficient to limit sessions via a web server or application server alone because legitimate users and adversaries can potentially connect to the DBMS by other means.</t>
    </r>
    <r>
      <rPr>
        <sz val="11"/>
        <color rgb="FF000000"/>
        <rFont val="Calibri"/>
      </rPr>
      <t xml:space="preserve">
</t>
    </r>
    <r>
      <rPr>
        <sz val="11"/>
        <color rgb="FF000000"/>
        <rFont val="Calibri"/>
      </rPr>
      <t>The organization will need to define the maximum number of concurrent sessions by account type, by account, or a combination thereof. In deciding on the appropriate number, it is important to consider the work requirements of the various types of users. For example, two might be an acceptable limit for general users accessing the database via an application, but 10 might be too few for a database administrator using a database management GUI tool, where each query tab and navigation pane may count as a separate session.</t>
    </r>
    <r>
      <rPr>
        <sz val="11"/>
        <color rgb="FF000000"/>
        <rFont val="Calibri"/>
      </rPr>
      <t xml:space="preserve">
</t>
    </r>
    <r>
      <rPr>
        <sz val="11"/>
        <color rgb="FF000000"/>
        <rFont val="Calibri"/>
      </rPr>
      <t>Sessions may also be referred to as connections or logons, which for the purposes of this requirement are synonyms.</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</si>
  <si>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"SHOW max_connections;"|sed -n 3p|sed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345</t>
    </r>
    <r>
      <rPr>
        <sz val="11"/>
        <color rgb="FF000000"/>
        <rFont val="Calibri"/>
      </rPr>
      <t xml:space="preserve">
</t>
    </r>
    <r>
      <rPr>
        <sz val="11"/>
        <color rgb="FF000000"/>
        <rFont val="Calibri"/>
      </rPr>
      <t>If the output does not match the expected result, this is a finding.</t>
    </r>
  </si>
  <si>
    <t>V-239197</t>
  </si>
  <si>
    <r>
      <rPr>
        <sz val="11"/>
        <rFont val="Calibri"/>
      </rPr>
      <t>VMware Postgres log files must contain required fields.</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</si>
  <si>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log_line_prefix TO '%m %c %x %d %u %r %p %l ';"</t>
    </r>
    <r>
      <rPr>
        <sz val="11"/>
        <color rgb="FF000000"/>
        <rFont val="Calibri"/>
      </rPr>
      <t xml:space="preserve">
</t>
    </r>
    <r>
      <rPr>
        <sz val="11"/>
        <color rgb="FF000000"/>
        <rFont val="Calibri"/>
      </rPr>
      <t># /opt/vmware/vpostgres/current/bin/psql -U postgres -c "SELECT pg_reload_conf();"</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</si>
  <si>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DBMS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DBMS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Organizations may define additional events requiring continuous or ad hoc auditing.</t>
    </r>
    <r>
      <rPr>
        <sz val="11"/>
        <color rgb="FF000000"/>
        <rFont val="Calibri"/>
      </rPr>
      <t xml:space="preserve">
</t>
    </r>
    <r>
      <rPr>
        <sz val="11"/>
        <color rgb="FF000000"/>
        <rFont val="Calibri"/>
      </rPr>
      <t>Satisfies: SRG-APP-000089-DB-000064, SRG-APP-000095-DB-000039, SRG-APP-000096-DB-000040, SRG-APP-000097-DB-000041, SRG-APP-000098-DB-000042, SRG-APP-000099-DB-000043, SRG-APP-000100-DB-000201, SRG-APP-000101-DB-000044, SRG-APP-000375-DB-000323</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</si>
  <si>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"SHOW log_line_prefix;"|sed -n 3p|sed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 %c %x %d %u %r %p %l</t>
    </r>
    <r>
      <rPr>
        <sz val="11"/>
        <color rgb="FF000000"/>
        <rFont val="Calibri"/>
      </rPr>
      <t xml:space="preserve">
</t>
    </r>
    <r>
      <rPr>
        <sz val="11"/>
        <color rgb="FF000000"/>
        <rFont val="Calibri"/>
      </rPr>
      <t>If the output does not match the expected result, this is a finding.</t>
    </r>
  </si>
  <si>
    <t>V-239198</t>
  </si>
  <si>
    <r>
      <rPr>
        <sz val="11"/>
        <rFont val="Calibri"/>
      </rPr>
      <t>VMware Postgres configuration files must not be accessible by unauthorized users.</t>
    </r>
  </si>
  <si>
    <r>
      <rPr>
        <sz val="11"/>
        <color rgb="FF000000"/>
        <rFont val="Calibri"/>
      </rPr>
      <t>At the command prompt, enter the following command:</t>
    </r>
    <r>
      <rPr>
        <sz val="11"/>
        <color rgb="FF000000"/>
        <rFont val="Calibri"/>
      </rPr>
      <t xml:space="preserve">
</t>
    </r>
    <r>
      <rPr>
        <sz val="11"/>
        <color rgb="FF000000"/>
        <rFont val="Calibri"/>
      </rPr>
      <t># chmod 600 &lt;file&gt;</t>
    </r>
    <r>
      <rPr>
        <sz val="11"/>
        <color rgb="FF000000"/>
        <rFont val="Calibri"/>
      </rPr>
      <t xml:space="preserve">
</t>
    </r>
    <r>
      <rPr>
        <sz val="11"/>
        <color rgb="FF000000"/>
        <rFont val="Calibri"/>
      </rPr>
      <t># chown vpostgres:users &lt;file&gt;</t>
    </r>
    <r>
      <rPr>
        <sz val="11"/>
        <color rgb="FF000000"/>
        <rFont val="Calibri"/>
      </rPr>
      <t xml:space="preserve">
</t>
    </r>
    <r>
      <rPr>
        <sz val="11"/>
        <color rgb="FF000000"/>
        <rFont val="Calibri"/>
      </rPr>
      <t>Note: Replace &lt;file&gt; with the file with incorrect permissions.</t>
    </r>
  </si>
  <si>
    <r>
      <rPr>
        <sz val="11"/>
        <color rgb="FF000000"/>
        <rFont val="Calibri"/>
      </rPr>
      <t>Without the capability to restrict which roles and individuals can select which events are audited, unauthorized personnel may be able to prevent or interfere with the auditing of critical events.</t>
    </r>
    <r>
      <rPr>
        <sz val="11"/>
        <color rgb="FF000000"/>
        <rFont val="Calibri"/>
      </rPr>
      <t xml:space="preserve">
</t>
    </r>
    <r>
      <rPr>
        <sz val="11"/>
        <color rgb="FF000000"/>
        <rFont val="Calibri"/>
      </rPr>
      <t>Suppression of auditing could permit an adversary to evade detection.</t>
    </r>
    <r>
      <rPr>
        <sz val="11"/>
        <color rgb="FF000000"/>
        <rFont val="Calibri"/>
      </rPr>
      <t xml:space="preserve">
</t>
    </r>
    <r>
      <rPr>
        <sz val="11"/>
        <color rgb="FF000000"/>
        <rFont val="Calibri"/>
      </rPr>
      <t>Misconfigured audits can degrade the system's performance by overwhelming the audit log. Misconfigured audits may also make it more difficult to establish, correlate, and investigate the events relating to an incident or identify those responsible for one.</t>
    </r>
    <r>
      <rPr>
        <sz val="11"/>
        <color rgb="FF000000"/>
        <rFont val="Calibri"/>
      </rPr>
      <t xml:space="preserve">
</t>
    </r>
    <r>
      <rPr>
        <sz val="11"/>
        <color rgb="FF000000"/>
        <rFont val="Calibri"/>
      </rPr>
      <t>Satisfies: SRG-APP-000090-DB-000065, SRG-APP-000121-DB-000202, SRG-APP-000122-DB-000203, SRG-APP-000123-DB-000204, SRG-APP-000380-DB-000360</t>
    </r>
  </si>
  <si>
    <r>
      <rPr>
        <sz val="11"/>
        <color rgb="FF000000"/>
        <rFont val="Calibri"/>
      </rPr>
      <t>At the command prompt, enter the following command:</t>
    </r>
    <r>
      <rPr>
        <sz val="11"/>
        <color rgb="FF000000"/>
        <rFont val="Calibri"/>
      </rPr>
      <t xml:space="preserve">
</t>
    </r>
    <r>
      <rPr>
        <sz val="11"/>
        <color rgb="FF000000"/>
        <rFont val="Calibri"/>
      </rPr>
      <t># find /storage/db/vpostgres/*conf* -xdev -type f -a '(' -not -perm 600 -o -not -user vpostgres -o -not -group users ')' -exec ls -ld {} \;</t>
    </r>
    <r>
      <rPr>
        <sz val="11"/>
        <color rgb="FF000000"/>
        <rFont val="Calibri"/>
      </rPr>
      <t xml:space="preserve">
</t>
    </r>
    <r>
      <rPr>
        <sz val="11"/>
        <color rgb="FF000000"/>
        <rFont val="Calibri"/>
      </rPr>
      <t>If any files are returned, this is a finding.</t>
    </r>
  </si>
  <si>
    <t>V-239199</t>
  </si>
  <si>
    <r>
      <rPr>
        <sz val="11"/>
        <rFont val="Calibri"/>
      </rPr>
      <t>VMware Postgres must be configured to overwrite older logs when necessary.</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</si>
  <si>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log_truncate_on_rotation TO 'on';"</t>
    </r>
    <r>
      <rPr>
        <sz val="11"/>
        <color rgb="FF000000"/>
        <rFont val="Calibri"/>
      </rPr>
      <t xml:space="preserve">
</t>
    </r>
    <r>
      <rPr>
        <sz val="11"/>
        <color rgb="FF000000"/>
        <rFont val="Calibri"/>
      </rPr>
      <t># /opt/vmware/vpostgres/current/bin/psql -U postgres -c "SELECT pg_reload_conf();"</t>
    </r>
  </si>
  <si>
    <r>
      <rPr>
        <sz val="11"/>
        <color rgb="FF000000"/>
        <rFont val="Calibri"/>
      </rPr>
      <t xml:space="preserve">It is critical that when the DBMS is at risk of failing to process audit logs as required, it take action to mitigate the failure. Audit processing failures include software/hardware errors, failures in the audit capturing mechanisms, and audit storage capacity being reached or exceeded. Responses to audit failure depend on the nature of the failure mode. </t>
    </r>
    <r>
      <rPr>
        <sz val="11"/>
        <color rgb="FF000000"/>
        <rFont val="Calibri"/>
      </rPr>
      <t xml:space="preserve">
</t>
    </r>
    <r>
      <rPr>
        <sz val="11"/>
        <color rgb="FF000000"/>
        <rFont val="Calibri"/>
      </rPr>
      <t xml:space="preserve">When availability is an overriding concern, approved actions in response to an audit failure are as follows: </t>
    </r>
    <r>
      <rPr>
        <sz val="11"/>
        <color rgb="FF000000"/>
        <rFont val="Calibri"/>
      </rPr>
      <t xml:space="preserve">
</t>
    </r>
    <r>
      <rPr>
        <sz val="11"/>
        <color rgb="FF000000"/>
        <rFont val="Calibri"/>
      </rPr>
      <t>(i) If the failure was caused by the lack of audit record storage capacity, the DBMS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(ii) If audit records are sent to a centralized collection server and communication with this server is lost or the server fails, the DBMS must queue audit records locally until communication is restored or until the audit records are retrieved manually. Upon restoration of the connection to the centralized collection server, action should be taken to synchronize the local audit data with the collection server.</t>
    </r>
    <r>
      <rPr>
        <sz val="11"/>
        <color rgb="FF000000"/>
        <rFont val="Calibri"/>
      </rPr>
      <t xml:space="preserve">
</t>
    </r>
    <r>
      <rPr>
        <sz val="11"/>
        <color rgb="FF000000"/>
        <rFont val="Calibri"/>
      </rPr>
      <t>Systems where availability is paramount will most likely be MAC I; the final determination is the prerogative of the application owner, subject to Authorizing Official concurrence. In any case, sufficient auditing resources must be allocated to avoid audit data loss in all but the most extreme situations.</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</si>
  <si>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"SHOW log_truncate_on_rotation;"|sed -n 3p|sed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on</t>
    </r>
    <r>
      <rPr>
        <sz val="11"/>
        <color rgb="FF000000"/>
        <rFont val="Calibri"/>
      </rPr>
      <t xml:space="preserve">
</t>
    </r>
    <r>
      <rPr>
        <sz val="11"/>
        <color rgb="FF000000"/>
        <rFont val="Calibri"/>
      </rPr>
      <t>If the output does not match the expected result, this is a finding.</t>
    </r>
  </si>
  <si>
    <t>V-239200</t>
  </si>
  <si>
    <r>
      <rPr>
        <sz val="11"/>
        <rFont val="Calibri"/>
      </rPr>
      <t>VMware Postgres database must protect log files from unauthorized access and modification.</t>
    </r>
  </si>
  <si>
    <r>
      <rPr>
        <sz val="11"/>
        <color rgb="FF000000"/>
        <rFont val="Calibri"/>
      </rPr>
      <t>At the command prompt, enter the following command:</t>
    </r>
    <r>
      <rPr>
        <sz val="11"/>
        <color rgb="FF000000"/>
        <rFont val="Calibri"/>
      </rPr>
      <t xml:space="preserve">
</t>
    </r>
    <r>
      <rPr>
        <sz val="11"/>
        <color rgb="FF000000"/>
        <rFont val="Calibri"/>
      </rPr>
      <t># chmod 600 &lt;file&gt;</t>
    </r>
    <r>
      <rPr>
        <sz val="11"/>
        <color rgb="FF000000"/>
        <rFont val="Calibri"/>
      </rPr>
      <t xml:space="preserve">
</t>
    </r>
    <r>
      <rPr>
        <sz val="11"/>
        <color rgb="FF000000"/>
        <rFont val="Calibri"/>
      </rPr>
      <t># chown vpostgres:users &lt;file&gt;</t>
    </r>
    <r>
      <rPr>
        <sz val="11"/>
        <color rgb="FF000000"/>
        <rFont val="Calibri"/>
      </rPr>
      <t xml:space="preserve">
</t>
    </r>
    <r>
      <rPr>
        <sz val="11"/>
        <color rgb="FF000000"/>
        <rFont val="Calibri"/>
      </rPr>
      <t>Note: Replace &lt;file&gt; with the file with incorrect permissions.</t>
    </r>
    <r>
      <rPr>
        <sz val="11"/>
        <color rgb="FF000000"/>
        <rFont val="Calibri"/>
      </rPr>
      <t xml:space="preserve">
</t>
    </r>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log_file_mode TO '0600';"</t>
    </r>
    <r>
      <rPr>
        <sz val="11"/>
        <color rgb="FF000000"/>
        <rFont val="Calibri"/>
      </rPr>
      <t xml:space="preserve">
</t>
    </r>
    <r>
      <rPr>
        <sz val="11"/>
        <color rgb="FF000000"/>
        <rFont val="Calibri"/>
      </rPr>
      <t># /opt/vmware/vpostgres/current/bin/psql -U postgres -c "SELECT pg_reload_conf();"</t>
    </r>
  </si>
  <si>
    <r>
      <rPr>
        <sz val="11"/>
        <color rgb="FF000000"/>
        <rFont val="Calibri"/>
      </rPr>
      <t>If audit data were to become compromised, competent forensic analysis and discovery of the true source of potentially malicious system activity would be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copy, etc.</t>
    </r>
    <r>
      <rPr>
        <sz val="11"/>
        <color rgb="FF000000"/>
        <rFont val="Calibri"/>
      </rPr>
      <t xml:space="preserve">
</t>
    </r>
    <r>
      <rPr>
        <sz val="11"/>
        <color rgb="FF000000"/>
        <rFont val="Calibri"/>
      </rPr>
      <t xml:space="preserve">This requirement can be achieved through multiple methods, which will depend on system architecture and design. Some commonly employed methods include ensuring log files have the proper file system permissions, using file system protections, and limiting log data location. </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that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Satisfies: SRG-APP-000118-DB-000059, SRG-APP-000119-DB-000060, SRG-APP-000120-DB-000061</t>
    </r>
  </si>
  <si>
    <r>
      <rPr>
        <sz val="11"/>
        <color rgb="FF000000"/>
        <rFont val="Calibri"/>
      </rPr>
      <t>At the command prompt, enter the following command:</t>
    </r>
    <r>
      <rPr>
        <sz val="11"/>
        <color rgb="FF000000"/>
        <rFont val="Calibri"/>
      </rPr>
      <t xml:space="preserve">
</t>
    </r>
    <r>
      <rPr>
        <sz val="11"/>
        <color rgb="FF000000"/>
        <rFont val="Calibri"/>
      </rPr>
      <t># find /var/log/vmware/vpostgres/* -xdev -type f -a '(' -not -perm 600 -o -not -user vpostgres -o -not -group users ')' -exec ls -ld {} \;</t>
    </r>
    <r>
      <rPr>
        <sz val="11"/>
        <color rgb="FF000000"/>
        <rFont val="Calibri"/>
      </rPr>
      <t xml:space="preserve">
</t>
    </r>
    <r>
      <rPr>
        <sz val="11"/>
        <color rgb="FF000000"/>
        <rFont val="Calibri"/>
      </rPr>
      <t>If any files are returned, this is a finding.</t>
    </r>
  </si>
  <si>
    <t>V-239201</t>
  </si>
  <si>
    <r>
      <rPr>
        <sz val="11"/>
        <rFont val="Calibri"/>
      </rPr>
      <t xml:space="preserve">All VCDB tables must be owned by the </t>
    </r>
    <r>
      <rPr>
        <sz val="11"/>
        <color rgb="FF000000"/>
        <rFont val="Calibri"/>
      </rPr>
      <t>"</t>
    </r>
    <r>
      <rPr>
        <b/>
        <sz val="11"/>
        <color rgb="FF000000"/>
        <rFont val="Calibri"/>
      </rPr>
      <t>vc</t>
    </r>
    <r>
      <rPr>
        <sz val="11"/>
        <color rgb="FF000000"/>
        <rFont val="Calibri"/>
      </rPr>
      <t>"</t>
    </r>
    <r>
      <rPr>
        <sz val="11"/>
        <color rgb="FF000000"/>
        <rFont val="Calibri"/>
      </rPr>
      <t xml:space="preserve"> user account.</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</si>
  <si>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"ALTER TABLE &lt;tablename&gt; OWNER TO vc;"</t>
    </r>
    <r>
      <rPr>
        <sz val="11"/>
        <color rgb="FF000000"/>
        <rFont val="Calibri"/>
      </rPr>
      <t xml:space="preserve">
</t>
    </r>
    <r>
      <rPr>
        <sz val="11"/>
        <color rgb="FF000000"/>
        <rFont val="Calibri"/>
      </rPr>
      <t>Replace &lt;tablename&gt; with the name of the table discovered during the check.</t>
    </r>
  </si>
  <si>
    <r>
      <rPr>
        <sz val="11"/>
        <color rgb="FF000000"/>
        <rFont val="Calibri"/>
      </rPr>
      <t>Within the database, object ownership implies full privileges to the owned object, including the privilege to assign access to the owned objects to other subjects. Database functions and procedures can be coded using definer's rights. This allows anyone who uses the object to perform the actions if they were the owner. If not properly managed, this can lead to privileged actions being taken by unauthorized individuals.</t>
    </r>
    <r>
      <rPr>
        <sz val="11"/>
        <color rgb="FF000000"/>
        <rFont val="Calibri"/>
      </rPr>
      <t xml:space="preserve">
</t>
    </r>
    <r>
      <rPr>
        <sz val="11"/>
        <color rgb="FF000000"/>
        <rFont val="Calibri"/>
      </rPr>
      <t>Conversely, if critical tables or other objects rely on unauthorized owner accounts, these objects may be lost when an account is removed.</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</si>
  <si>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-d VCDB -x -U postgres -c "\dt;"|grep Owner|grep -v vc</t>
    </r>
    <r>
      <rPr>
        <sz val="11"/>
        <color rgb="FF000000"/>
        <rFont val="Calibri"/>
      </rPr>
      <t xml:space="preserve">
</t>
    </r>
    <r>
      <rPr>
        <sz val="11"/>
        <color rgb="FF000000"/>
        <rFont val="Calibri"/>
      </rPr>
      <t>If any tables are returned, this is a finding.</t>
    </r>
  </si>
  <si>
    <t>V-239202</t>
  </si>
  <si>
    <r>
      <rPr>
        <sz val="11"/>
        <rFont val="Calibri"/>
      </rPr>
      <t>VMware Postgres must limit modify privileges to authorized accounts.</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</si>
  <si>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"REVOKE ALL PRIVILEGES FROM &lt;user&gt;;"</t>
    </r>
    <r>
      <rPr>
        <sz val="11"/>
        <color rgb="FF000000"/>
        <rFont val="Calibri"/>
      </rPr>
      <t xml:space="preserve">
</t>
    </r>
    <r>
      <rPr>
        <sz val="11"/>
        <color rgb="FF000000"/>
        <rFont val="Calibri"/>
      </rPr>
      <t>Replace &lt;user&gt; with the account discovered during the check.</t>
    </r>
  </si>
  <si>
    <r>
      <rPr>
        <sz val="11"/>
        <color rgb="FF000000"/>
        <rFont val="Calibri"/>
      </rPr>
      <t>If the DBMS were to allow any user to make changes to database structure or logic,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to initiate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</si>
  <si>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"\du;"|grep "Create"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xml:space="preserve"> postgres   | Superuser, Create role, Create DB, Replication, Bypass RLS | {}</t>
    </r>
    <r>
      <rPr>
        <sz val="11"/>
        <color rgb="FF000000"/>
        <rFont val="Calibri"/>
      </rPr>
      <t xml:space="preserve">
</t>
    </r>
    <r>
      <rPr>
        <sz val="11"/>
        <color rgb="FF000000"/>
        <rFont val="Calibri"/>
      </rPr>
      <t xml:space="preserve"> vc         | Create DB                                                  | {}</t>
    </r>
    <r>
      <rPr>
        <sz val="11"/>
        <color rgb="FF000000"/>
        <rFont val="Calibri"/>
      </rPr>
      <t xml:space="preserve">
</t>
    </r>
    <r>
      <rPr>
        <sz val="11"/>
        <color rgb="FF000000"/>
        <rFont val="Calibri"/>
      </rPr>
      <t>If the accounts other than "postgres" and "vc" have any "Create" privileges, this is a finding.</t>
    </r>
  </si>
  <si>
    <t>V-239203</t>
  </si>
  <si>
    <r>
      <rPr>
        <sz val="11"/>
        <rFont val="Calibri"/>
      </rPr>
      <t>VMware Postgres must be configured to use the correct port.</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</si>
  <si>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port TO '5432';"</t>
    </r>
    <r>
      <rPr>
        <sz val="11"/>
        <color rgb="FF000000"/>
        <rFont val="Calibri"/>
      </rPr>
      <t xml:space="preserve">
</t>
    </r>
    <r>
      <rPr>
        <sz val="11"/>
        <color rgb="FF000000"/>
        <rFont val="Calibri"/>
      </rPr>
      <t># /opt/vmware/vpostgres/current/bin/psql -U postgres -c "SELECT pg_reload_conf();"</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</si>
  <si>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ports/protocols/services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quality-of-life issues.</t>
    </r>
    <r>
      <rPr>
        <sz val="11"/>
        <color rgb="FF000000"/>
        <rFont val="Calibri"/>
      </rPr>
      <t xml:space="preserve">
</t>
    </r>
    <r>
      <rPr>
        <sz val="11"/>
        <color rgb="FF000000"/>
        <rFont val="Calibri"/>
      </rPr>
      <t>Database management systems using ports, protocols, and services deemed unsafe are open to attack through those ports, protocols, and services. This can allow unauthorized access to the database and through the database to other components of the information system.</t>
    </r>
    <r>
      <rPr>
        <sz val="11"/>
        <color rgb="FF000000"/>
        <rFont val="Calibri"/>
      </rPr>
      <t xml:space="preserve">
</t>
    </r>
    <r>
      <rPr>
        <sz val="11"/>
        <color rgb="FF000000"/>
        <rFont val="Calibri"/>
      </rPr>
      <t>Satisfies: SRG-APP-000142-DB-000094, SRG-APP-000383-DB-000364</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</si>
  <si>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"SHOW port;"|sed -n 3p|sed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5432</t>
    </r>
    <r>
      <rPr>
        <sz val="11"/>
        <color rgb="FF000000"/>
        <rFont val="Calibri"/>
      </rPr>
      <t xml:space="preserve">
</t>
    </r>
    <r>
      <rPr>
        <sz val="11"/>
        <color rgb="FF000000"/>
        <rFont val="Calibri"/>
      </rPr>
      <t>If the output does not match the expected result, this is a finding.</t>
    </r>
  </si>
  <si>
    <t>V-239204</t>
  </si>
  <si>
    <r>
      <rPr>
        <sz val="11"/>
        <rFont val="Calibri"/>
      </rPr>
      <t>VMware Postgres must require authentication on all connections.</t>
    </r>
  </si>
  <si>
    <r>
      <rPr>
        <sz val="11"/>
        <color rgb="FF000000"/>
        <rFont val="Calibri"/>
      </rPr>
      <t xml:space="preserve">Navigate to and open /storage/db/pgdata/pg_hba.conf. </t>
    </r>
    <r>
      <rPr>
        <sz val="11"/>
        <color rgb="FF000000"/>
        <rFont val="Calibri"/>
      </rPr>
      <t xml:space="preserve">
</t>
    </r>
    <r>
      <rPr>
        <sz val="11"/>
        <color rgb="FF000000"/>
        <rFont val="Calibri"/>
      </rPr>
      <t>Find and remove the line that has a method of "trust" in the far right column.</t>
    </r>
    <r>
      <rPr>
        <sz val="11"/>
        <color rgb="FF000000"/>
        <rFont val="Calibri"/>
      </rPr>
      <t xml:space="preserve">
</t>
    </r>
    <r>
      <rPr>
        <sz val="11"/>
        <color rgb="FF000000"/>
        <rFont val="Calibri"/>
      </rPr>
      <t>A correct, typical line will look like the following:</t>
    </r>
    <r>
      <rPr>
        <sz val="11"/>
        <color rgb="FF000000"/>
        <rFont val="Calibri"/>
      </rPr>
      <t xml:space="preserve">
</t>
    </r>
    <r>
      <rPr>
        <sz val="11"/>
        <color rgb="FF000000"/>
        <rFont val="Calibri"/>
      </rPr>
      <t># TYPE  DATABASE        USER            ADDRESS                 METHOD</t>
    </r>
    <r>
      <rPr>
        <sz val="11"/>
        <color rgb="FF000000"/>
        <rFont val="Calibri"/>
      </rPr>
      <t xml:space="preserve">
</t>
    </r>
    <r>
      <rPr>
        <sz val="11"/>
        <color rgb="FF000000"/>
        <rFont val="Calibri"/>
      </rPr>
      <t>host       all                        all                 127.0.0.1/32           md5</t>
    </r>
  </si>
  <si>
    <r>
      <rPr>
        <sz val="11"/>
        <color rgb="FF000000"/>
        <rFont val="Calibri"/>
      </rPr>
      <t xml:space="preserve">To ensure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using shared accounts for detailed accountability of individual activity.</t>
    </r>
    <r>
      <rPr>
        <sz val="11"/>
        <color rgb="FF000000"/>
        <rFont val="Calibri"/>
      </rPr>
      <t xml:space="preserve">
</t>
    </r>
    <r>
      <rPr>
        <sz val="11"/>
        <color rgb="FF000000"/>
        <rFont val="Calibri"/>
      </rPr>
      <t>Satisfies: SRG-APP-000148-DB-000103, SRG-APP-000171-DB-000074</t>
    </r>
  </si>
  <si>
    <r>
      <rPr>
        <sz val="11"/>
        <color rgb="FF000000"/>
        <rFont val="Calibri"/>
      </rPr>
      <t>At the command prompt, execute the following command:</t>
    </r>
    <r>
      <rPr>
        <sz val="11"/>
        <color rgb="FF000000"/>
        <rFont val="Calibri"/>
      </rPr>
      <t xml:space="preserve">
</t>
    </r>
    <r>
      <rPr>
        <sz val="11"/>
        <color rgb="FF000000"/>
        <rFont val="Calibri"/>
      </rPr>
      <t># grep -v "^#" /storage/db/vpostgres/pg_hba.conf|grep -z --color=always "trust"</t>
    </r>
    <r>
      <rPr>
        <sz val="11"/>
        <color rgb="FF000000"/>
        <rFont val="Calibri"/>
      </rPr>
      <t xml:space="preserve">
</t>
    </r>
    <r>
      <rPr>
        <sz val="11"/>
        <color rgb="FF000000"/>
        <rFont val="Calibri"/>
      </rPr>
      <t>If any lines are returned, this is a finding.</t>
    </r>
  </si>
  <si>
    <t>V-239205</t>
  </si>
  <si>
    <r>
      <rPr>
        <sz val="11"/>
        <rFont val="Calibri"/>
      </rPr>
      <t>VMware Postgres must be configured to use TLS.</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</si>
  <si>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ssl TO 'on';"</t>
    </r>
    <r>
      <rPr>
        <sz val="11"/>
        <color rgb="FF000000"/>
        <rFont val="Calibri"/>
      </rPr>
      <t xml:space="preserve">
</t>
    </r>
    <r>
      <rPr>
        <sz val="11"/>
        <color rgb="FF000000"/>
        <rFont val="Calibri"/>
      </rPr>
      <t># /opt/vmware/vpostgres/current/bin/psql -U postgres -c "SELECT pg_reload_conf();"</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</si>
  <si>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passwords need to be protected at all times, and encryption is the standard method for protecting passwords during transmission.</t>
    </r>
    <r>
      <rPr>
        <sz val="11"/>
        <color rgb="FF000000"/>
        <rFont val="Calibri"/>
      </rPr>
      <t xml:space="preserve">
</t>
    </r>
    <r>
      <rPr>
        <sz val="11"/>
        <color rgb="FF000000"/>
        <rFont val="Calibri"/>
      </rPr>
      <t>DBMS passwords sent in clear-text format across the network are vulnerable to discovery by unauthorized users. Disclosure of passwords may easily lead to unauthorized access to the database.</t>
    </r>
    <r>
      <rPr>
        <sz val="11"/>
        <color rgb="FF000000"/>
        <rFont val="Calibri"/>
      </rPr>
      <t xml:space="preserve">
</t>
    </r>
    <r>
      <rPr>
        <sz val="11"/>
        <color rgb="FF000000"/>
        <rFont val="Calibri"/>
      </rPr>
      <t>Satisfies: SRG-APP-000172-DB-000075, SRG-APP-000442-DB-000379</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</si>
  <si>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"SHOW ssl;"|sed -n 3p|sed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on</t>
    </r>
    <r>
      <rPr>
        <sz val="11"/>
        <color rgb="FF000000"/>
        <rFont val="Calibri"/>
      </rPr>
      <t xml:space="preserve">
</t>
    </r>
    <r>
      <rPr>
        <sz val="11"/>
        <color rgb="FF000000"/>
        <rFont val="Calibri"/>
      </rPr>
      <t>If the output does not match the expected result, this is a finding.</t>
    </r>
  </si>
  <si>
    <t>V-239206</t>
  </si>
  <si>
    <r>
      <rPr>
        <sz val="11"/>
        <rFont val="Calibri"/>
      </rPr>
      <t>VMware Postgres must enforce authorized access to all PKI private keys.</t>
    </r>
  </si>
  <si>
    <r>
      <rPr>
        <sz val="11"/>
        <color rgb="FF000000"/>
        <rFont val="Calibri"/>
      </rPr>
      <t>At the command prompt, execute the following commands:</t>
    </r>
    <r>
      <rPr>
        <sz val="11"/>
        <color rgb="FF000000"/>
        <rFont val="Calibri"/>
      </rPr>
      <t xml:space="preserve">
</t>
    </r>
    <r>
      <rPr>
        <sz val="11"/>
        <color rgb="FF000000"/>
        <rFont val="Calibri"/>
      </rPr>
      <t># chmod 600 /storage/db/vpostgres_ssl/server.key</t>
    </r>
    <r>
      <rPr>
        <sz val="11"/>
        <color rgb="FF000000"/>
        <rFont val="Calibri"/>
      </rPr>
      <t xml:space="preserve">
</t>
    </r>
    <r>
      <rPr>
        <sz val="11"/>
        <color rgb="FF000000"/>
        <rFont val="Calibri"/>
      </rPr>
      <t># chown vpostgres:users /storage/db/vpostgres_ssl/server.key</t>
    </r>
  </si>
  <si>
    <r>
      <rPr>
        <sz val="11"/>
        <color rgb="FF000000"/>
        <rFont val="Calibri"/>
      </rPr>
      <t>The DoD standard for authentication is DoD-approved PKI certificates. PKI certificate-based authentication is performed by requiring the certificate holder to cryptographically prove possession of the corresponding private key.</t>
    </r>
    <r>
      <rPr>
        <sz val="11"/>
        <color rgb="FF000000"/>
        <rFont val="Calibri"/>
      </rPr>
      <t xml:space="preserve">
</t>
    </r>
    <r>
      <rPr>
        <sz val="11"/>
        <color rgb="FF000000"/>
        <rFont val="Calibri"/>
      </rPr>
      <t>If the private key is stolen, an attacker can use the private key(s) to impersonate the certificate holder. In cases where the DBMS-stored private keys are used to authenticate the DBMS to the system’s clients, loss of the corresponding private keys would allow an attacker to successfully carry out undetected man-in-the-middle attacks against the DBMS system and its clients.</t>
    </r>
    <r>
      <rPr>
        <sz val="11"/>
        <color rgb="FF000000"/>
        <rFont val="Calibri"/>
      </rPr>
      <t xml:space="preserve">
</t>
    </r>
    <r>
      <rPr>
        <sz val="11"/>
        <color rgb="FF000000"/>
        <rFont val="Calibri"/>
      </rPr>
      <t>Both the holder of a digital certificate and the issuing authority must take careful measures to protect the corresponding private key. Private keys should always be generated and protected in FIPS 140-2 validated cryptographic modules.</t>
    </r>
    <r>
      <rPr>
        <sz val="11"/>
        <color rgb="FF000000"/>
        <rFont val="Calibri"/>
      </rPr>
      <t xml:space="preserve">
</t>
    </r>
    <r>
      <rPr>
        <sz val="11"/>
        <color rgb="FF000000"/>
        <rFont val="Calibri"/>
      </rPr>
      <t>All access to the private key(s) of the DBMS must be restricted to authorized and authenticated users. If unauthorized users have access to one or more of the DBMS's private keys, an attacker could gain access to the key(s) and use them to impersonate the database on the network or otherwise perform unauthorized actions.</t>
    </r>
  </si>
  <si>
    <r>
      <rPr>
        <sz val="11"/>
        <color rgb="FF000000"/>
        <rFont val="Calibri"/>
      </rPr>
      <t>At the command prompt, execute the following command:</t>
    </r>
    <r>
      <rPr>
        <sz val="11"/>
        <color rgb="FF000000"/>
        <rFont val="Calibri"/>
      </rPr>
      <t xml:space="preserve">
</t>
    </r>
    <r>
      <rPr>
        <sz val="11"/>
        <color rgb="FF000000"/>
        <rFont val="Calibri"/>
      </rPr>
      <t># stat -c "%a:%U:%G" /storage/db/vpostgres_ssl/server.key</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600:vpostgres:users</t>
    </r>
    <r>
      <rPr>
        <sz val="11"/>
        <color rgb="FF000000"/>
        <rFont val="Calibri"/>
      </rPr>
      <t xml:space="preserve">
</t>
    </r>
    <r>
      <rPr>
        <sz val="11"/>
        <color rgb="FF000000"/>
        <rFont val="Calibri"/>
      </rPr>
      <t>If the output does not match the expected result, this is a finding.</t>
    </r>
  </si>
  <si>
    <t>V-239207</t>
  </si>
  <si>
    <r>
      <rPr>
        <sz val="11"/>
        <rFont val="Calibri"/>
      </rPr>
      <t>VMware Postgres must use FIPS 140-2 approved TLS ciphers.</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</si>
  <si>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ssl_ciphers TO '!aNULL:kECDH+AES:ECDH+AES:RSA+AES:@STRENGTH';"</t>
    </r>
    <r>
      <rPr>
        <sz val="11"/>
        <color rgb="FF000000"/>
        <rFont val="Calibri"/>
      </rPr>
      <t xml:space="preserve">
</t>
    </r>
    <r>
      <rPr>
        <sz val="11"/>
        <color rgb="FF000000"/>
        <rFont val="Calibri"/>
      </rPr>
      <t># /opt/vmware/vpostgres/current/bin/psql -U postgres -c "SELECT pg_reload_conf();"</t>
    </r>
  </si>
  <si>
    <r>
      <rPr>
        <sz val="11"/>
        <color rgb="FF000000"/>
        <rFont val="Calibri"/>
      </rPr>
      <t>Use of weak or not validated cryptographic algorithms undermines the purposes of using encryption and digital signatures to protect data. Weak algorithms can be easily broken, and not validated cryptographic modules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the DBMS.</t>
    </r>
    <r>
      <rPr>
        <sz val="11"/>
        <color rgb="FF000000"/>
        <rFont val="Calibri"/>
      </rPr>
      <t xml:space="preserve">
</t>
    </r>
    <r>
      <rPr>
        <sz val="11"/>
        <color rgb="FF000000"/>
        <rFont val="Calibri"/>
      </rPr>
      <t>Applications, including DBMSs, using cryptography are required to use approved NIST FIPS 140-2 validated cryptographic modules that meet the requirements of applicable federal laws, Executive Orders, directives, policies, regulations, standards, and guidance.</t>
    </r>
    <r>
      <rPr>
        <sz val="11"/>
        <color rgb="FF000000"/>
        <rFont val="Calibri"/>
      </rPr>
      <t xml:space="preserve">
</t>
    </r>
    <r>
      <rPr>
        <sz val="11"/>
        <color rgb="FF000000"/>
        <rFont val="Calibri"/>
      </rPr>
      <t>The security functions validated as part of FIPS 140-2 for cryptographic modules are described in FIPS 140-2 Annex A.</t>
    </r>
    <r>
      <rPr>
        <sz val="11"/>
        <color rgb="FF000000"/>
        <rFont val="Calibri"/>
      </rPr>
      <t xml:space="preserve">
</t>
    </r>
    <r>
      <rPr>
        <sz val="11"/>
        <color rgb="FF000000"/>
        <rFont val="Calibri"/>
      </rPr>
      <t>NSA Type-X (where X=1, 2, 3, 4) products are NSA-certified, hardware-based encryption modules.</t>
    </r>
    <r>
      <rPr>
        <sz val="11"/>
        <color rgb="FF000000"/>
        <rFont val="Calibri"/>
      </rPr>
      <t xml:space="preserve">
</t>
    </r>
    <r>
      <rPr>
        <sz val="11"/>
        <color rgb="FF000000"/>
        <rFont val="Calibri"/>
      </rPr>
      <t>Satisfies: SRG-APP-000179-DB-000114, SRG-APP-000514-DB-000381, SRG-APP-000514-DB-000382, SRG-APP-000514-DB-000383</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</si>
  <si>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"SHOW ssl_ciphers;"|sed -n 3p|sed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!aNULL:kECDH+AES:ECDH+AES:RSA+AES:@STRENGTH</t>
    </r>
    <r>
      <rPr>
        <sz val="11"/>
        <color rgb="FF000000"/>
        <rFont val="Calibri"/>
      </rPr>
      <t xml:space="preserve">
</t>
    </r>
    <r>
      <rPr>
        <sz val="11"/>
        <color rgb="FF000000"/>
        <rFont val="Calibri"/>
      </rPr>
      <t>If the output does not match the expected result, this is a finding.</t>
    </r>
  </si>
  <si>
    <t>V-239208</t>
  </si>
  <si>
    <r>
      <rPr>
        <sz val="11"/>
        <rFont val="Calibri"/>
      </rPr>
      <t>VMware Postgres must write log entries to disk prior to returning operation success or failure.</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</si>
  <si>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&lt;name&gt; TO 'on';"</t>
    </r>
    <r>
      <rPr>
        <sz val="11"/>
        <color rgb="FF000000"/>
        <rFont val="Calibri"/>
      </rPr>
      <t xml:space="preserve">
</t>
    </r>
    <r>
      <rPr>
        <sz val="11"/>
        <color rgb="FF000000"/>
        <rFont val="Calibri"/>
      </rPr>
      <t># /opt/vmware/vpostgres/current/bin/psql -U postgres -c "SELECT pg_reload_conf();"</t>
    </r>
    <r>
      <rPr>
        <sz val="11"/>
        <color rgb="FF000000"/>
        <rFont val="Calibri"/>
      </rPr>
      <t xml:space="preserve">
</t>
    </r>
    <r>
      <rPr>
        <sz val="11"/>
        <color rgb="FF000000"/>
        <rFont val="Calibri"/>
      </rPr>
      <t>Note: Substitute &lt;name&gt; with the incorrectly set parameter (fsync, full_page_writes, synchronous_commit)</t>
    </r>
  </si>
  <si>
    <r>
      <rPr>
        <sz val="11"/>
        <color rgb="FF000000"/>
        <rFont val="Calibri"/>
      </rPr>
      <t>Failure to a known state can address safety or security in accordance with the mission/business needs of the organization.</t>
    </r>
    <r>
      <rPr>
        <sz val="11"/>
        <color rgb="FF000000"/>
        <rFont val="Calibri"/>
      </rPr>
      <t xml:space="preserve">
</t>
    </r>
    <r>
      <rPr>
        <sz val="11"/>
        <color rgb="FF000000"/>
        <rFont val="Calibri"/>
      </rPr>
      <t xml:space="preserve">Failure to a known secure state helps prevent a loss of confidentiality, integrity, or availability in the event of a failure of the information system or a component of the system. </t>
    </r>
    <r>
      <rPr>
        <sz val="11"/>
        <color rgb="FF000000"/>
        <rFont val="Calibri"/>
      </rPr>
      <t xml:space="preserve">
</t>
    </r>
    <r>
      <rPr>
        <sz val="11"/>
        <color rgb="FF000000"/>
        <rFont val="Calibri"/>
      </rPr>
      <t xml:space="preserve">Preserving information system state information helps to facilitate system restart and return to the operational mode of the organization with less disruption of mission/business processes. </t>
    </r>
    <r>
      <rPr>
        <sz val="11"/>
        <color rgb="FF000000"/>
        <rFont val="Calibri"/>
      </rPr>
      <t xml:space="preserve">
</t>
    </r>
    <r>
      <rPr>
        <sz val="11"/>
        <color rgb="FF000000"/>
        <rFont val="Calibri"/>
      </rPr>
      <t>Because it is usually not possible to test this capability in a production environment, systems should be validated either in a testing environment or prior to installation. This is usually a function of the design of the IDPS component. Compliance can be verified by acceptance/validation processes or vendor attestation.</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</si>
  <si>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"SELECT name,setting FROM pg_settings WHERE name IN ('fsync','full_page_writes','synchronous_commit');"|sed -n '3,5p'|sed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fsync              | on</t>
    </r>
    <r>
      <rPr>
        <sz val="11"/>
        <color rgb="FF000000"/>
        <rFont val="Calibri"/>
      </rPr>
      <t xml:space="preserve">
</t>
    </r>
    <r>
      <rPr>
        <sz val="11"/>
        <color rgb="FF000000"/>
        <rFont val="Calibri"/>
      </rPr>
      <t>full_page_writes   | on</t>
    </r>
    <r>
      <rPr>
        <sz val="11"/>
        <color rgb="FF000000"/>
        <rFont val="Calibri"/>
      </rPr>
      <t xml:space="preserve">
</t>
    </r>
    <r>
      <rPr>
        <sz val="11"/>
        <color rgb="FF000000"/>
        <rFont val="Calibri"/>
      </rPr>
      <t>synchronous_commit | on</t>
    </r>
    <r>
      <rPr>
        <sz val="11"/>
        <color rgb="FF000000"/>
        <rFont val="Calibri"/>
      </rPr>
      <t xml:space="preserve">
</t>
    </r>
    <r>
      <rPr>
        <sz val="11"/>
        <color rgb="FF000000"/>
        <rFont val="Calibri"/>
      </rPr>
      <t>If the output does not match the expected result, this is a finding.</t>
    </r>
  </si>
  <si>
    <t>V-239209</t>
  </si>
  <si>
    <r>
      <rPr>
        <sz val="11"/>
        <rFont val="Calibri"/>
      </rPr>
      <t>VMware Postgres must not allow schema access to unauthorized accounts.</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</si>
  <si>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"REVOKE ALL PRIVILEGES ON &lt;name&gt; FROM &lt;user&gt;;"</t>
    </r>
    <r>
      <rPr>
        <sz val="11"/>
        <color rgb="FF000000"/>
        <rFont val="Calibri"/>
      </rPr>
      <t xml:space="preserve">
</t>
    </r>
    <r>
      <rPr>
        <sz val="11"/>
        <color rgb="FF000000"/>
        <rFont val="Calibri"/>
      </rPr>
      <t>Replace &lt;name&gt; and &lt;user&gt; with the Access Privilege name and account, respectively, discovered during the check.</t>
    </r>
  </si>
  <si>
    <r>
      <rPr>
        <sz val="11"/>
        <color rgb="FF000000"/>
        <rFont val="Calibri"/>
      </rPr>
      <t xml:space="preserve">An isolation boundary provides access control and protects the integrity of the hardware, software, and firmware that perform security functions. </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 xml:space="preserve">Developers and implementers can increase the assurance in security functions by employing well-defined security policy models; structured, disciplined, and rigorous hardware and software development techniques; and sound system/security engineering principles. </t>
    </r>
    <r>
      <rPr>
        <sz val="11"/>
        <color rgb="FF000000"/>
        <rFont val="Calibri"/>
      </rPr>
      <t xml:space="preserve">
</t>
    </r>
    <r>
      <rPr>
        <sz val="11"/>
        <color rgb="FF000000"/>
        <rFont val="Calibri"/>
      </rPr>
      <t>Database management systems typically separate security functionality from non-security functionality via separate databases or schemas. Database objects or code implementing security functionality should not be commingled with objects or code implementing application logic. When security and non-security functionality are commingled, users who have access to non-security functionality may be able to access security functionality.</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</si>
  <si>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"\dp .*.;"/opt/vmware/vpostgres/current/bin/psql -U postgres -c "\dp .*.;"|grep -E "information_schema|pg_catalog"|awk -F '|' '{print $4}'|awk -F '/' '{print $1}'|grep -v "=r"|grep -v "postgres"|grep -v "  "</t>
    </r>
    <r>
      <rPr>
        <sz val="11"/>
        <color rgb="FF000000"/>
        <rFont val="Calibri"/>
      </rPr>
      <t xml:space="preserve">
</t>
    </r>
    <r>
      <rPr>
        <sz val="11"/>
        <color rgb="FF000000"/>
        <rFont val="Calibri"/>
      </rPr>
      <t>If any lines are returned, this is a finding.</t>
    </r>
  </si>
  <si>
    <t>V-239210</t>
  </si>
  <si>
    <r>
      <rPr>
        <sz val="11"/>
        <rFont val="Calibri"/>
      </rPr>
      <t>Data from the vPostgres database must be protected from unauthorized transfer.</t>
    </r>
  </si>
  <si>
    <r>
      <rPr>
        <sz val="11"/>
        <color rgb="FF000000"/>
        <rFont val="Calibri"/>
      </rPr>
      <t>Modify any code used for moving data from production to development/test systems to comply with the organization-defined data transfer policy and to ensure that copies of production data are not left in unsecured locations.</t>
    </r>
  </si>
  <si>
    <r>
      <rPr>
        <sz val="11"/>
        <color rgb="FF000000"/>
        <rFont val="Calibri"/>
      </rPr>
      <t xml:space="preserve">Applications, including DBMSs, must prevent unauthorized and unintended information transfer via shared system resources. </t>
    </r>
    <r>
      <rPr>
        <sz val="11"/>
        <color rgb="FF000000"/>
        <rFont val="Calibri"/>
      </rPr>
      <t xml:space="preserve">
</t>
    </r>
    <r>
      <rPr>
        <sz val="11"/>
        <color rgb="FF000000"/>
        <rFont val="Calibri"/>
      </rPr>
      <t>Data used for the development and testing of applications often involves copying data from production. It is important that specific procedures exist for this process, including the conditions under which such transfer may take place, where the copies may reside, and the rules for ensuring sensitive data is not exposed.</t>
    </r>
    <r>
      <rPr>
        <sz val="11"/>
        <color rgb="FF000000"/>
        <rFont val="Calibri"/>
      </rPr>
      <t xml:space="preserve">
</t>
    </r>
    <r>
      <rPr>
        <sz val="11"/>
        <color rgb="FF000000"/>
        <rFont val="Calibri"/>
      </rPr>
      <t>Copies of sensitive data must not be misplaced or left in a temporary location without the proper controls.</t>
    </r>
  </si>
  <si>
    <r>
      <rPr>
        <sz val="11"/>
        <color rgb="FF000000"/>
        <rFont val="Calibri"/>
      </rPr>
      <t>Obtain the site data-transfer policy from the ISSO.</t>
    </r>
    <r>
      <rPr>
        <sz val="11"/>
        <color rgb="FF000000"/>
        <rFont val="Calibri"/>
      </rPr>
      <t xml:space="preserve">
</t>
    </r>
    <r>
      <rPr>
        <sz val="11"/>
        <color rgb="FF000000"/>
        <rFont val="Calibri"/>
      </rPr>
      <t>Review the policies and procedures used to ensure that all vRA data is being protected from unauthorized and unintended information transformation in accordance with site policy.</t>
    </r>
    <r>
      <rPr>
        <sz val="11"/>
        <color rgb="FF000000"/>
        <rFont val="Calibri"/>
      </rPr>
      <t xml:space="preserve">
</t>
    </r>
    <r>
      <rPr>
        <sz val="11"/>
        <color rgb="FF000000"/>
        <rFont val="Calibri"/>
      </rPr>
      <t>If the site data-transfer policy is not followed, this is a finding.</t>
    </r>
  </si>
  <si>
    <t>V-239211</t>
  </si>
  <si>
    <r>
      <rPr>
        <sz val="11"/>
        <rFont val="Calibri"/>
      </rPr>
      <t>VMware Postgres must provide non-privileged users with minimal error information.</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</si>
  <si>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client_min_messages TO 'notice';"</t>
    </r>
    <r>
      <rPr>
        <sz val="11"/>
        <color rgb="FF000000"/>
        <rFont val="Calibri"/>
      </rPr>
      <t xml:space="preserve">
</t>
    </r>
    <r>
      <rPr>
        <sz val="11"/>
        <color rgb="FF000000"/>
        <rFont val="Calibri"/>
      </rPr>
      <t># /opt/vmware/vpostgres/current/bin/psql -U postgres -c "SELECT pg_reload_conf();"</t>
    </r>
  </si>
  <si>
    <r>
      <rPr>
        <sz val="11"/>
        <color rgb="FF000000"/>
        <rFont val="Calibri"/>
      </rPr>
      <t>Any DBMS or associated application providing too much information in error messages on the screen or printout risks compromising the data and security of the system. The structure and content of error messages need to be carefully considered by the organization and development team.</t>
    </r>
    <r>
      <rPr>
        <sz val="11"/>
        <color rgb="FF000000"/>
        <rFont val="Calibri"/>
      </rPr>
      <t xml:space="preserve">
</t>
    </r>
    <r>
      <rPr>
        <sz val="11"/>
        <color rgb="FF000000"/>
        <rFont val="Calibri"/>
      </rPr>
      <t>Databases can inadvertently provide a wealth of information to an attacker through improperly handled error messages. In addition to sensitive business or personal information, database errors can provide host names, IP addresses, user names, and other system information not required for troubleshooting but very useful to someone targeting the system.</t>
    </r>
    <r>
      <rPr>
        <sz val="11"/>
        <color rgb="FF000000"/>
        <rFont val="Calibri"/>
      </rPr>
      <t xml:space="preserve">
</t>
    </r>
    <r>
      <rPr>
        <sz val="11"/>
        <color rgb="FF000000"/>
        <rFont val="Calibri"/>
      </rPr>
      <t>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logon attempts with passwords entered by mistake as the username, mission/business information that can be derived from (if not stated explicitly by) information recorded, and personal information, such as account numbers, Social Security numbers, and credit card numbers.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r>
      <rPr>
        <sz val="11"/>
        <color rgb="FF000000"/>
        <rFont val="Calibri"/>
      </rPr>
      <t xml:space="preserve">
</t>
    </r>
    <r>
      <rPr>
        <sz val="11"/>
        <color rgb="FF000000"/>
        <rFont val="Calibri"/>
      </rPr>
      <t>Satisfies: SRG-APP-000266-DB-000162, SRG-APP-000267-DB-000163</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</si>
  <si>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"SHOW client_min_messages;"|sed -n 3p|sed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notice</t>
    </r>
    <r>
      <rPr>
        <sz val="11"/>
        <color rgb="FF000000"/>
        <rFont val="Calibri"/>
      </rPr>
      <t xml:space="preserve">
</t>
    </r>
    <r>
      <rPr>
        <sz val="11"/>
        <color rgb="FF000000"/>
        <rFont val="Calibri"/>
      </rPr>
      <t>If the output does not match the expected result, this is a finding.</t>
    </r>
  </si>
  <si>
    <t>V-239212</t>
  </si>
  <si>
    <r>
      <rPr>
        <sz val="11"/>
        <rFont val="Calibri"/>
      </rPr>
      <t>VMware Postgres must have log collection enabled.</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</si>
  <si>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logging_collector TO 'on';"</t>
    </r>
    <r>
      <rPr>
        <sz val="11"/>
        <color rgb="FF000000"/>
        <rFont val="Calibri"/>
      </rPr>
      <t xml:space="preserve">
</t>
    </r>
    <r>
      <rPr>
        <sz val="11"/>
        <color rgb="FF000000"/>
        <rFont val="Calibri"/>
      </rPr>
      <t># /opt/vmware/vpostgres/current/bin/psql -U postgres -c "SELECT pg_reload_conf();"</t>
    </r>
  </si>
  <si>
    <r>
      <rPr>
        <sz val="11"/>
        <color rgb="FF000000"/>
        <rFont val="Calibri"/>
      </rPr>
      <t>Without the ability to centrally manage the content captured in the audit records,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 xml:space="preserve">The content captured in audit records must be managed from a central location (necessitating automation). Centralized management of audit records and logs provides for efficiency in maintenance and management of records, as well as the backup and archiving of those records. </t>
    </r>
    <r>
      <rPr>
        <sz val="11"/>
        <color rgb="FF000000"/>
        <rFont val="Calibri"/>
      </rPr>
      <t xml:space="preserve">
</t>
    </r>
    <r>
      <rPr>
        <sz val="11"/>
        <color rgb="FF000000"/>
        <rFont val="Calibri"/>
      </rPr>
      <t>The DBMS may write audit records to database tables, to files in the file system, to other kinds of local repository, or directly to a centralized log management system. Whatever the method used, it must be compatible with offloading the records to the centralized system.</t>
    </r>
    <r>
      <rPr>
        <sz val="11"/>
        <color rgb="FF000000"/>
        <rFont val="Calibri"/>
      </rPr>
      <t xml:space="preserve">
</t>
    </r>
    <r>
      <rPr>
        <sz val="11"/>
        <color rgb="FF000000"/>
        <rFont val="Calibri"/>
      </rPr>
      <t>Satisfies: SRG-APP-000356-DB-000314, SRG-APP-000356-DB-000315, SRG-APP-000381-DB-000361, SRG-APP-000492-DB-000333, SRG-APP-000495-DB-000326, SRG-APP-000495-DB-000327, SRG-APP-000495-DB-000328, SRG-APP-000495-DB-000329, SRG-APP-000496-DB-000334, SRG-APP-000496-DB-000335, SRG-APP-000499-DB-000330, SRG-APP-000499-DB-000331, SRG-APP-000501-DB-000336, SRG-APP-000501-DB-000337, SRG-APP-000504-DB-000354, SRG-APP-000504-DB-000355, SRG-APP-000507-DB-000356, SRG-APP-000507-DB-000357, SRG-APP-000508-DB-000358, SRG-APP-000492-DB-000332, SRG-APP-000503-DB-000351, SRG-APP-000506-DB-000353</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</si>
  <si>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"SHOW logging_collector;"|sed -n 3p|sed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on</t>
    </r>
    <r>
      <rPr>
        <sz val="11"/>
        <color rgb="FF000000"/>
        <rFont val="Calibri"/>
      </rPr>
      <t xml:space="preserve">
</t>
    </r>
    <r>
      <rPr>
        <sz val="11"/>
        <color rgb="FF000000"/>
        <rFont val="Calibri"/>
      </rPr>
      <t>If the output does not match the expected result, this is a finding.</t>
    </r>
  </si>
  <si>
    <t>V-239213</t>
  </si>
  <si>
    <r>
      <rPr>
        <sz val="11"/>
        <rFont val="Calibri"/>
      </rPr>
      <t>VMware Postgres must be configured to log to stderr.</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</si>
  <si>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log_destination TO 'stderr';"</t>
    </r>
    <r>
      <rPr>
        <sz val="11"/>
        <color rgb="FF000000"/>
        <rFont val="Calibri"/>
      </rPr>
      <t xml:space="preserve">
</t>
    </r>
    <r>
      <rPr>
        <sz val="11"/>
        <color rgb="FF000000"/>
        <rFont val="Calibri"/>
      </rPr>
      <t># /opt/vmware/vpostgres/current/bin/psql -U postgres -c "SELECT pg_reload_conf();"</t>
    </r>
  </si>
  <si>
    <r>
      <rPr>
        <sz val="11"/>
        <color rgb="FF000000"/>
        <rFont val="Calibri"/>
      </rPr>
      <t>Organizations are required to use a central log management system so, under normal conditions, the audit space allocated to the DBMS on its own server will not be an issue. However, space will still be required on the DBMS server for audit records in transit, and, under abnormal conditions, this could fill up. Because a requirement exists to halt processing upon audit failure, a service outage would result.</t>
    </r>
    <r>
      <rPr>
        <sz val="11"/>
        <color rgb="FF000000"/>
        <rFont val="Calibri"/>
      </rPr>
      <t xml:space="preserve">
</t>
    </r>
    <r>
      <rPr>
        <sz val="11"/>
        <color rgb="FF000000"/>
        <rFont val="Calibri"/>
      </rPr>
      <t xml:space="preserve">If support personnel are not notified immediately upon storage volume utilization reaching 75%, they are unable to plan for storage capacity expansion. </t>
    </r>
    <r>
      <rPr>
        <sz val="11"/>
        <color rgb="FF000000"/>
        <rFont val="Calibri"/>
      </rPr>
      <t xml:space="preserve">
</t>
    </r>
    <r>
      <rPr>
        <sz val="11"/>
        <color rgb="FF000000"/>
        <rFont val="Calibri"/>
      </rPr>
      <t>The appropriate support staff include, at a minimum, the ISSO and the DBA/SA.</t>
    </r>
    <r>
      <rPr>
        <sz val="11"/>
        <color rgb="FF000000"/>
        <rFont val="Calibri"/>
      </rPr>
      <t xml:space="preserve">
</t>
    </r>
    <r>
      <rPr>
        <sz val="11"/>
        <color rgb="FF000000"/>
        <rFont val="Calibri"/>
      </rPr>
      <t>Satisfies: SRG-APP-000359-DB-000319, SRG-APP-000515-DB-000318</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</si>
  <si>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"SHOW log_destination;"|sed -n 3p|sed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stderr</t>
    </r>
    <r>
      <rPr>
        <sz val="11"/>
        <color rgb="FF000000"/>
        <rFont val="Calibri"/>
      </rPr>
      <t xml:space="preserve">
</t>
    </r>
    <r>
      <rPr>
        <sz val="11"/>
        <color rgb="FF000000"/>
        <rFont val="Calibri"/>
      </rPr>
      <t>If the output does not match the expected result, this is a finding.</t>
    </r>
  </si>
  <si>
    <t>V-239214</t>
  </si>
  <si>
    <r>
      <rPr>
        <sz val="11"/>
        <rFont val="Calibri"/>
      </rPr>
      <t>Rsyslog must be configured to monitor VMware Postgres logs.</t>
    </r>
  </si>
  <si>
    <r>
      <rPr>
        <sz val="11"/>
        <color rgb="FF000000"/>
        <rFont val="Calibri"/>
      </rPr>
      <t>Navigate to and open /etc/vmware-syslog/stig-services-vpostgres.conf.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File="/var/log/vmware/vpostgres/serverlog.std*"</t>
    </r>
    <r>
      <rPr>
        <sz val="11"/>
        <color rgb="FF000000"/>
        <rFont val="Calibri"/>
      </rPr>
      <t xml:space="preserve">
</t>
    </r>
    <r>
      <rPr>
        <sz val="11"/>
        <color rgb="FF000000"/>
        <rFont val="Calibri"/>
      </rPr>
      <t>Tag="vpostgres-first"</t>
    </r>
    <r>
      <rPr>
        <sz val="11"/>
        <color rgb="FF000000"/>
        <rFont val="Calibri"/>
      </rPr>
      <t xml:space="preserve">
</t>
    </r>
    <r>
      <rPr>
        <sz val="11"/>
        <color rgb="FF000000"/>
        <rFont val="Calibri"/>
      </rPr>
      <t>Severity="info"</t>
    </r>
    <r>
      <rPr>
        <sz val="11"/>
        <color rgb="FF000000"/>
        <rFont val="Calibri"/>
      </rPr>
      <t xml:space="preserve">
</t>
    </r>
    <r>
      <rPr>
        <sz val="11"/>
        <color rgb="FF000000"/>
        <rFont val="Calibri"/>
      </rPr>
      <t>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File="/var/log/vmware/vpostgres/postgresql-*.log"</t>
    </r>
    <r>
      <rPr>
        <sz val="11"/>
        <color rgb="FF000000"/>
        <rFont val="Calibri"/>
      </rPr>
      <t xml:space="preserve">
</t>
    </r>
    <r>
      <rPr>
        <sz val="11"/>
        <color rgb="FF000000"/>
        <rFont val="Calibri"/>
      </rPr>
      <t>Tag="vpostgres"</t>
    </r>
    <r>
      <rPr>
        <sz val="11"/>
        <color rgb="FF000000"/>
        <rFont val="Calibri"/>
      </rPr>
      <t xml:space="preserve">
</t>
    </r>
    <r>
      <rPr>
        <sz val="11"/>
        <color rgb="FF000000"/>
        <rFont val="Calibri"/>
      </rPr>
      <t>Severity="info"</t>
    </r>
    <r>
      <rPr>
        <sz val="11"/>
        <color rgb="FF000000"/>
        <rFont val="Calibri"/>
      </rPr>
      <t xml:space="preserve">
</t>
    </r>
    <r>
      <rPr>
        <sz val="11"/>
        <color rgb="FF000000"/>
        <rFont val="Calibri"/>
      </rPr>
      <t>Facility="local0")</t>
    </r>
  </si>
  <si>
    <r>
      <rPr>
        <sz val="11"/>
        <color rgb="FF000000"/>
        <rFont val="Calibri"/>
      </rPr>
      <t>Organizations are required to use a central log management system, so, under normal conditions, the audit space allocated to the DBMS on its own server will not be an issue. However, space will still be required on the DBMS server for audit records in transit, and, under abnormal conditions, this could fill up. Because a requirement exists to halt processing upon audit failure, a service outage would result.</t>
    </r>
    <r>
      <rPr>
        <sz val="11"/>
        <color rgb="FF000000"/>
        <rFont val="Calibri"/>
      </rPr>
      <t xml:space="preserve">
</t>
    </r>
    <r>
      <rPr>
        <sz val="11"/>
        <color rgb="FF000000"/>
        <rFont val="Calibri"/>
      </rPr>
      <t xml:space="preserve">If support personnel are not notified immediately upon storage volume utilization reaching 75%, they are unable to plan for storage capacity expansion. </t>
    </r>
    <r>
      <rPr>
        <sz val="11"/>
        <color rgb="FF000000"/>
        <rFont val="Calibri"/>
      </rPr>
      <t xml:space="preserve">
</t>
    </r>
    <r>
      <rPr>
        <sz val="11"/>
        <color rgb="FF000000"/>
        <rFont val="Calibri"/>
      </rPr>
      <t>The appropriate support staff include, at a minimum, the ISSO and the DBA/SA.</t>
    </r>
    <r>
      <rPr>
        <sz val="11"/>
        <color rgb="FF000000"/>
        <rFont val="Calibri"/>
      </rPr>
      <t xml:space="preserve">
</t>
    </r>
    <r>
      <rPr>
        <sz val="11"/>
        <color rgb="FF000000"/>
        <rFont val="Calibri"/>
      </rPr>
      <t>Satisfies: SRG-APP-000359-DB-000319, SRG-APP-000360-DB-000320, SRG-APP-000092-DB-000208</t>
    </r>
  </si>
  <si>
    <r>
      <rPr>
        <sz val="11"/>
        <color rgb="FF000000"/>
        <rFont val="Calibri"/>
      </rPr>
      <t>At the command prompt, execute the following command:</t>
    </r>
    <r>
      <rPr>
        <sz val="11"/>
        <color rgb="FF000000"/>
        <rFont val="Calibri"/>
      </rPr>
      <t xml:space="preserve">
</t>
    </r>
    <r>
      <rPr>
        <sz val="11"/>
        <color rgb="FF000000"/>
        <rFont val="Calibri"/>
      </rPr>
      <t># cat /etc/vmware-syslog/stig-services-vpostgres.conf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File="/var/log/vmware/vpostgres/serverlog.std*"</t>
    </r>
    <r>
      <rPr>
        <sz val="11"/>
        <color rgb="FF000000"/>
        <rFont val="Calibri"/>
      </rPr>
      <t xml:space="preserve">
</t>
    </r>
    <r>
      <rPr>
        <sz val="11"/>
        <color rgb="FF000000"/>
        <rFont val="Calibri"/>
      </rPr>
      <t>Tag="vpostgres-first"</t>
    </r>
    <r>
      <rPr>
        <sz val="11"/>
        <color rgb="FF000000"/>
        <rFont val="Calibri"/>
      </rPr>
      <t xml:space="preserve">
</t>
    </r>
    <r>
      <rPr>
        <sz val="11"/>
        <color rgb="FF000000"/>
        <rFont val="Calibri"/>
      </rPr>
      <t>Severity="info"</t>
    </r>
    <r>
      <rPr>
        <sz val="11"/>
        <color rgb="FF000000"/>
        <rFont val="Calibri"/>
      </rPr>
      <t xml:space="preserve">
</t>
    </r>
    <r>
      <rPr>
        <sz val="11"/>
        <color rgb="FF000000"/>
        <rFont val="Calibri"/>
      </rPr>
      <t>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File="/var/log/vmware/vpostgres/postgresql-*.log"</t>
    </r>
    <r>
      <rPr>
        <sz val="11"/>
        <color rgb="FF000000"/>
        <rFont val="Calibri"/>
      </rPr>
      <t xml:space="preserve">
</t>
    </r>
    <r>
      <rPr>
        <sz val="11"/>
        <color rgb="FF000000"/>
        <rFont val="Calibri"/>
      </rPr>
      <t>Tag="vpostgres"</t>
    </r>
    <r>
      <rPr>
        <sz val="11"/>
        <color rgb="FF000000"/>
        <rFont val="Calibri"/>
      </rPr>
      <t xml:space="preserve">
</t>
    </r>
    <r>
      <rPr>
        <sz val="11"/>
        <color rgb="FF000000"/>
        <rFont val="Calibri"/>
      </rPr>
      <t>Severity="info"</t>
    </r>
    <r>
      <rPr>
        <sz val="11"/>
        <color rgb="FF000000"/>
        <rFont val="Calibri"/>
      </rPr>
      <t xml:space="preserve">
</t>
    </r>
    <r>
      <rPr>
        <sz val="11"/>
        <color rgb="FF000000"/>
        <rFont val="Calibri"/>
      </rPr>
      <t>Facility="local0")</t>
    </r>
    <r>
      <rPr>
        <sz val="11"/>
        <color rgb="FF000000"/>
        <rFont val="Calibri"/>
      </rPr>
      <t xml:space="preserve">
</t>
    </r>
    <r>
      <rPr>
        <sz val="11"/>
        <color rgb="FF000000"/>
        <rFont val="Calibri"/>
      </rPr>
      <t>If the file does not exist, this is a finding.</t>
    </r>
    <r>
      <rPr>
        <sz val="11"/>
        <color rgb="FF000000"/>
        <rFont val="Calibri"/>
      </rPr>
      <t xml:space="preserve">
</t>
    </r>
    <r>
      <rPr>
        <sz val="11"/>
        <color rgb="FF000000"/>
        <rFont val="Calibri"/>
      </rPr>
      <t>If the output of the command does not match the expected result above, this is a finding.</t>
    </r>
    <r>
      <rPr>
        <sz val="11"/>
        <color rgb="FF000000"/>
        <rFont val="Calibri"/>
      </rPr>
      <t xml:space="preserve">
</t>
    </r>
    <r>
      <rPr>
        <sz val="11"/>
        <color rgb="FF000000"/>
        <rFont val="Calibri"/>
      </rPr>
      <t>If there is no output from the command, vPostgres will default to "stderr", and this is not a finding.</t>
    </r>
  </si>
  <si>
    <t>V-239215</t>
  </si>
  <si>
    <r>
      <rPr>
        <sz val="11"/>
        <rFont val="Calibri"/>
      </rPr>
      <t>VMware Postgres must use Coordinated Universal Time (UTC) for log timestamps.</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</si>
  <si>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log_timezone TO 'Etc/UTC';"</t>
    </r>
    <r>
      <rPr>
        <sz val="11"/>
        <color rgb="FF000000"/>
        <rFont val="Calibri"/>
      </rPr>
      <t xml:space="preserve">
</t>
    </r>
    <r>
      <rPr>
        <sz val="11"/>
        <color rgb="FF000000"/>
        <rFont val="Calibri"/>
      </rPr>
      <t># /opt/vmware/vpostgres/current/bin/psql -U postgres -c "SELECT pg_reload_conf();"</t>
    </r>
  </si>
  <si>
    <r>
      <rPr>
        <sz val="11"/>
        <color rgb="FF000000"/>
        <rFont val="Calibri"/>
      </rPr>
      <t>If time stamps are not applied consistently and there is no common time reference, it is difficult to perform forensic analysis.</t>
    </r>
    <r>
      <rPr>
        <sz val="11"/>
        <color rgb="FF000000"/>
        <rFont val="Calibri"/>
      </rPr>
      <t xml:space="preserve">
</t>
    </r>
    <r>
      <rPr>
        <sz val="11"/>
        <color rgb="FF000000"/>
        <rFont val="Calibri"/>
      </rPr>
      <t xml:space="preserve">Time stamps generated by the DBMS must include date and time. Time is commonly expressed in UTC, a modern continuation of Greenwich Mean Time (GMT), or local time with an offset from UTC. </t>
    </r>
    <r>
      <rPr>
        <sz val="11"/>
        <color rgb="FF000000"/>
        <rFont val="Calibri"/>
      </rPr>
      <t xml:space="preserve">
</t>
    </r>
    <r>
      <rPr>
        <sz val="11"/>
        <color rgb="FF000000"/>
        <rFont val="Calibri"/>
      </rPr>
      <t>Some DBMS products offer a data type called TIMESTAMP that is not a representation of date and time. Rather, it is a database state counter and does not correspond to calendar and clock time. This requirement does not refer to that meaning of TIMESTAMP.</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</si>
  <si>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"SHOW log_timezone;"|sed -n 3p|sed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Etc/UTC</t>
    </r>
    <r>
      <rPr>
        <sz val="11"/>
        <color rgb="FF000000"/>
        <rFont val="Calibri"/>
      </rPr>
      <t xml:space="preserve">
</t>
    </r>
    <r>
      <rPr>
        <sz val="11"/>
        <color rgb="FF000000"/>
        <rFont val="Calibri"/>
      </rPr>
      <t>If the output does not match the expected result, this is a finding.</t>
    </r>
  </si>
  <si>
    <t>V-239216</t>
  </si>
  <si>
    <r>
      <rPr>
        <sz val="11"/>
        <rFont val="Calibri"/>
      </rPr>
      <t>VMware Postgres must set client-side character encoding to UTF-8.</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</si>
  <si>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client_encoding TO 'UTF8';"</t>
    </r>
    <r>
      <rPr>
        <sz val="11"/>
        <color rgb="FF000000"/>
        <rFont val="Calibri"/>
      </rPr>
      <t xml:space="preserve">
</t>
    </r>
    <r>
      <rPr>
        <sz val="11"/>
        <color rgb="FF000000"/>
        <rFont val="Calibri"/>
      </rPr>
      <t># /opt/vmware/vpostgres/current/bin/psql -U postgres -c "SELECT pg_reload_conf();"</t>
    </r>
  </si>
  <si>
    <r>
      <rPr>
        <sz val="11"/>
        <color rgb="FF000000"/>
        <rFont val="Calibri"/>
      </rPr>
      <t>A common vulnerability is unplanned behavior when invalid inputs are received. This requirement guards against adverse or unintended system behavior caused by invalid inputs, where information system responses to the invalid input may be disruptive or cause the system to fail to an unsafe state.</t>
    </r>
    <r>
      <rPr>
        <sz val="11"/>
        <color rgb="FF000000"/>
        <rFont val="Calibri"/>
      </rPr>
      <t xml:space="preserve">
</t>
    </r>
    <r>
      <rPr>
        <sz val="11"/>
        <color rgb="FF000000"/>
        <rFont val="Calibri"/>
      </rPr>
      <t>The behavior will be derived from the organizational and system requirements and includes but is not limited to notifying the appropriate personnel, creating an audit record, and rejecting invalid input.</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DBA is organizationally separate from the application developer,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</si>
  <si>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"SHOW client_encoding;"|sed -n 3p|sed -e 's/^[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UTF8</t>
    </r>
    <r>
      <rPr>
        <sz val="11"/>
        <color rgb="FF000000"/>
        <rFont val="Calibri"/>
      </rPr>
      <t xml:space="preserve">
</t>
    </r>
    <r>
      <rPr>
        <sz val="11"/>
        <color rgb="FF000000"/>
        <rFont val="Calibri"/>
      </rPr>
      <t>If the output does not match the expected result, this is a finding.</t>
    </r>
  </si>
  <si>
    <t>V-239217</t>
  </si>
  <si>
    <r>
      <rPr>
        <sz val="11"/>
        <rFont val="Calibri"/>
      </rPr>
      <t>The vPostgres database security updates and patches must be installed in a timely manner in accordance with site policy.</t>
    </r>
  </si>
  <si>
    <r>
      <rPr>
        <sz val="11"/>
        <color rgb="FF000000"/>
        <rFont val="Calibri"/>
      </rPr>
      <t>Ensure that patches and updates from an authoritative source are applied within 24 hours after they have been received.</t>
    </r>
  </si>
  <si>
    <r>
      <rPr>
        <sz val="11"/>
        <color rgb="FF000000"/>
        <rFont val="Calibri"/>
      </rPr>
      <t xml:space="preserve">Security flaws with software applications, including database management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used must be a configurable parameter. Time frames for application of security-relevant software updates may depend 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</si>
  <si>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Obtain supporting documentation from the ISSO.</t>
    </r>
    <r>
      <rPr>
        <sz val="11"/>
        <color rgb="FF000000"/>
        <rFont val="Calibri"/>
      </rPr>
      <t xml:space="preserve">
</t>
    </r>
    <r>
      <rPr>
        <sz val="11"/>
        <color rgb="FF000000"/>
        <rFont val="Calibri"/>
      </rPr>
      <t>Review the policies and procedures used to ensure that all security-related upgrades are being installed within the configured time period directed by an authoritative source.</t>
    </r>
    <r>
      <rPr>
        <sz val="11"/>
        <color rgb="FF000000"/>
        <rFont val="Calibri"/>
      </rPr>
      <t xml:space="preserve">
</t>
    </r>
    <r>
      <rPr>
        <sz val="11"/>
        <color rgb="FF000000"/>
        <rFont val="Calibri"/>
      </rPr>
      <t>If all security-related upgrades are not being installed within the configured time period directed by an authoritative source, this is a finding.</t>
    </r>
  </si>
  <si>
    <t>V-239258</t>
  </si>
  <si>
    <r>
      <rPr>
        <sz val="11"/>
        <rFont val="Calibri"/>
      </rPr>
      <t>Access to the ESXi host must be limited by enabling Lockdown Mode.</t>
    </r>
  </si>
  <si>
    <t>ESXi</t>
  </si>
  <si>
    <r>
      <rPr>
        <sz val="11"/>
        <color rgb="FF000000"/>
        <rFont val="Calibri"/>
      </rPr>
      <t xml:space="preserve">From the vSphere Client, select the ESXi host and go to Configure &gt;&gt; System &gt;&gt; Security Profile. </t>
    </r>
    <r>
      <rPr>
        <sz val="11"/>
        <color rgb="FF000000"/>
        <rFont val="Calibri"/>
      </rPr>
      <t xml:space="preserve">
</t>
    </r>
    <r>
      <rPr>
        <sz val="11"/>
        <color rgb="FF000000"/>
        <rFont val="Calibri"/>
      </rPr>
      <t>Click "Edit" in "Lockdown Mode" and enable ("Normal" or "Strict").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$level = "lockdownNormal" OR "lockdownStrict"</t>
    </r>
    <r>
      <rPr>
        <sz val="11"/>
        <color rgb="FF000000"/>
        <rFont val="Calibri"/>
      </rPr>
      <t xml:space="preserve">
</t>
    </r>
    <r>
      <rPr>
        <sz val="11"/>
        <color rgb="FF000000"/>
        <rFont val="Calibri"/>
      </rPr>
      <t>$vmhost = Get-VMHost -Name &lt;hostname&gt; | Get-View</t>
    </r>
    <r>
      <rPr>
        <sz val="11"/>
        <color rgb="FF000000"/>
        <rFont val="Calibri"/>
      </rPr>
      <t xml:space="preserve">
</t>
    </r>
    <r>
      <rPr>
        <sz val="11"/>
        <color rgb="FF000000"/>
        <rFont val="Calibri"/>
      </rPr>
      <t>$lockdown = Get-View $vmhost.ConfigManager.HostAccessManager</t>
    </r>
    <r>
      <rPr>
        <sz val="11"/>
        <color rgb="FF000000"/>
        <rFont val="Calibri"/>
      </rPr>
      <t xml:space="preserve">
</t>
    </r>
    <r>
      <rPr>
        <sz val="11"/>
        <color rgb="FF000000"/>
        <rFont val="Calibri"/>
      </rPr>
      <t>$lockdown.ChangeLockdownMode($level)</t>
    </r>
    <r>
      <rPr>
        <sz val="11"/>
        <color rgb="FF000000"/>
        <rFont val="Calibri"/>
      </rPr>
      <t xml:space="preserve">
</t>
    </r>
    <r>
      <rPr>
        <sz val="11"/>
        <color rgb="FF000000"/>
        <rFont val="Calibri"/>
      </rPr>
      <t>Note: In Strict Lockdown Mode, the DCUI service is stopped. If the connection to vCenter Server is lost and the vSphere Client is no longer available, the ESXi host becomes inaccessible.</t>
    </r>
  </si>
  <si>
    <r>
      <rPr>
        <sz val="11"/>
        <color rgb="FF000000"/>
        <rFont val="Calibri"/>
      </rPr>
      <t>Enabling Lockdown Mode disables direct access to an ESXi host, requiring the host to be managed remotely from vCenter Server. This is done to ensure the roles and access controls implemented in vCenter are always enforced and users cannot bypass them by logging on to a host directly. By forcing all interaction to occur through vCenter Server, the risk of someone inadvertently attaining elevated privileges or performing tasks that are not properly audited is greatly reduced.</t>
    </r>
    <r>
      <rPr>
        <sz val="11"/>
        <color rgb="FF000000"/>
        <rFont val="Calibri"/>
      </rPr>
      <t xml:space="preserve">
</t>
    </r>
    <r>
      <rPr>
        <sz val="11"/>
        <color rgb="FF000000"/>
        <rFont val="Calibri"/>
      </rPr>
      <t>Satisfies: SRG-OS-000027-VMM-000080, SRG-OS-000123-VMM-000620</t>
    </r>
  </si>
  <si>
    <r>
      <rPr>
        <sz val="11"/>
        <color rgb="FF000000"/>
        <rFont val="Calibri"/>
      </rPr>
      <t xml:space="preserve">From the vSphere Client, select the ESXi host and go to Configure &gt;&gt; System &gt;&gt; Security Profile. </t>
    </r>
    <r>
      <rPr>
        <sz val="11"/>
        <color rgb="FF000000"/>
        <rFont val="Calibri"/>
      </rPr>
      <t xml:space="preserve">
</t>
    </r>
    <r>
      <rPr>
        <sz val="11"/>
        <color rgb="FF000000"/>
        <rFont val="Calibri"/>
      </rPr>
      <t>Scroll down to "Lockdown Mode" and verify it is enabled ("Normal" or "Strict").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Select Name,@{N="Lockdown";E={$_.Extensiondata.Config.LockdownMode}}</t>
    </r>
    <r>
      <rPr>
        <sz val="11"/>
        <color rgb="FF000000"/>
        <rFont val="Calibri"/>
      </rPr>
      <t xml:space="preserve">
</t>
    </r>
    <r>
      <rPr>
        <sz val="11"/>
        <color rgb="FF000000"/>
        <rFont val="Calibri"/>
      </rPr>
      <t xml:space="preserve">If Lockdown Mode is disabled, this is a finding. </t>
    </r>
    <r>
      <rPr>
        <sz val="11"/>
        <color rgb="FF000000"/>
        <rFont val="Calibri"/>
      </rPr>
      <t xml:space="preserve">
</t>
    </r>
    <r>
      <rPr>
        <sz val="11"/>
        <color rgb="FF000000"/>
        <rFont val="Calibri"/>
      </rPr>
      <t>For environments that do not use vCenter server to manage ESXi, this is Not Applicable.</t>
    </r>
  </si>
  <si>
    <t>V-239259</t>
  </si>
  <si>
    <r>
      <rPr>
        <sz val="11"/>
        <rFont val="Calibri"/>
      </rPr>
      <t>The ESXi host must verify the DCUI.Access list.</t>
    </r>
  </si>
  <si>
    <t>CAT III (Low)</t>
  </si>
  <si>
    <r>
      <rPr>
        <sz val="11"/>
        <color rgb="FF000000"/>
        <rFont val="Calibri"/>
      </rPr>
      <t>From the vSphere Client, select the ESXi host and go to Configure &gt;&gt; System &gt;&gt; Advanced System Settings.</t>
    </r>
    <r>
      <rPr>
        <sz val="11"/>
        <color rgb="FF000000"/>
        <rFont val="Calibri"/>
      </rPr>
      <t xml:space="preserve">
</t>
    </r>
    <r>
      <rPr>
        <sz val="11"/>
        <color rgb="FF000000"/>
        <rFont val="Calibri"/>
      </rPr>
      <t>Click "Edit", select the "DCUI.Access" value, and configure it to root.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DCUI.Access | Set-AdvancedSetting -Value "root"</t>
    </r>
  </si>
  <si>
    <r>
      <rPr>
        <sz val="11"/>
        <color rgb="FF000000"/>
        <rFont val="Calibri"/>
      </rPr>
      <t>Lockdown mode disables direct host access, requiring that administrators manage hosts from vCenter Server. However, if a host becomes isolated from vCenter Server, the administrator is locked out and can no longer manage the host. If using normal Lockdown Mode, avoid becoming locked out of an ESXi host that is running in Lockdown Mode by setting DCUI.Access to a list of highly trusted users who can override Lockdown Mode and access the DCUI. The DCUI is not running in strict Lockdown Mode.</t>
    </r>
  </si>
  <si>
    <r>
      <rPr>
        <sz val="11"/>
        <color rgb="FF000000"/>
        <rFont val="Calibri"/>
      </rPr>
      <t>For environments that do not use vCenter server to manage ESXi, this is Not Applicable.</t>
    </r>
    <r>
      <rPr>
        <sz val="11"/>
        <color rgb="FF000000"/>
        <rFont val="Calibri"/>
      </rPr>
      <t xml:space="preserve">
</t>
    </r>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Select the "DCUI.Access" value and verify that only the root user is listed.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DCUI.Access and verify it is set to root.</t>
    </r>
    <r>
      <rPr>
        <sz val="11"/>
        <color rgb="FF000000"/>
        <rFont val="Calibri"/>
      </rPr>
      <t xml:space="preserve">
</t>
    </r>
    <r>
      <rPr>
        <sz val="11"/>
        <color rgb="FF000000"/>
        <rFont val="Calibri"/>
      </rPr>
      <t>If the DCUI.Access is not restricted to root, this is a finding.</t>
    </r>
    <r>
      <rPr>
        <sz val="11"/>
        <color rgb="FF000000"/>
        <rFont val="Calibri"/>
      </rPr>
      <t xml:space="preserve">
</t>
    </r>
    <r>
      <rPr>
        <sz val="11"/>
        <color rgb="FF000000"/>
        <rFont val="Calibri"/>
      </rPr>
      <t>Note: This list is only for local user accounts and should only contain the root user.</t>
    </r>
  </si>
  <si>
    <t>V-239260</t>
  </si>
  <si>
    <r>
      <rPr>
        <sz val="11"/>
        <rFont val="Calibri"/>
      </rPr>
      <t>The ESXi host must verify the exception users list for Lockdown Mode.</t>
    </r>
  </si>
  <si>
    <r>
      <rPr>
        <sz val="11"/>
        <color rgb="FF000000"/>
        <rFont val="Calibri"/>
      </rPr>
      <t xml:space="preserve">From the vSphere Client, select the ESXi host and go to Configure &gt;&gt; System &gt;&gt; Security Profile. </t>
    </r>
    <r>
      <rPr>
        <sz val="11"/>
        <color rgb="FF000000"/>
        <rFont val="Calibri"/>
      </rPr>
      <t xml:space="preserve">
</t>
    </r>
    <r>
      <rPr>
        <sz val="11"/>
        <color rgb="FF000000"/>
        <rFont val="Calibri"/>
      </rPr>
      <t>Under "Lockdown Mode", click "Edit" and remove unnecessary users from the exceptions list.</t>
    </r>
  </si>
  <si>
    <r>
      <rPr>
        <sz val="11"/>
        <color rgb="FF000000"/>
        <rFont val="Calibri"/>
      </rPr>
      <t xml:space="preserve">In vSphere, users can be added to the Exception Users list from the vSphere Web Client. These users do not lose their permissions when the host enters Lockdown Mode. </t>
    </r>
    <r>
      <rPr>
        <sz val="11"/>
        <color rgb="FF000000"/>
        <rFont val="Calibri"/>
      </rPr>
      <t xml:space="preserve">
</t>
    </r>
    <r>
      <rPr>
        <sz val="11"/>
        <color rgb="FF000000"/>
        <rFont val="Calibri"/>
      </rPr>
      <t>Before adding service accounts such as a backup agent to the Exception Users list, verify that the list of users who are exempted from losing permissions is legitimate and as needed per the environment. Users who do not require special permissions should not be exempted from Lockdown Mode.</t>
    </r>
  </si>
  <si>
    <r>
      <rPr>
        <sz val="11"/>
        <color rgb="FF000000"/>
        <rFont val="Calibri"/>
      </rPr>
      <t>For environments that do not use vCenter server to manage ESXi, this is Not Applicable.</t>
    </r>
    <r>
      <rPr>
        <sz val="11"/>
        <color rgb="FF000000"/>
        <rFont val="Calibri"/>
      </rPr>
      <t xml:space="preserve">
</t>
    </r>
    <r>
      <rPr>
        <sz val="11"/>
        <color rgb="FF000000"/>
        <rFont val="Calibri"/>
      </rPr>
      <t xml:space="preserve">From the vSphere Client, select the ESXi host and go to Configure &gt;&gt; System &gt;&gt; Security Profile. </t>
    </r>
    <r>
      <rPr>
        <sz val="11"/>
        <color rgb="FF000000"/>
        <rFont val="Calibri"/>
      </rPr>
      <t xml:space="preserve">
</t>
    </r>
    <r>
      <rPr>
        <sz val="11"/>
        <color rgb="FF000000"/>
        <rFont val="Calibri"/>
      </rPr>
      <t>Under Lockdown Mode, review the Exception Users list.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script:</t>
    </r>
    <r>
      <rPr>
        <sz val="11"/>
        <color rgb="FF000000"/>
        <rFont val="Calibri"/>
      </rPr>
      <t xml:space="preserve">
</t>
    </r>
    <r>
      <rPr>
        <sz val="11"/>
        <color rgb="FF000000"/>
        <rFont val="Calibri"/>
      </rPr>
      <t>$vmhost = Get-VMHost | Get-View</t>
    </r>
    <r>
      <rPr>
        <sz val="11"/>
        <color rgb="FF000000"/>
        <rFont val="Calibri"/>
      </rPr>
      <t xml:space="preserve">
</t>
    </r>
    <r>
      <rPr>
        <sz val="11"/>
        <color rgb="FF000000"/>
        <rFont val="Calibri"/>
      </rPr>
      <t>$lockdown = Get-View $vmhost.ConfigManager.HostAccessManager</t>
    </r>
    <r>
      <rPr>
        <sz val="11"/>
        <color rgb="FF000000"/>
        <rFont val="Calibri"/>
      </rPr>
      <t xml:space="preserve">
</t>
    </r>
    <r>
      <rPr>
        <sz val="11"/>
        <color rgb="FF000000"/>
        <rFont val="Calibri"/>
      </rPr>
      <t>$lockdown.QueryLockdownExceptions()</t>
    </r>
    <r>
      <rPr>
        <sz val="11"/>
        <color rgb="FF000000"/>
        <rFont val="Calibri"/>
      </rPr>
      <t xml:space="preserve">
</t>
    </r>
    <r>
      <rPr>
        <sz val="11"/>
        <color rgb="FF000000"/>
        <rFont val="Calibri"/>
      </rPr>
      <t>If the Exception Users list contains accounts that do not require special permissions, this is a finding.</t>
    </r>
    <r>
      <rPr>
        <sz val="11"/>
        <color rgb="FF000000"/>
        <rFont val="Calibri"/>
      </rPr>
      <t xml:space="preserve">
</t>
    </r>
    <r>
      <rPr>
        <sz val="11"/>
        <color rgb="FF000000"/>
        <rFont val="Calibri"/>
      </rPr>
      <t>Note: This list is not intended for system administrator accounts but for special circumstances such as a service account.</t>
    </r>
  </si>
  <si>
    <t>V-239261</t>
  </si>
  <si>
    <r>
      <rPr>
        <sz val="11"/>
        <rFont val="Calibri"/>
      </rPr>
      <t>Remote logging for ESXi hosts must be configured.</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</si>
  <si>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Click "Edit", select the "Syslog.global.logHost" value, and configure it to a site-specific syslog server.</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Syslog.global.logHost | Set-AdvancedSetting -Value "&lt;syslog server hostname&gt;"</t>
    </r>
  </si>
  <si>
    <r>
      <rPr>
        <sz val="11"/>
        <color rgb="FF000000"/>
        <rFont val="Calibri"/>
      </rPr>
      <t>Remote logging to a central log host provides a secure, centralized store for ESXi logs. By gathering host log files onto a central host, it can more easily monitor all hosts with a single tool. It can also do aggregate analysis and searching to look for such things as coordinated attacks on multiple hosts. Logging to a secure, centralized log server also helps prevent log tampering and also provides a long-term audit record.</t>
    </r>
    <r>
      <rPr>
        <sz val="11"/>
        <color rgb="FF000000"/>
        <rFont val="Calibri"/>
      </rPr>
      <t xml:space="preserve">
</t>
    </r>
    <r>
      <rPr>
        <sz val="11"/>
        <color rgb="FF000000"/>
        <rFont val="Calibri"/>
      </rPr>
      <t>Satisfies: SRG-OS-000032-VMM-000130, SRG-OS-000342-VMM-001230, SRG-OS-000479-VMM-001990</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</si>
  <si>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Select the "Syslog.global.logHost" value and verify it is set to a site-specific syslog server hostname.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Syslog.global.logHost</t>
    </r>
    <r>
      <rPr>
        <sz val="11"/>
        <color rgb="FF000000"/>
        <rFont val="Calibri"/>
      </rPr>
      <t xml:space="preserve">
</t>
    </r>
    <r>
      <rPr>
        <sz val="11"/>
        <color rgb="FF000000"/>
        <rFont val="Calibri"/>
      </rPr>
      <t>If the "Syslog.global.logHost" setting is not set to a site-specific syslog server, this is a finding.</t>
    </r>
  </si>
  <si>
    <t>V-239262</t>
  </si>
  <si>
    <r>
      <rPr>
        <sz val="11"/>
        <rFont val="Calibri"/>
      </rPr>
      <t>The ESXi host must enforce the limit of three consecutive invalid logon attempts by a user.</t>
    </r>
  </si>
  <si>
    <r>
      <rPr>
        <sz val="11"/>
        <color rgb="FF000000"/>
        <rFont val="Calibri"/>
      </rPr>
      <t>From the vSphere Client, select the ESXi host and go to Configure &gt;&gt; System &gt;&gt; Advanced System Settings.</t>
    </r>
    <r>
      <rPr>
        <sz val="11"/>
        <color rgb="FF000000"/>
        <rFont val="Calibri"/>
      </rPr>
      <t xml:space="preserve">
</t>
    </r>
    <r>
      <rPr>
        <sz val="11"/>
        <color rgb="FF000000"/>
        <rFont val="Calibri"/>
      </rPr>
      <t>Click "Edit", select the "Security.AccountLockFailures" value, and configure it to "3".</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Security.AccountLockFailures | Set-AdvancedSetting -Value 3</t>
    </r>
  </si>
  <si>
    <r>
      <rPr>
        <sz val="11"/>
        <color rgb="FF000000"/>
        <rFont val="Calibri"/>
      </rPr>
      <t>By limiting the number of failed logon attempts, the risk of unauthorized access via user password guessing, otherwise known as brute forcing, is reduced. Once the configured number of attempts is reached, the account is locked by the ESXi host.</t>
    </r>
  </si>
  <si>
    <r>
      <rPr>
        <sz val="11"/>
        <color rgb="FF000000"/>
        <rFont val="Calibri"/>
      </rPr>
      <t>From the vSphere Client, select the ESXi host and go to Configure &gt;&gt; System &gt;&gt; Advanced System Settings.</t>
    </r>
    <r>
      <rPr>
        <sz val="11"/>
        <color rgb="FF000000"/>
        <rFont val="Calibri"/>
      </rPr>
      <t xml:space="preserve">
</t>
    </r>
    <r>
      <rPr>
        <sz val="11"/>
        <color rgb="FF000000"/>
        <rFont val="Calibri"/>
      </rPr>
      <t>Select the "Security.AccountLockFailures" value and verify it is set to "3".</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Security.AccountLockFailures</t>
    </r>
    <r>
      <rPr>
        <sz val="11"/>
        <color rgb="FF000000"/>
        <rFont val="Calibri"/>
      </rPr>
      <t xml:space="preserve">
</t>
    </r>
    <r>
      <rPr>
        <sz val="11"/>
        <color rgb="FF000000"/>
        <rFont val="Calibri"/>
      </rPr>
      <t>If "Security.AccountLockFailures" is set to a value other than "3", this is a finding.</t>
    </r>
  </si>
  <si>
    <t>V-239263</t>
  </si>
  <si>
    <r>
      <rPr>
        <sz val="11"/>
        <rFont val="Calibri"/>
      </rPr>
      <t>The ESXi host must enforce the unlock timeout of 15 minutes after a user account is locked out.</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</si>
  <si>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Click "Edit" and select the "Security.AccountUnlockTime" value and configure it to "900".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Security.AccountUnlockTime | Set-AdvancedSetting -Value 900</t>
    </r>
  </si>
  <si>
    <r>
      <rPr>
        <sz val="11"/>
        <color rgb="FF000000"/>
        <rFont val="Calibri"/>
      </rPr>
      <t>By enforcing a reasonable unlock timeout after multiple failed logon attempts, the risk of unauthorized access via user password guessing, otherwise known as brute forcing, is reduced. Users must wait for the timeout period to elapse before subsequent logon attempts are allowed.</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</si>
  <si>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Select the "Security.AccountUnlockTime" value and verify it is set to "900".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Security.AccountUnlockTime</t>
    </r>
    <r>
      <rPr>
        <sz val="11"/>
        <color rgb="FF000000"/>
        <rFont val="Calibri"/>
      </rPr>
      <t xml:space="preserve">
</t>
    </r>
    <r>
      <rPr>
        <sz val="11"/>
        <color rgb="FF000000"/>
        <rFont val="Calibri"/>
      </rPr>
      <t>If the "Security.AccountUnlockTime" is set to a value other than "900", this is a finding.</t>
    </r>
  </si>
  <si>
    <t>V-239264</t>
  </si>
  <si>
    <r>
      <rPr>
        <sz val="11"/>
        <rFont val="Calibri"/>
      </rPr>
      <t>The ESXi host must display the Standard Mandatory DoD Notice and Consent Banner before granting access to the system via the DCUI.</t>
    </r>
  </si>
  <si>
    <r>
      <rPr>
        <sz val="11"/>
        <color rgb="FF000000"/>
        <rFont val="Calibri"/>
      </rPr>
      <t>From a PowerCLI command prompt while connected to the ESXi host, copy the following contents into a script(.ps1 file) and run to set the DCUI screen to display the DoD logon banner:</t>
    </r>
    <r>
      <rPr>
        <sz val="11"/>
        <color rgb="FF000000"/>
        <rFont val="Calibri"/>
      </rPr>
      <t xml:space="preserve">
</t>
    </r>
    <r>
      <rPr>
        <sz val="11"/>
        <color rgb="FF000000"/>
        <rFont val="Calibri"/>
      </rPr>
      <t>&lt;script begin&gt;</t>
    </r>
    <r>
      <rPr>
        <sz val="11"/>
        <color rgb="FF000000"/>
        <rFont val="Calibri"/>
      </rPr>
      <t xml:space="preserve">
</t>
    </r>
    <r>
      <rPr>
        <sz val="11"/>
        <color rgb="FF000000"/>
        <rFont val="Calibri"/>
      </rPr>
      <t>$value = @"</t>
    </r>
    <r>
      <rPr>
        <sz val="11"/>
        <color rgb="FF000000"/>
        <rFont val="Calibri"/>
      </rPr>
      <t xml:space="preserve">
</t>
    </r>
    <r>
      <rPr>
        <sz val="11"/>
        <color rgb="FF000000"/>
        <rFont val="Calibri"/>
      </rPr>
      <t>{bgcolor:black} {/color}{align:left}{bgcolor:black}{color:yellow}{hostname} , {ip}{/color}{/bgcolor}{/align}</t>
    </r>
    <r>
      <rPr>
        <sz val="11"/>
        <color rgb="FF000000"/>
        <rFont val="Calibri"/>
      </rPr>
      <t xml:space="preserve">
</t>
    </r>
    <r>
      <rPr>
        <sz val="11"/>
        <color rgb="FF000000"/>
        <rFont val="Calibri"/>
      </rPr>
      <t>{bgcolor:black} {/color}{align:left}{bgcolor:black}{color:yellow}{esxproduct} {esxversion}{/color}{/bgcolor}{/align}</t>
    </r>
    <r>
      <rPr>
        <sz val="11"/>
        <color rgb="FF000000"/>
        <rFont val="Calibri"/>
      </rPr>
      <t xml:space="preserve">
</t>
    </r>
    <r>
      <rPr>
        <sz val="11"/>
        <color rgb="FF000000"/>
        <rFont val="Calibri"/>
      </rPr>
      <t>{bgcolor:black} {/color}{align:left}{bgcolor:black}{color:yellow}{memory} RAM{/color}{/bgcolor}{/align}</t>
    </r>
    <r>
      <rPr>
        <sz val="11"/>
        <color rgb="FF000000"/>
        <rFont val="Calibri"/>
      </rPr>
      <t xml:space="preserve">
</t>
    </r>
    <r>
      <rPr>
        <sz val="11"/>
        <color rgb="FF000000"/>
        <rFont val="Calibri"/>
      </rPr>
      <t>{bgcolor:black} {/color}{align:left}{bgcolor:black}{color:white}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You are accessing a U.S. Government (USG) Information System (IS) that is provided for USG-authorized use only. By      {/color}{/bgcolor}{/align}</t>
    </r>
    <r>
      <rPr>
        <sz val="11"/>
        <color rgb="FF000000"/>
        <rFont val="Calibri"/>
      </rPr>
      <t xml:space="preserve">
</t>
    </r>
    <r>
      <rPr>
        <sz val="11"/>
        <color rgb="FF000000"/>
        <rFont val="Calibri"/>
      </rPr>
      <t>{bgcolor:black} {/color}{align:left}{bgcolor:yellow}{color:black}  using this IS (which includes any device attached to this IS), you consent to the following conditions: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The USG routinely intercepts and monitors communications on this IS for purposes including, but not limited     {/color}{/bgcolor}{/align}</t>
    </r>
    <r>
      <rPr>
        <sz val="11"/>
        <color rgb="FF000000"/>
        <rFont val="Calibri"/>
      </rPr>
      <t xml:space="preserve">
</t>
    </r>
    <r>
      <rPr>
        <sz val="11"/>
        <color rgb="FF000000"/>
        <rFont val="Calibri"/>
      </rPr>
      <t>{bgcolor:black} {/color}{align:left}{bgcolor:yellow}{color:black}          to, penetration testing, COMSEC monitoring, network operations and defense, personnel misconduct (PM), law      {/color}{/bgcolor}{/align}</t>
    </r>
    <r>
      <rPr>
        <sz val="11"/>
        <color rgb="FF000000"/>
        <rFont val="Calibri"/>
      </rPr>
      <t xml:space="preserve">
</t>
    </r>
    <r>
      <rPr>
        <sz val="11"/>
        <color rgb="FF000000"/>
        <rFont val="Calibri"/>
      </rPr>
      <t>{bgcolor:black} {/color}{align:left}{bgcolor:yellow}{color:black}          enforcement (LE), and counterintelligence (CI) investigations.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At any time, the USG may inspect and seize data stored on this IS.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Communications using, or data stored on, this IS are not private, are subject to routine monitoring,            {/color}{/bgcolor}{/align}</t>
    </r>
    <r>
      <rPr>
        <sz val="11"/>
        <color rgb="FF000000"/>
        <rFont val="Calibri"/>
      </rPr>
      <t xml:space="preserve">
</t>
    </r>
    <r>
      <rPr>
        <sz val="11"/>
        <color rgb="FF000000"/>
        <rFont val="Calibri"/>
      </rPr>
      <t>{bgcolor:black} {/color}{align:left}{bgcolor:yellow}{color:black}          interception, and search, and may be disclosed or used for any USG-authorized purpose.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This IS includes security measures (e.g., authentication and access controls) to protect USG interests--not     {/color}{/bgcolor}{/align}</t>
    </r>
    <r>
      <rPr>
        <sz val="11"/>
        <color rgb="FF000000"/>
        <rFont val="Calibri"/>
      </rPr>
      <t xml:space="preserve">
</t>
    </r>
    <r>
      <rPr>
        <sz val="11"/>
        <color rgb="FF000000"/>
        <rFont val="Calibri"/>
      </rPr>
      <t>{bgcolor:black} {/color}{align:left}{bgcolor:yellow}{color:black}          for your personal benefit or privacy.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{/color}{align:left}{bgcolor:yellow}{color:black}  -       Notwithstanding the above, using this IS does not constitute consent to PM, LE or CI investigative searching    {/color}{/bgcolor}{/align}</t>
    </r>
    <r>
      <rPr>
        <sz val="11"/>
        <color rgb="FF000000"/>
        <rFont val="Calibri"/>
      </rPr>
      <t xml:space="preserve">
</t>
    </r>
    <r>
      <rPr>
        <sz val="11"/>
        <color rgb="FF000000"/>
        <rFont val="Calibri"/>
      </rPr>
      <t>{bgcolor:black} {/color}{align:left}{bgcolor:yellow}{color:black}          or monitoring of the content of privileged communications, or work product, related to personal representation  {/color}{/bgcolor}{/align}</t>
    </r>
    <r>
      <rPr>
        <sz val="11"/>
        <color rgb="FF000000"/>
        <rFont val="Calibri"/>
      </rPr>
      <t xml:space="preserve">
</t>
    </r>
    <r>
      <rPr>
        <sz val="11"/>
        <color rgb="FF000000"/>
        <rFont val="Calibri"/>
      </rPr>
      <t>{bgcolor:black} {/color}{align:left}{bgcolor:yellow}{color:black}          or services by attorneys, psychotherapists, or clergy, and their assistants. Such communications and work       {/color}{/bgcolor}{/align}</t>
    </r>
    <r>
      <rPr>
        <sz val="11"/>
        <color rgb="FF000000"/>
        <rFont val="Calibri"/>
      </rPr>
      <t xml:space="preserve">
</t>
    </r>
    <r>
      <rPr>
        <sz val="11"/>
        <color rgb="FF000000"/>
        <rFont val="Calibri"/>
      </rPr>
      <t>{bgcolor:black} {/color}{align:left}{bgcolor:yellow}{color:black}          product are private and confidential. See User Agreement for details.                                           {/color}{/bgcolor}{/align}</t>
    </r>
    <r>
      <rPr>
        <sz val="11"/>
        <color rgb="FF000000"/>
        <rFont val="Calibri"/>
      </rPr>
      <t xml:space="preserve">
</t>
    </r>
    <r>
      <rPr>
        <sz val="11"/>
        <color rgb="FF000000"/>
        <rFont val="Calibri"/>
      </rPr>
      <t>{bgcolor:black} {/color}{align:left}{bgcolor:yellow}{color:black}                                                                                                                          {/color}{/bgcolor}{/align}</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{bgcolor:black} {/color}{align:left}{bgcolor:dark-grey}{color:white}  &lt;F2&gt; Accept Conditions and Customize System / View Logs{/align}{align:right}&lt;F12&gt; Accept Conditions and Shut Down/Restart  {bgcolor:black} {/color}{/color}{/bgcolor}{/align}</t>
    </r>
    <r>
      <rPr>
        <sz val="11"/>
        <color rgb="FF000000"/>
        <rFont val="Calibri"/>
      </rPr>
      <t xml:space="preserve">
</t>
    </r>
    <r>
      <rPr>
        <sz val="11"/>
        <color rgb="FF000000"/>
        <rFont val="Calibri"/>
      </rPr>
      <t>{bgcolor:black} {/color}{bgcolor:dark-grey}{color:black}                                                                                                                          {/color}{/bgcolor}</t>
    </r>
    <r>
      <rPr>
        <sz val="11"/>
        <color rgb="FF000000"/>
        <rFont val="Calibri"/>
      </rPr>
      <t xml:space="preserve">
</t>
    </r>
    <r>
      <rPr>
        <sz val="11"/>
        <color rgb="FF000000"/>
        <rFont val="Calibri"/>
      </rPr>
      <t>"@</t>
    </r>
    <r>
      <rPr>
        <sz val="11"/>
        <color rgb="FF000000"/>
        <rFont val="Calibri"/>
      </rPr>
      <t xml:space="preserve">
</t>
    </r>
    <r>
      <rPr>
        <sz val="11"/>
        <color rgb="FF000000"/>
        <rFont val="Calibri"/>
      </rPr>
      <t>Get-VMHost | Get-AdvancedSetting -Name Annotations.WelcomeMessage | Set-AdvancedSetting -Value $value</t>
    </r>
    <r>
      <rPr>
        <sz val="11"/>
        <color rgb="FF000000"/>
        <rFont val="Calibri"/>
      </rPr>
      <t xml:space="preserve">
</t>
    </r>
    <r>
      <rPr>
        <sz val="11"/>
        <color rgb="FF000000"/>
        <rFont val="Calibri"/>
      </rPr>
      <t>&lt;script end&gt;</t>
    </r>
  </si>
  <si>
    <r>
      <rPr>
        <sz val="11"/>
        <color rgb="FF000000"/>
        <rFont val="Calibri"/>
      </rPr>
      <t>Failure to display the DoD logon banner prior to a logon attempt will negate legal proceedings resulting from unauthorized access to system resources.</t>
    </r>
    <r>
      <rPr>
        <sz val="11"/>
        <color rgb="FF000000"/>
        <rFont val="Calibri"/>
      </rPr>
      <t xml:space="preserve">
</t>
    </r>
    <r>
      <rPr>
        <sz val="11"/>
        <color rgb="FF000000"/>
        <rFont val="Calibri"/>
      </rPr>
      <t>Satisfies: SRG-OS-000023-VMM-000060, SRG-OS-000024-VMM-000070</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</si>
  <si>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Select the "Annotations.WelcomeMessage" value and verify it contains the DoD logon banner to follow.</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Annotations.WelcomeMessage</t>
    </r>
    <r>
      <rPr>
        <sz val="11"/>
        <color rgb="FF000000"/>
        <rFont val="Calibri"/>
      </rPr>
      <t xml:space="preserve">
</t>
    </r>
    <r>
      <rPr>
        <sz val="11"/>
        <color rgb="FF000000"/>
        <rFont val="Calibri"/>
      </rPr>
      <t>Check for either of the following logon banners based on the character limitations imposed by the system. An exact match of the text is required. If one of these banners is not displayed, this is a finding.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 -not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If the DCUI logon screen does not display the DoD logon banner, this is a finding.</t>
    </r>
  </si>
  <si>
    <t>V-239265</t>
  </si>
  <si>
    <r>
      <rPr>
        <sz val="11"/>
        <rFont val="Calibri"/>
      </rPr>
      <t>The ESXi host must display the Standard Mandatory DoD Notice and Consent Banner before granting access to the system via SSH.</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</si>
  <si>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Click "Edit", select the "Config.Etc.issue" value, and set it to the following:</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 -The USG routinely intercepts and monitors communications on this IS for purposes including, but not limited to, penetration testing, COMSEC monitoring, network operations and defense, personnel misconduct (PM), law enforcement (LE), and counterintelligence (CI) investigations. -At any time, the USG may inspect and seize data stored on this IS. -Communications using, or data stored on, this IS are not private, are subject to routine monitoring, interception, and search, and may be disclosed or used for any USG-authorized purpose. -This IS includes security measures (e.g., authentication and access controls) to protect USG interests--not for your personal benefit or privacy.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Config.Etc.issue | Set-AdvancedSetting -Value "&lt;insert logon banner&gt;"</t>
    </r>
  </si>
  <si>
    <r>
      <rPr>
        <sz val="11"/>
        <color rgb="FF000000"/>
        <rFont val="Calibri"/>
      </rPr>
      <t>Failure to display the DoD logon banner prior to a logon attempt will negate legal proceedings resulting from unauthorized access to system resources.</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</si>
  <si>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Select the "Config.Etc.issue" value and verify it is set to the DoD logon banner below.</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Config.Etc.issue</t>
    </r>
    <r>
      <rPr>
        <sz val="11"/>
        <color rgb="FF000000"/>
        <rFont val="Calibri"/>
      </rPr>
      <t xml:space="preserve">
</t>
    </r>
    <r>
      <rPr>
        <sz val="11"/>
        <color rgb="FF000000"/>
        <rFont val="Calibri"/>
      </rPr>
      <t>If the "Config.Etc.issue" setting (/etc/issue file) does not contain the logon banner exactly as shown below, this is a finding.</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 -The USG routinely intercepts and monitors communications on this IS for purposes including, but not limited to, penetration testing, COMSEC monitoring, network operations and defense, personnel misconduct (PM), law enforcement (LE), and counterintelligence (CI) investigations. -At any time, the USG may inspect and seize data stored on this IS. -Communications using, or data stored on, this IS are not private, are subject to routine monitoring, interception, and search, and may be disclosed or used for any USG-authorized purpose. -This IS includes security measures (e.g., authentication and access controls) to protect USG interests--not for your personal benefit or privacy.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</si>
  <si>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t>V-239266</t>
  </si>
  <si>
    <r>
      <rPr>
        <sz val="11"/>
        <rFont val="Calibri"/>
      </rPr>
      <t>The ESXi host SSH daemon must be configured with the DoD logon banner.</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</si>
  <si>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Banner /etc/issue</t>
    </r>
  </si>
  <si>
    <r>
      <rPr>
        <sz val="11"/>
        <color rgb="FF000000"/>
        <rFont val="Calibri"/>
      </rPr>
      <t>The warning message reinforces policy awareness during the logon process and facilitates possible legal action against attackers. Alternatively, systems whose ownership should not be obvious should ensure usage of a banner that does not provide easy attribution.</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</si>
  <si>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"^Banner" /etc/ssh/sshd_config</t>
    </r>
    <r>
      <rPr>
        <sz val="11"/>
        <color rgb="FF000000"/>
        <rFont val="Calibri"/>
      </rPr>
      <t xml:space="preserve">
</t>
    </r>
    <r>
      <rPr>
        <sz val="11"/>
        <color rgb="FF000000"/>
        <rFont val="Calibri"/>
      </rPr>
      <t>If there is no output or the output is not exactly "Banner /etc/issue", this is a finding.</t>
    </r>
  </si>
  <si>
    <t>V-239267</t>
  </si>
  <si>
    <r>
      <rPr>
        <sz val="11"/>
        <rFont val="Calibri"/>
      </rPr>
      <t>The ESXi host SSH daemon must use DoD-approved encryption to protect the confidentiality of remote access sessions.</t>
    </r>
  </si>
  <si>
    <r>
      <rPr>
        <sz val="11"/>
        <color rgb="FF000000"/>
        <rFont val="Calibri"/>
      </rPr>
      <t>Limit the ciphers to FIPS-approved algorithms.</t>
    </r>
    <r>
      <rPr>
        <sz val="11"/>
        <color rgb="FF000000"/>
        <rFont val="Calibri"/>
      </rPr>
      <t xml:space="preserve">
</t>
    </r>
    <r>
      <rPr>
        <sz val="11"/>
        <color rgb="FF000000"/>
        <rFont val="Calibri"/>
      </rPr>
      <t xml:space="preserve">From an SSH session connected to the ESXi host, or from the ESXi shell, add or correct the following line in "/etc/ssh/sshd_config": </t>
    </r>
    <r>
      <rPr>
        <sz val="11"/>
        <color rgb="FF000000"/>
        <rFont val="Calibri"/>
      </rPr>
      <t xml:space="preserve">
</t>
    </r>
    <r>
      <rPr>
        <sz val="11"/>
        <color rgb="FF000000"/>
        <rFont val="Calibri"/>
      </rPr>
      <t>FipsMode yes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$esxcli.system.security.fips140.ssh.set.CreateArgs()</t>
    </r>
    <r>
      <rPr>
        <sz val="11"/>
        <color rgb="FF000000"/>
        <rFont val="Calibri"/>
      </rPr>
      <t xml:space="preserve">
</t>
    </r>
    <r>
      <rPr>
        <sz val="11"/>
        <color rgb="FF000000"/>
        <rFont val="Calibri"/>
      </rPr>
      <t>$arguments.enable = $true</t>
    </r>
    <r>
      <rPr>
        <sz val="11"/>
        <color rgb="FF000000"/>
        <rFont val="Calibri"/>
      </rPr>
      <t xml:space="preserve">
</t>
    </r>
    <r>
      <rPr>
        <sz val="11"/>
        <color rgb="FF000000"/>
        <rFont val="Calibri"/>
      </rPr>
      <t>$esxcli.system.security.fips140.ssh.set.Invoke($arguments)</t>
    </r>
  </si>
  <si>
    <r>
      <rPr>
        <sz val="11"/>
        <color rgb="FF000000"/>
        <rFont val="Calibri"/>
      </rPr>
      <t>Approved algorithms should impart some level of confidence in their implementation. Limit the ciphers to algorithms that are FIPS approved. Counter (CTR) mode is also preferred over cipher-block chaining (CBC) mode.</t>
    </r>
  </si>
  <si>
    <r>
      <rPr>
        <sz val="11"/>
        <color rgb="FF000000"/>
        <rFont val="Calibri"/>
      </rPr>
      <t xml:space="preserve">To verify that only FIPS-approved ciphers are in use, run the following command from an SSH session connected to the ESXi host, or from the ESXi shell: </t>
    </r>
    <r>
      <rPr>
        <sz val="11"/>
        <color rgb="FF000000"/>
        <rFont val="Calibri"/>
      </rPr>
      <t xml:space="preserve">
</t>
    </r>
    <r>
      <rPr>
        <sz val="11"/>
        <color rgb="FF000000"/>
        <rFont val="Calibri"/>
      </rPr>
      <t># grep -i "^FipsMode" /etc/ssh/sshd_config</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$esxcli.system.security.fips140.ssh.get.invoke()</t>
    </r>
    <r>
      <rPr>
        <sz val="11"/>
        <color rgb="FF000000"/>
        <rFont val="Calibri"/>
      </rPr>
      <t xml:space="preserve">
</t>
    </r>
    <r>
      <rPr>
        <sz val="11"/>
        <color rgb="FF000000"/>
        <rFont val="Calibri"/>
      </rPr>
      <t>If there is no output or the output is not exactly "FipsMode yes" over SSH, or enabled is not "true" over PowerCLI, this is a finding.</t>
    </r>
  </si>
  <si>
    <t>V-239268</t>
  </si>
  <si>
    <r>
      <rPr>
        <sz val="11"/>
        <rFont val="Calibri"/>
      </rPr>
      <t>The ESXi host SSH daemon must ignore .rhosts files.</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</si>
  <si>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 xml:space="preserve">Add or correct the following line in "/etc/ssh/sshd_config": </t>
    </r>
    <r>
      <rPr>
        <sz val="11"/>
        <color rgb="FF000000"/>
        <rFont val="Calibri"/>
      </rPr>
      <t xml:space="preserve">
</t>
    </r>
    <r>
      <rPr>
        <sz val="11"/>
        <color rgb="FF000000"/>
        <rFont val="Calibri"/>
      </rPr>
      <t>IgnoreRhosts yes</t>
    </r>
  </si>
  <si>
    <r>
      <rPr>
        <sz val="11"/>
        <color rgb="FF000000"/>
        <rFont val="Calibri"/>
      </rPr>
      <t>SSH trust relationships mean a compromise on one host can allow an attacker to move trivially to other hosts. SSH can emulate the behavior of the obsolete rsh command in allowing users to enable insecure access to their accounts via ".rhosts" files.</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</si>
  <si>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"^IgnoreRhosts" /etc/ssh/sshd_config</t>
    </r>
    <r>
      <rPr>
        <sz val="11"/>
        <color rgb="FF000000"/>
        <rFont val="Calibri"/>
      </rPr>
      <t xml:space="preserve">
</t>
    </r>
    <r>
      <rPr>
        <sz val="11"/>
        <color rgb="FF000000"/>
        <rFont val="Calibri"/>
      </rPr>
      <t>If there is no output or the output is not exactly "IgnoreRhosts yes", this is a finding.</t>
    </r>
  </si>
  <si>
    <t>V-239269</t>
  </si>
  <si>
    <r>
      <rPr>
        <sz val="11"/>
        <rFont val="Calibri"/>
      </rPr>
      <t>The ESXi host SSH daemon must not allow host-based authentication.</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</si>
  <si>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 xml:space="preserve">Add or correct the following line in "/etc/ssh/sshd_config": </t>
    </r>
    <r>
      <rPr>
        <sz val="11"/>
        <color rgb="FF000000"/>
        <rFont val="Calibri"/>
      </rPr>
      <t xml:space="preserve">
</t>
    </r>
    <r>
      <rPr>
        <sz val="11"/>
        <color rgb="FF000000"/>
        <rFont val="Calibri"/>
      </rPr>
      <t>HostbasedAuthentication no</t>
    </r>
  </si>
  <si>
    <r>
      <rPr>
        <sz val="11"/>
        <color rgb="FF000000"/>
        <rFont val="Calibri"/>
      </rPr>
      <t>SSH trust relationships mean a compromise on one host can allow an attacker to move trivially to other hosts. SSH's cryptographic host-based authentication is more secure than ".rhosts" authentication, since hosts are cryptographically authenticated. However, it is not recommended that hosts unilaterally trust one another, even within an organization.</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</si>
  <si>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"^HostbasedAuthentication" /etc/ssh/sshd_config</t>
    </r>
    <r>
      <rPr>
        <sz val="11"/>
        <color rgb="FF000000"/>
        <rFont val="Calibri"/>
      </rPr>
      <t xml:space="preserve">
</t>
    </r>
    <r>
      <rPr>
        <sz val="11"/>
        <color rgb="FF000000"/>
        <rFont val="Calibri"/>
      </rPr>
      <t>If there is no output or the output is not exactly "HostbasedAuthentication no", this is a finding.</t>
    </r>
  </si>
  <si>
    <t>V-239270</t>
  </si>
  <si>
    <r>
      <rPr>
        <sz val="11"/>
        <rFont val="Calibri"/>
      </rPr>
      <t>The ESXi host SSH daemon must not permit root logins.</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</si>
  <si>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 xml:space="preserve">Add or correct the following line in "/etc/ssh/sshd_config": </t>
    </r>
    <r>
      <rPr>
        <sz val="11"/>
        <color rgb="FF000000"/>
        <rFont val="Calibri"/>
      </rPr>
      <t xml:space="preserve">
</t>
    </r>
    <r>
      <rPr>
        <sz val="11"/>
        <color rgb="FF000000"/>
        <rFont val="Calibri"/>
      </rPr>
      <t>PermitRootLogin no</t>
    </r>
  </si>
  <si>
    <r>
      <rPr>
        <sz val="11"/>
        <color rgb="FF000000"/>
        <rFont val="Calibri"/>
      </rPr>
      <t>Permitting direct root login reduces auditable information about who ran privileged commands on the system and also allows direct attack attempts on root's password.</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</si>
  <si>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"^PermitRootLogin" /etc/ssh/sshd_config</t>
    </r>
    <r>
      <rPr>
        <sz val="11"/>
        <color rgb="FF000000"/>
        <rFont val="Calibri"/>
      </rPr>
      <t xml:space="preserve">
</t>
    </r>
    <r>
      <rPr>
        <sz val="11"/>
        <color rgb="FF000000"/>
        <rFont val="Calibri"/>
      </rPr>
      <t>If there is no output or the output is not exactly "PermitRootLogin no", this is a finding.</t>
    </r>
  </si>
  <si>
    <t>V-239271</t>
  </si>
  <si>
    <r>
      <rPr>
        <sz val="11"/>
        <rFont val="Calibri"/>
      </rPr>
      <t>The ESXi host SSH daemon must not allow authentication using an empty password.</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</si>
  <si>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PermitEmptyPasswords no</t>
    </r>
  </si>
  <si>
    <r>
      <rPr>
        <sz val="11"/>
        <color rgb="FF000000"/>
        <rFont val="Calibri"/>
      </rPr>
      <t>Configuring this setting for the SSH daemon provides additional assurance that remote logon via SSH will require a password, even in the event of misconfiguration elsewhere.</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</si>
  <si>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"^PermitEmptyPasswords" /etc/ssh/sshd_config</t>
    </r>
    <r>
      <rPr>
        <sz val="11"/>
        <color rgb="FF000000"/>
        <rFont val="Calibri"/>
      </rPr>
      <t xml:space="preserve">
</t>
    </r>
    <r>
      <rPr>
        <sz val="11"/>
        <color rgb="FF000000"/>
        <rFont val="Calibri"/>
      </rPr>
      <t>If there is no output or the output is not exactly "PermitEmptyPasswords no", this is a finding.</t>
    </r>
  </si>
  <si>
    <t>V-239272</t>
  </si>
  <si>
    <r>
      <rPr>
        <sz val="11"/>
        <rFont val="Calibri"/>
      </rPr>
      <t>The ESXi host SSH daemon must not permit user environment settings.</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</si>
  <si>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PermitUserEnvironment no</t>
    </r>
  </si>
  <si>
    <r>
      <rPr>
        <sz val="11"/>
        <color rgb="FF000000"/>
        <rFont val="Calibri"/>
      </rPr>
      <t>SSH environment options potentially allow users to bypass access restriction in some configurations. Users must not be able to present environment options to the SSH daemon.</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</si>
  <si>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"^PermitUserEnvironment" /etc/ssh/sshd_config</t>
    </r>
    <r>
      <rPr>
        <sz val="11"/>
        <color rgb="FF000000"/>
        <rFont val="Calibri"/>
      </rPr>
      <t xml:space="preserve">
</t>
    </r>
    <r>
      <rPr>
        <sz val="11"/>
        <color rgb="FF000000"/>
        <rFont val="Calibri"/>
      </rPr>
      <t>If there is no output or the output is not exactly "PermitUserEnvironment no", this is a finding.</t>
    </r>
  </si>
  <si>
    <t>V-239273</t>
  </si>
  <si>
    <r>
      <rPr>
        <sz val="11"/>
        <rFont val="Calibri"/>
      </rPr>
      <t>The ESXi host SSH daemon must not permit GSSAPI authentication.</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</si>
  <si>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GSSAPIAuthentication no</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</si>
  <si>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"^GSSAPIAuthentication" /etc/ssh/sshd_config</t>
    </r>
    <r>
      <rPr>
        <sz val="11"/>
        <color rgb="FF000000"/>
        <rFont val="Calibri"/>
      </rPr>
      <t xml:space="preserve">
</t>
    </r>
    <r>
      <rPr>
        <sz val="11"/>
        <color rgb="FF000000"/>
        <rFont val="Calibri"/>
      </rPr>
      <t>If there is no output or the output is not exactly "GSSAPIAuthentication no", this is a finding.</t>
    </r>
  </si>
  <si>
    <t>V-239274</t>
  </si>
  <si>
    <r>
      <rPr>
        <sz val="11"/>
        <rFont val="Calibri"/>
      </rPr>
      <t>The ESXi host SSH daemon must not permit Kerberos authentication.</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</si>
  <si>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KerberosAuthentication no</t>
    </r>
  </si>
  <si>
    <r>
      <rPr>
        <sz val="11"/>
        <color rgb="FF000000"/>
        <rFont val="Calibri"/>
      </rPr>
      <t>Kerberos authentication for SSH is often implemented using GSSAPI. If Kerberos is enabled through SSH, the SSH daemon provides a means of access to the system's Kerberos implementation. Vulnerabilities in the system's Kerberos implementation may then be subject to exploitation. To reduce the attack surface of the system, the Kerberos authentication mechanism within SSH must be disabled for systems.</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</si>
  <si>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"^KerberosAuthentication" /etc/ssh/sshd_config</t>
    </r>
    <r>
      <rPr>
        <sz val="11"/>
        <color rgb="FF000000"/>
        <rFont val="Calibri"/>
      </rPr>
      <t xml:space="preserve">
</t>
    </r>
    <r>
      <rPr>
        <sz val="11"/>
        <color rgb="FF000000"/>
        <rFont val="Calibri"/>
      </rPr>
      <t>If there is no output or the output is not exactly "KerberosAuthentication no", this is a finding.</t>
    </r>
  </si>
  <si>
    <t>V-239275</t>
  </si>
  <si>
    <r>
      <rPr>
        <sz val="11"/>
        <rFont val="Calibri"/>
      </rPr>
      <t>The ESXi host SSH daemon must perform strict mode checking of home directory configuration files.</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</si>
  <si>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StrictModes yes</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</si>
  <si>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"^StrictModes" /etc/ssh/sshd_config</t>
    </r>
    <r>
      <rPr>
        <sz val="11"/>
        <color rgb="FF000000"/>
        <rFont val="Calibri"/>
      </rPr>
      <t xml:space="preserve">
</t>
    </r>
    <r>
      <rPr>
        <sz val="11"/>
        <color rgb="FF000000"/>
        <rFont val="Calibri"/>
      </rPr>
      <t>If there is no output or the output is not exactly "StrictModes yes", this is a finding.</t>
    </r>
  </si>
  <si>
    <t>V-239276</t>
  </si>
  <si>
    <r>
      <rPr>
        <sz val="11"/>
        <rFont val="Calibri"/>
      </rPr>
      <t>The ESXi host SSH daemon must not allow compression or must only allow compression after successful authentication.</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</si>
  <si>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Compression no</t>
    </r>
  </si>
  <si>
    <r>
      <rPr>
        <sz val="11"/>
        <color rgb="FF000000"/>
        <rFont val="Calibri"/>
      </rPr>
      <t>If compression is allowed in an SSH connection prior to authentication, vulnerabilities in the compression software could result in compromise of the system from an unauthenticated connection, potentially with root privileges.</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</si>
  <si>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"^Compression" /etc/ssh/sshd_config</t>
    </r>
    <r>
      <rPr>
        <sz val="11"/>
        <color rgb="FF000000"/>
        <rFont val="Calibri"/>
      </rPr>
      <t xml:space="preserve">
</t>
    </r>
    <r>
      <rPr>
        <sz val="11"/>
        <color rgb="FF000000"/>
        <rFont val="Calibri"/>
      </rPr>
      <t>If there is no output or the output is not exactly "Compression no", this is a finding.</t>
    </r>
  </si>
  <si>
    <t>V-239277</t>
  </si>
  <si>
    <r>
      <rPr>
        <sz val="11"/>
        <rFont val="Calibri"/>
      </rPr>
      <t>The ESXi host SSH daemon must be configured to not allow gateway ports.</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</si>
  <si>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GatewayPorts no</t>
    </r>
  </si>
  <si>
    <r>
      <rPr>
        <sz val="11"/>
        <color rgb="FF000000"/>
        <rFont val="Calibri"/>
      </rPr>
      <t>SSH TCP connection forwarding provides a mechanism to establish TCP connections proxied by the SSH server. This function can provide similar convenience to a Virtual Private Network (VPN) with the similar risk of providing a path to circumvent firewalls and network Access Control Lists (ACLs). Gateway ports allow remote forwarded ports to bind to non-loopback addresses on the server.</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</si>
  <si>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"^GatewayPorts" /etc/ssh/sshd_config</t>
    </r>
    <r>
      <rPr>
        <sz val="11"/>
        <color rgb="FF000000"/>
        <rFont val="Calibri"/>
      </rPr>
      <t xml:space="preserve">
</t>
    </r>
    <r>
      <rPr>
        <sz val="11"/>
        <color rgb="FF000000"/>
        <rFont val="Calibri"/>
      </rPr>
      <t>If there is no output or the output is not exactly "GatewayPorts no", this is a finding.</t>
    </r>
  </si>
  <si>
    <t>V-239278</t>
  </si>
  <si>
    <r>
      <rPr>
        <sz val="11"/>
        <rFont val="Calibri"/>
      </rPr>
      <t>The ESXi host SSH daemon must be configured to not allow X11 forwarding.</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</si>
  <si>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X11Forwarding no</t>
    </r>
  </si>
  <si>
    <r>
      <rPr>
        <sz val="11"/>
        <color rgb="FF000000"/>
        <rFont val="Calibri"/>
      </rPr>
      <t>X11 forwarding over SSH allows for the secure remote execution of X11-based applications. This feature can increase the attack surface of an SSH connection.</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</si>
  <si>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"^X11Forwarding" /etc/ssh/sshd_config</t>
    </r>
    <r>
      <rPr>
        <sz val="11"/>
        <color rgb="FF000000"/>
        <rFont val="Calibri"/>
      </rPr>
      <t xml:space="preserve">
</t>
    </r>
    <r>
      <rPr>
        <sz val="11"/>
        <color rgb="FF000000"/>
        <rFont val="Calibri"/>
      </rPr>
      <t>If there is no output or the output is not exactly "X11Forwarding no", this is a finding.</t>
    </r>
  </si>
  <si>
    <t>V-239279</t>
  </si>
  <si>
    <r>
      <rPr>
        <sz val="11"/>
        <rFont val="Calibri"/>
      </rPr>
      <t>The ESXi host SSH daemon must not accept environment variables from the client.</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</si>
  <si>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AcceptEnv</t>
    </r>
  </si>
  <si>
    <r>
      <rPr>
        <sz val="11"/>
        <color rgb="FF000000"/>
        <rFont val="Calibri"/>
      </rPr>
      <t>Environment variables can be used to change the behavior of remote sessions and should be limited. Locale environment variables specify the language, character set, and other features modifying the operation of software to match the user's preferences.</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</si>
  <si>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"^AcceptEnv" /etc/ssh/sshd_config</t>
    </r>
    <r>
      <rPr>
        <sz val="11"/>
        <color rgb="FF000000"/>
        <rFont val="Calibri"/>
      </rPr>
      <t xml:space="preserve">
</t>
    </r>
    <r>
      <rPr>
        <sz val="11"/>
        <color rgb="FF000000"/>
        <rFont val="Calibri"/>
      </rPr>
      <t>If there is no output or the output is not exactly "AcceptEnv", this is a finding.</t>
    </r>
  </si>
  <si>
    <t>V-239280</t>
  </si>
  <si>
    <r>
      <rPr>
        <sz val="11"/>
        <rFont val="Calibri"/>
      </rPr>
      <t>The ESXi host SSH daemon must not permit tunnels.</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</si>
  <si>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PermitTunnel no</t>
    </r>
  </si>
  <si>
    <r>
      <rPr>
        <sz val="11"/>
        <color rgb="FF000000"/>
        <rFont val="Calibri"/>
      </rPr>
      <t>OpenSSH has the ability to create network tunnels (layer 2 and layer 3) over an SSH connection. This function can provide similar convenience to a Virtual Private Network (VPN) with the similar risk of providing a path to circumvent firewalls and network Access Control Lists (ACLs).</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</si>
  <si>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"^PermitTunnel" /etc/ssh/sshd_config</t>
    </r>
    <r>
      <rPr>
        <sz val="11"/>
        <color rgb="FF000000"/>
        <rFont val="Calibri"/>
      </rPr>
      <t xml:space="preserve">
</t>
    </r>
    <r>
      <rPr>
        <sz val="11"/>
        <color rgb="FF000000"/>
        <rFont val="Calibri"/>
      </rPr>
      <t>If there is no output or the output is not exactly "PermitTunnel no", this is a finding.</t>
    </r>
  </si>
  <si>
    <t>V-239281</t>
  </si>
  <si>
    <r>
      <rPr>
        <sz val="11"/>
        <rFont val="Calibri"/>
      </rPr>
      <t>The ESXi host SSH daemon must set a timeout count on idle sessions.</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</si>
  <si>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ClientAliveCountMax 3</t>
    </r>
  </si>
  <si>
    <r>
      <rPr>
        <sz val="11"/>
        <color rgb="FF000000"/>
        <rFont val="Calibri"/>
      </rPr>
      <t>Setting a timeout ensures that a user login will be terminated as soon as the "ClientAliveCountMax" is reached.</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</si>
  <si>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"^ClientAliveCountMax" /etc/ssh/sshd_config</t>
    </r>
    <r>
      <rPr>
        <sz val="11"/>
        <color rgb="FF000000"/>
        <rFont val="Calibri"/>
      </rPr>
      <t xml:space="preserve">
</t>
    </r>
    <r>
      <rPr>
        <sz val="11"/>
        <color rgb="FF000000"/>
        <rFont val="Calibri"/>
      </rPr>
      <t>If there is no output or the output is not exactly "ClientAliveCountMax 3", this is a finding.</t>
    </r>
  </si>
  <si>
    <t>V-239282</t>
  </si>
  <si>
    <r>
      <rPr>
        <sz val="11"/>
        <rFont val="Calibri"/>
      </rPr>
      <t>The ESXi host SSH daemon must set a timeout interval on idle sessions.</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</si>
  <si>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ClientAliveInterval 200</t>
    </r>
  </si>
  <si>
    <r>
      <rPr>
        <sz val="11"/>
        <color rgb="FF000000"/>
        <rFont val="Calibri"/>
      </rPr>
      <t>Automatically logging out idle users guards against compromises via hijacked administrative sessions.</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</si>
  <si>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"^ClientAliveInterval" /etc/ssh/sshd_config</t>
    </r>
    <r>
      <rPr>
        <sz val="11"/>
        <color rgb="FF000000"/>
        <rFont val="Calibri"/>
      </rPr>
      <t xml:space="preserve">
</t>
    </r>
    <r>
      <rPr>
        <sz val="11"/>
        <color rgb="FF000000"/>
        <rFont val="Calibri"/>
      </rPr>
      <t>If there is no output or the output is not exactly "ClientAliveInterval 200", this is a finding.</t>
    </r>
  </si>
  <si>
    <t>V-239283</t>
  </si>
  <si>
    <r>
      <rPr>
        <sz val="11"/>
        <rFont val="Calibri"/>
      </rPr>
      <t>The ESXi host SSH daemon must limit connections to a single session.</t>
    </r>
  </si>
  <si>
    <r>
      <rPr>
        <sz val="11"/>
        <color rgb="FF000000"/>
        <rFont val="Calibri"/>
      </rPr>
      <t>From an SSH session connected to the ESXi host, or from the ESXi shell, add or correct the following line in "/etc/ssh/sshd_config":</t>
    </r>
    <r>
      <rPr>
        <sz val="11"/>
        <color rgb="FF000000"/>
        <rFont val="Calibri"/>
      </rPr>
      <t xml:space="preserve">
</t>
    </r>
    <r>
      <rPr>
        <sz val="11"/>
        <color rgb="FF000000"/>
        <rFont val="Calibri"/>
      </rPr>
      <t>MaxSessions 1</t>
    </r>
  </si>
  <si>
    <r>
      <rPr>
        <sz val="11"/>
        <color rgb="FF000000"/>
        <rFont val="Calibri"/>
      </rPr>
      <t>The SSH protocol has the ability to provide multiple sessions over a single connection without reauthentication. A compromised client could use this feature to establish additional sessions to a system without consent or knowledge of the user.</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</si>
  <si>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"^MaxSessions" /etc/ssh/sshd_config</t>
    </r>
    <r>
      <rPr>
        <sz val="11"/>
        <color rgb="FF000000"/>
        <rFont val="Calibri"/>
      </rPr>
      <t xml:space="preserve">
</t>
    </r>
    <r>
      <rPr>
        <sz val="11"/>
        <color rgb="FF000000"/>
        <rFont val="Calibri"/>
      </rPr>
      <t>If there is no output or the output is not exactly "MaxSessions 1", this is a finding.</t>
    </r>
  </si>
  <si>
    <t>V-239284</t>
  </si>
  <si>
    <r>
      <rPr>
        <sz val="11"/>
        <rFont val="Calibri"/>
      </rPr>
      <t>The ESXi host must remove keys from the SSH authorized_keys file.</t>
    </r>
  </si>
  <si>
    <r>
      <rPr>
        <sz val="11"/>
        <color rgb="FF000000"/>
        <rFont val="Calibri"/>
      </rPr>
      <t>From an SSH session connected to the ESXi host, or from the ESXi shell, zero out or remove the /etc/ssh/keys-root/authorized_keys file:</t>
    </r>
    <r>
      <rPr>
        <sz val="11"/>
        <color rgb="FF000000"/>
        <rFont val="Calibri"/>
      </rPr>
      <t xml:space="preserve">
</t>
    </r>
    <r>
      <rPr>
        <sz val="11"/>
        <color rgb="FF000000"/>
        <rFont val="Calibri"/>
      </rPr>
      <t># &gt;/etc/ssh/keys-root/authorized_keys</t>
    </r>
    <r>
      <rPr>
        <sz val="11"/>
        <color rgb="FF000000"/>
        <rFont val="Calibri"/>
      </rPr>
      <t xml:space="preserve">
</t>
    </r>
    <r>
      <rPr>
        <sz val="11"/>
        <color rgb="FF000000"/>
        <rFont val="Calibri"/>
      </rPr>
      <t>or</t>
    </r>
    <r>
      <rPr>
        <sz val="11"/>
        <color rgb="FF000000"/>
        <rFont val="Calibri"/>
      </rPr>
      <t xml:space="preserve">
</t>
    </r>
    <r>
      <rPr>
        <sz val="11"/>
        <color rgb="FF000000"/>
        <rFont val="Calibri"/>
      </rPr>
      <t># rm /etc/ssh/keys-root/authorized_keys</t>
    </r>
  </si>
  <si>
    <r>
      <rPr>
        <sz val="11"/>
        <color rgb="FF000000"/>
        <rFont val="Calibri"/>
      </rPr>
      <t xml:space="preserve">ESXi hosts come with SSH, which can be enabled to allow remote access without requiring user authentication. To enable password-free access, copy the remote user's public key into the "/etc/ssh/keys-root/authorized_keys" file on the ESXi host. </t>
    </r>
    <r>
      <rPr>
        <sz val="11"/>
        <color rgb="FF000000"/>
        <rFont val="Calibri"/>
      </rPr>
      <t xml:space="preserve">
</t>
    </r>
    <r>
      <rPr>
        <sz val="11"/>
        <color rgb="FF000000"/>
        <rFont val="Calibri"/>
      </rPr>
      <t xml:space="preserve">The presence of the remote user's public key in the "authorized_keys" file identifies the user as trusted, meaning the user is granted access to the host without providing a password. </t>
    </r>
    <r>
      <rPr>
        <sz val="11"/>
        <color rgb="FF000000"/>
        <rFont val="Calibri"/>
      </rPr>
      <t xml:space="preserve">
</t>
    </r>
    <r>
      <rPr>
        <sz val="11"/>
        <color rgb="FF000000"/>
        <rFont val="Calibri"/>
      </rPr>
      <t>If using Lockdown Mode and SSH is disabled, then logon with authorized keys will have the same restrictions as username/password.</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</si>
  <si>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ls -la /etc/ssh/keys-root/authorized_keys</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/etc/ssh/keys-root/authorized_keys</t>
    </r>
    <r>
      <rPr>
        <sz val="11"/>
        <color rgb="FF000000"/>
        <rFont val="Calibri"/>
      </rPr>
      <t xml:space="preserve">
</t>
    </r>
    <r>
      <rPr>
        <sz val="11"/>
        <color rgb="FF000000"/>
        <rFont val="Calibri"/>
      </rPr>
      <t>If the "authorized_keys" file exists and is not empty, this is a finding.</t>
    </r>
  </si>
  <si>
    <t>V-239285</t>
  </si>
  <si>
    <r>
      <rPr>
        <sz val="11"/>
        <rFont val="Calibri"/>
      </rPr>
      <t>The ESXi host must produce audit records containing information to establish what type of events occurred.</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</si>
  <si>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Click "Edit", select the "Config.HostAgent.log.level" value, and configure it to "info".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Config.HostAgent.log.level | Set-AdvancedSetting -Value "info"</t>
    </r>
  </si>
  <si>
    <r>
      <rPr>
        <sz val="11"/>
        <color rgb="FF000000"/>
        <rFont val="Calibri"/>
      </rPr>
      <t>Without establishing what types of events occurred, it would be difficult to establish, correlate, and investigate the events leading up to an outage or attack.</t>
    </r>
    <r>
      <rPr>
        <sz val="11"/>
        <color rgb="FF000000"/>
        <rFont val="Calibri"/>
      </rPr>
      <t xml:space="preserve">
</t>
    </r>
    <r>
      <rPr>
        <sz val="11"/>
        <color rgb="FF000000"/>
        <rFont val="Calibri"/>
      </rPr>
      <t>Satisfies: SRG-OS-000037-VMM-000150, SRG-OS-000063-VMM-000310</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</si>
  <si>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Select the "Config.HostAgent.log.level" value and verify it is set to "info".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Config.HostAgent.log.level</t>
    </r>
    <r>
      <rPr>
        <sz val="11"/>
        <color rgb="FF000000"/>
        <rFont val="Calibri"/>
      </rPr>
      <t xml:space="preserve">
</t>
    </r>
    <r>
      <rPr>
        <sz val="11"/>
        <color rgb="FF000000"/>
        <rFont val="Calibri"/>
      </rPr>
      <t>If the "Config.HostAgent.log.level" setting is not set to "info", this is a finding.</t>
    </r>
    <r>
      <rPr>
        <sz val="11"/>
        <color rgb="FF000000"/>
        <rFont val="Calibri"/>
      </rPr>
      <t xml:space="preserve">
</t>
    </r>
    <r>
      <rPr>
        <sz val="11"/>
        <color rgb="FF000000"/>
        <rFont val="Calibri"/>
      </rPr>
      <t>Note: Verbose logging level is acceptable for troubleshooting purposes.</t>
    </r>
  </si>
  <si>
    <t>V-239286</t>
  </si>
  <si>
    <r>
      <rPr>
        <sz val="11"/>
        <rFont val="Calibri"/>
      </rPr>
      <t>The ESXi host must enforce password complexity by requiring that at least one uppercase character be used.</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</si>
  <si>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Click "Edit", select the "Security.PasswordQualityControl" value, and configure it to "similar=deny retry=3 min=disabled,disabled,disabled,disabled,15".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Security.PasswordQualityControl | Set-AdvancedSetting -Value "similar=deny retry=3 min=disabled,disabled,disabled,disabled,15"</t>
    </r>
  </si>
  <si>
    <r>
      <rPr>
        <sz val="11"/>
        <color rgb="FF000000"/>
        <rFont val="Calibri"/>
      </rPr>
      <t>To enforce the use of complex passwords, minimum numbers of characters of different classes are mandated. The use of complex passwords reduces the ability of attackers to successfully obtain valid passwords using guessing or exhaustive search techniques. Complexity requirements increase the password search space by requiring users to construct passwords from a larger character set than they may otherwise use.</t>
    </r>
    <r>
      <rPr>
        <sz val="11"/>
        <color rgb="FF000000"/>
        <rFont val="Calibri"/>
      </rPr>
      <t xml:space="preserve">
</t>
    </r>
    <r>
      <rPr>
        <sz val="11"/>
        <color rgb="FF000000"/>
        <rFont val="Calibri"/>
      </rPr>
      <t>Satisfies: SRG-OS-000069-VMM-000360, SRG-OS-000070-VMM-000370, SRG-OS-000071-VMM-000380, SRG-OS-000078-VMM-000450, SRG-OS-000072-VMM-000390, SRG-OS-000266-VMM-000940</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</si>
  <si>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Select the "Security.PasswordQualityControl" value and verify it is set to "similar=deny retry=3 min=disabled,disabled,disabled,disabled,15".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Security.PasswordQualityControl</t>
    </r>
    <r>
      <rPr>
        <sz val="11"/>
        <color rgb="FF000000"/>
        <rFont val="Calibri"/>
      </rPr>
      <t xml:space="preserve">
</t>
    </r>
    <r>
      <rPr>
        <sz val="11"/>
        <color rgb="FF000000"/>
        <rFont val="Calibri"/>
      </rPr>
      <t>If the "Security.PasswordQualityControl" setting is not set to "similar=deny retry=3 min=disabled,disabled,disabled,disabled,15", this is a finding.</t>
    </r>
  </si>
  <si>
    <t>V-239287</t>
  </si>
  <si>
    <r>
      <rPr>
        <sz val="11"/>
        <rFont val="Calibri"/>
      </rPr>
      <t>The ESXi host must prohibit the reuse of passwords within five iterations.</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</si>
  <si>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Select the "Security.PasswordHistory" value and configure it to "5".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Security.PasswordHistory | Set-AdvancedSetting -Value 5</t>
    </r>
  </si>
  <si>
    <r>
      <rPr>
        <sz val="11"/>
        <color rgb="FF000000"/>
        <rFont val="Calibri"/>
      </rPr>
      <t>If a user or root used the same password continuously or was allowed to change it back shortly after being forced to change it to something else, it would provide a potential intruder with the opportunity to keep guessing at one user's password until it was guessed correctly.</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</si>
  <si>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Select the "Security.PasswordHistory" value and verify it is set to "5".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Security.PasswordHistory</t>
    </r>
    <r>
      <rPr>
        <sz val="11"/>
        <color rgb="FF000000"/>
        <rFont val="Calibri"/>
      </rPr>
      <t xml:space="preserve">
</t>
    </r>
    <r>
      <rPr>
        <sz val="11"/>
        <color rgb="FF000000"/>
        <rFont val="Calibri"/>
      </rPr>
      <t>If the "Security.PasswordHistory" setting is not set to "5", this is a finding.</t>
    </r>
  </si>
  <si>
    <t>V-239288</t>
  </si>
  <si>
    <r>
      <rPr>
        <sz val="11"/>
        <rFont val="Calibri"/>
      </rPr>
      <t>The password hashes stored on the ESXi host must have been generated using a FIPS 140-2 approved cryptographic hashing algorithm.</t>
    </r>
  </si>
  <si>
    <r>
      <rPr>
        <sz val="11"/>
        <color rgb="FF000000"/>
        <rFont val="Calibri"/>
      </rPr>
      <t>From an SSH session connected to the ESXi host, or from the ESXi shell, add or correct the following line in “/etc/pam.d/passwd”:</t>
    </r>
    <r>
      <rPr>
        <sz val="11"/>
        <color rgb="FF000000"/>
        <rFont val="Calibri"/>
      </rPr>
      <t xml:space="preserve">
</t>
    </r>
    <r>
      <rPr>
        <sz val="11"/>
        <color rgb="FF000000"/>
        <rFont val="Calibri"/>
      </rPr>
      <t>password sufficient /lib/security/$ISA/pam_unix.so use_authtok nullok shadow sha512 remember=5</t>
    </r>
  </si>
  <si>
    <r>
      <rPr>
        <sz val="11"/>
        <color rgb="FF000000"/>
        <rFont val="Calibri"/>
      </rPr>
      <t>Systems must employ cryptographic hashes for passwords using the SHA-2 family of algorithms or FIPS 140-2 approved successors. The use of unapproved algorithms may result in weak password hashes more vulnerable to compromise.</t>
    </r>
  </si>
  <si>
    <r>
      <rPr>
        <sz val="11"/>
        <color rgb="FF000000"/>
        <rFont val="Calibri"/>
      </rPr>
      <t>From an SSH session connected to the ESXi host, or from the ESXi shell, run the following command:</t>
    </r>
    <r>
      <rPr>
        <sz val="11"/>
        <color rgb="FF000000"/>
        <rFont val="Calibri"/>
      </rPr>
      <t xml:space="preserve">
</t>
    </r>
    <r>
      <rPr>
        <sz val="11"/>
        <color rgb="FF000000"/>
        <rFont val="Calibri"/>
      </rPr>
      <t># grep -i "^password" /etc/pam.d/passwd | grep sufficient</t>
    </r>
    <r>
      <rPr>
        <sz val="11"/>
        <color rgb="FF000000"/>
        <rFont val="Calibri"/>
      </rPr>
      <t xml:space="preserve">
</t>
    </r>
    <r>
      <rPr>
        <sz val="11"/>
        <color rgb="FF000000"/>
        <rFont val="Calibri"/>
      </rPr>
      <t>If sha512 is not listed, this is a finding.</t>
    </r>
  </si>
  <si>
    <t>V-239289</t>
  </si>
  <si>
    <r>
      <rPr>
        <sz val="11"/>
        <rFont val="Calibri"/>
      </rPr>
      <t>The ESXi host must disable the Managed Object Browser (MOB).</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</si>
  <si>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Click "Edit" and select the "Config.HostAgent.plugins.solo.enableMob" value and configure it to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Config.HostAgent.plugins.solo.enableMob | Set-AdvancedSetting -Value false</t>
    </r>
  </si>
  <si>
    <r>
      <rPr>
        <sz val="11"/>
        <color rgb="FF000000"/>
        <rFont val="Calibri"/>
      </rPr>
      <t>The MOB provides a way to explore the object model used by the VMkernel to manage the host and enables configurations to be changed as well. This interface is meant to be used primarily for debugging the vSphere SDK, but because there are no access controls it could also be used as a method to obtain information about a host being targeted for unauthorized access.</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</si>
  <si>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Select the "Config.HostAgent.plugins.solo.enableMob" value and verify it is set to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Config.HostAgent.plugins.solo.enableMob</t>
    </r>
    <r>
      <rPr>
        <sz val="11"/>
        <color rgb="FF000000"/>
        <rFont val="Calibri"/>
      </rPr>
      <t xml:space="preserve">
</t>
    </r>
    <r>
      <rPr>
        <sz val="11"/>
        <color rgb="FF000000"/>
        <rFont val="Calibri"/>
      </rPr>
      <t>If the "Config.HostAgent.plugins.solo.enableMob" setting is not set to "false", this is a finding.</t>
    </r>
  </si>
  <si>
    <t>V-239290</t>
  </si>
  <si>
    <r>
      <rPr>
        <sz val="11"/>
        <rFont val="Calibri"/>
      </rPr>
      <t>The ESXi host must be configured to disable nonessential capabilities by disabling SSH.</t>
    </r>
  </si>
  <si>
    <r>
      <rPr>
        <sz val="11"/>
        <color rgb="FF000000"/>
        <rFont val="Calibri"/>
      </rPr>
      <t xml:space="preserve">From the vSphere Client, select the ESXi host and go to Configure &gt;&gt; System &gt;&gt; Services. </t>
    </r>
    <r>
      <rPr>
        <sz val="11"/>
        <color rgb="FF000000"/>
        <rFont val="Calibri"/>
      </rPr>
      <t xml:space="preserve">
</t>
    </r>
    <r>
      <rPr>
        <sz val="11"/>
        <color rgb="FF000000"/>
        <rFont val="Calibri"/>
      </rPr>
      <t>Under "Services", select "SSH" service and click the "Stop" button to stop the service. Use Edit Startup policy to "Start and stop manually"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Get-VMHostService | Where {$_.Label -eq "SSH"} | Set-VMHostService -Policy Off</t>
    </r>
    <r>
      <rPr>
        <sz val="11"/>
        <color rgb="FF000000"/>
        <rFont val="Calibri"/>
      </rPr>
      <t xml:space="preserve">
</t>
    </r>
    <r>
      <rPr>
        <sz val="11"/>
        <color rgb="FF000000"/>
        <rFont val="Calibri"/>
      </rPr>
      <t>Get-VMHost | Get-VMHostService | Where {$_.Label -eq "SSH"} | Stop-VMHostService</t>
    </r>
  </si>
  <si>
    <r>
      <rPr>
        <sz val="11"/>
        <color rgb="FF000000"/>
        <rFont val="Calibri"/>
      </rPr>
      <t xml:space="preserve">The ESXi Shell is an interactive command line interface (CLI) available at the ESXi server console. The ESXi shell provides temporary access to commands essential for server maintenance. Intended primarily for use in break-fix scenarios, the ESXi shell is well suited for checking and modifying configuration details, not always generally accessible, using the vSphere Client. </t>
    </r>
    <r>
      <rPr>
        <sz val="11"/>
        <color rgb="FF000000"/>
        <rFont val="Calibri"/>
      </rPr>
      <t xml:space="preserve">
</t>
    </r>
    <r>
      <rPr>
        <sz val="11"/>
        <color rgb="FF000000"/>
        <rFont val="Calibri"/>
      </rPr>
      <t>The ESXi shell is accessible remotely using SSH by users with the Administrator role. Under normal operating conditions, SSH access to the host must be disabled as is the default. As with the ESXi shell, SSH is also intended only for temporary use during break-fix scenarios. SSH must therefore be disabled under normal operating conditions and must only be enabled for diagnostics or troubleshooting. Remote access to the host must therefore be limited to the vSphere Client or Host Client at all other times.</t>
    </r>
    <r>
      <rPr>
        <sz val="11"/>
        <color rgb="FF000000"/>
        <rFont val="Calibri"/>
      </rPr>
      <t xml:space="preserve">
</t>
    </r>
    <r>
      <rPr>
        <sz val="11"/>
        <color rgb="FF000000"/>
        <rFont val="Calibri"/>
      </rPr>
      <t>Satisfies: SRG-OS-000095-VMM-000480, SRG-OS-000297-VMM-001040, SRG-OS-000298-VMM-001050</t>
    </r>
  </si>
  <si>
    <r>
      <rPr>
        <sz val="11"/>
        <color rgb="FF000000"/>
        <rFont val="Calibri"/>
      </rPr>
      <t xml:space="preserve">From the vSphere Client, select the ESXi host and go to Configure &gt;&gt; System &gt;&gt; Services. </t>
    </r>
    <r>
      <rPr>
        <sz val="11"/>
        <color rgb="FF000000"/>
        <rFont val="Calibri"/>
      </rPr>
      <t xml:space="preserve">
</t>
    </r>
    <r>
      <rPr>
        <sz val="11"/>
        <color rgb="FF000000"/>
        <rFont val="Calibri"/>
      </rPr>
      <t>Under "Services", select "Edit", view the "SSH" service, and verify it is stopped.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Get-VMHostService | Where {$_.Label -eq "SSH"}</t>
    </r>
    <r>
      <rPr>
        <sz val="11"/>
        <color rgb="FF000000"/>
        <rFont val="Calibri"/>
      </rPr>
      <t xml:space="preserve">
</t>
    </r>
    <r>
      <rPr>
        <sz val="11"/>
        <color rgb="FF000000"/>
        <rFont val="Calibri"/>
      </rPr>
      <t>If the ESXi SSH service is running, this is a finding.</t>
    </r>
  </si>
  <si>
    <t>V-239291</t>
  </si>
  <si>
    <r>
      <rPr>
        <sz val="11"/>
        <rFont val="Calibri"/>
      </rPr>
      <t>The ESXi host must disable ESXi Shell unless needed for diagnostics or troubleshooting.</t>
    </r>
  </si>
  <si>
    <r>
      <rPr>
        <sz val="11"/>
        <color rgb="FF000000"/>
        <rFont val="Calibri"/>
      </rPr>
      <t xml:space="preserve">From the vSphere Client, select the ESXi host and go to Configure &gt;&gt; System &gt;&gt; Services. </t>
    </r>
    <r>
      <rPr>
        <sz val="11"/>
        <color rgb="FF000000"/>
        <rFont val="Calibri"/>
      </rPr>
      <t xml:space="preserve">
</t>
    </r>
    <r>
      <rPr>
        <sz val="11"/>
        <color rgb="FF000000"/>
        <rFont val="Calibri"/>
      </rPr>
      <t>Under "Services", select "ESXi Shell" service and click the "Stop" button to stop the service. Use Edit Startup policy to "Start and stop manually"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Get-VMHostService | Where {$_.Label -eq "ESXi Shell"} | Set-VMHostService -Policy Off</t>
    </r>
    <r>
      <rPr>
        <sz val="11"/>
        <color rgb="FF000000"/>
        <rFont val="Calibri"/>
      </rPr>
      <t xml:space="preserve">
</t>
    </r>
    <r>
      <rPr>
        <sz val="11"/>
        <color rgb="FF000000"/>
        <rFont val="Calibri"/>
      </rPr>
      <t>Get-VMHost | Get-VMHostService | Where {$_.Label -eq "ESXi Shell"} | Stop-VMHostService</t>
    </r>
  </si>
  <si>
    <r>
      <rPr>
        <sz val="11"/>
        <color rgb="FF000000"/>
        <rFont val="Calibri"/>
      </rPr>
      <t xml:space="preserve">The ESXi Shell is an interactive command line environment available locally from the DCUI or remotely via SSH. Activities performed from the ESXi Shell bypass vCenter RBAC and audit controls. </t>
    </r>
    <r>
      <rPr>
        <sz val="11"/>
        <color rgb="FF000000"/>
        <rFont val="Calibri"/>
      </rPr>
      <t xml:space="preserve">
</t>
    </r>
    <r>
      <rPr>
        <sz val="11"/>
        <color rgb="FF000000"/>
        <rFont val="Calibri"/>
      </rPr>
      <t>The ESXi shell should only be turned on when needed to troubleshoot/resolve problems that cannot be fixed through the vSphere client.</t>
    </r>
  </si>
  <si>
    <r>
      <rPr>
        <sz val="11"/>
        <color rgb="FF000000"/>
        <rFont val="Calibri"/>
      </rPr>
      <t xml:space="preserve">From the vSphere Client, select the ESXi host and go to Configure &gt;&gt; System &gt;&gt; Services. </t>
    </r>
    <r>
      <rPr>
        <sz val="11"/>
        <color rgb="FF000000"/>
        <rFont val="Calibri"/>
      </rPr>
      <t xml:space="preserve">
</t>
    </r>
    <r>
      <rPr>
        <sz val="11"/>
        <color rgb="FF000000"/>
        <rFont val="Calibri"/>
      </rPr>
      <t>Under "Services", select "Edit", view the "ESXi Shell" service, and verify it is stopped.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Get-VMHostService | Where {$_.Label -eq "ESXi Shell"}</t>
    </r>
    <r>
      <rPr>
        <sz val="11"/>
        <color rgb="FF000000"/>
        <rFont val="Calibri"/>
      </rPr>
      <t xml:space="preserve">
</t>
    </r>
    <r>
      <rPr>
        <sz val="11"/>
        <color rgb="FF000000"/>
        <rFont val="Calibri"/>
      </rPr>
      <t>If the ESXi Shell service is running, this is a finding.</t>
    </r>
  </si>
  <si>
    <t>V-239292</t>
  </si>
  <si>
    <r>
      <rPr>
        <sz val="11"/>
        <rFont val="Calibri"/>
      </rPr>
      <t>The ESXi host must use Active Directory for local user authentication.</t>
    </r>
  </si>
  <si>
    <r>
      <rPr>
        <sz val="11"/>
        <color rgb="FF000000"/>
        <rFont val="Calibri"/>
      </rPr>
      <t xml:space="preserve">From the vSphere Client, select the ESXi host and go to Configure &gt;&gt; System &gt;&gt; Authentication Services. </t>
    </r>
    <r>
      <rPr>
        <sz val="11"/>
        <color rgb="FF000000"/>
        <rFont val="Calibri"/>
      </rPr>
      <t xml:space="preserve">
</t>
    </r>
    <r>
      <rPr>
        <sz val="11"/>
        <color rgb="FF000000"/>
        <rFont val="Calibri"/>
      </rPr>
      <t>Click "Join Domain" and enter the AD domain to join. Select the "Using credentials” radio button, enter the credentials of an account with permissions to join machines to AD (use UPN naming – user@domain), and then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Get-VMHostAuthentication | Set-VMHostAuthentication -JoinDomain -Domain "domain name" -User "username" -Password "password"</t>
    </r>
  </si>
  <si>
    <r>
      <rPr>
        <sz val="11"/>
        <color rgb="FF000000"/>
        <rFont val="Calibri"/>
      </rPr>
      <t xml:space="preserve">Join ESXi hosts to an Active Directory (AD) domain to eliminate the need to create and maintain multiple local user accounts. Using AD for user authentication simplifies the ESXi host configuration, ensures password complexity and reuse policies are enforced, and reduces the risk of security breaches and unauthorized access. </t>
    </r>
    <r>
      <rPr>
        <sz val="11"/>
        <color rgb="FF000000"/>
        <rFont val="Calibri"/>
      </rPr>
      <t xml:space="preserve">
</t>
    </r>
    <r>
      <rPr>
        <sz val="11"/>
        <color rgb="FF000000"/>
        <rFont val="Calibri"/>
      </rPr>
      <t>Note: If the AD group "ESX Admins" (default) exists, then all users and groups that are assigned as members to this group will have full administrative access to all ESXi hosts the domain.</t>
    </r>
    <r>
      <rPr>
        <sz val="11"/>
        <color rgb="FF000000"/>
        <rFont val="Calibri"/>
      </rPr>
      <t xml:space="preserve">
</t>
    </r>
    <r>
      <rPr>
        <sz val="11"/>
        <color rgb="FF000000"/>
        <rFont val="Calibri"/>
      </rPr>
      <t>Satisfies: SRG-OS-000104-VMM-000500, SRG-OS-000109-VMM-000550, SRG-OS-000112-VMM-000560, SRG-OS-000113-VMM-000570</t>
    </r>
  </si>
  <si>
    <r>
      <rPr>
        <sz val="11"/>
        <color rgb="FF000000"/>
        <rFont val="Calibri"/>
      </rPr>
      <t xml:space="preserve">From the vSphere Client, select the ESXi host and go to Configure &gt;&gt; System &gt;&gt; Authentication Services. </t>
    </r>
    <r>
      <rPr>
        <sz val="11"/>
        <color rgb="FF000000"/>
        <rFont val="Calibri"/>
      </rPr>
      <t xml:space="preserve">
</t>
    </r>
    <r>
      <rPr>
        <sz val="11"/>
        <color rgb="FF000000"/>
        <rFont val="Calibri"/>
      </rPr>
      <t>Verify the "Directory Services Type" is set to "Active Directory".</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Get-VMHostAuthentication</t>
    </r>
    <r>
      <rPr>
        <sz val="11"/>
        <color rgb="FF000000"/>
        <rFont val="Calibri"/>
      </rPr>
      <t xml:space="preserve">
</t>
    </r>
    <r>
      <rPr>
        <sz val="11"/>
        <color rgb="FF000000"/>
        <rFont val="Calibri"/>
      </rPr>
      <t>For systems that do not use Active Directory and have no local user accounts, other than root and/or vpxuser, this is Not Applicable.</t>
    </r>
    <r>
      <rPr>
        <sz val="11"/>
        <color rgb="FF000000"/>
        <rFont val="Calibri"/>
      </rPr>
      <t xml:space="preserve">
</t>
    </r>
    <r>
      <rPr>
        <sz val="11"/>
        <color rgb="FF000000"/>
        <rFont val="Calibri"/>
      </rPr>
      <t>For systems that do not use Active Directory and do have local user accounts, other than root and/or vpxuser, this is a finding.</t>
    </r>
    <r>
      <rPr>
        <sz val="11"/>
        <color rgb="FF000000"/>
        <rFont val="Calibri"/>
      </rPr>
      <t xml:space="preserve">
</t>
    </r>
    <r>
      <rPr>
        <sz val="11"/>
        <color rgb="FF000000"/>
        <rFont val="Calibri"/>
      </rPr>
      <t>If the "Directory Services Type" is not set to "Active Directory", this is a finding.</t>
    </r>
  </si>
  <si>
    <t>V-239293</t>
  </si>
  <si>
    <r>
      <rPr>
        <sz val="11"/>
        <rFont val="Calibri"/>
      </rPr>
      <t>ESXi hosts using Host Profiles and/or Auto Deploy must use the vSphere Authentication Proxy to protect passwords when adding themselves to Active Directory.</t>
    </r>
  </si>
  <si>
    <r>
      <rPr>
        <sz val="11"/>
        <color rgb="FF000000"/>
        <rFont val="Calibri"/>
      </rPr>
      <t xml:space="preserve">From the vSphere Client, go to Home &gt;&gt; Host Profiles and select a Host Profile to edit. </t>
    </r>
    <r>
      <rPr>
        <sz val="11"/>
        <color rgb="FF000000"/>
        <rFont val="Calibri"/>
      </rPr>
      <t xml:space="preserve">
</t>
    </r>
    <r>
      <rPr>
        <sz val="11"/>
        <color rgb="FF000000"/>
        <rFont val="Calibri"/>
      </rPr>
      <t xml:space="preserve">View the settings under Security and Services &gt;&gt; Security Settings &gt;&gt; Authentication Configuration &gt;&gt; Active Directory Configuration &gt;&gt; Join Domain Method. </t>
    </r>
    <r>
      <rPr>
        <sz val="11"/>
        <color rgb="FF000000"/>
        <rFont val="Calibri"/>
      </rPr>
      <t xml:space="preserve">
</t>
    </r>
    <r>
      <rPr>
        <sz val="11"/>
        <color rgb="FF000000"/>
        <rFont val="Calibri"/>
      </rPr>
      <t>Set the method used to join hosts to a domain to "Use vSphere Authentication Proxy to add the host to domain" and provide the IP address of the vSphere Authentication Proxy server.</t>
    </r>
  </si>
  <si>
    <r>
      <rPr>
        <sz val="11"/>
        <color rgb="FF000000"/>
        <rFont val="Calibri"/>
      </rPr>
      <t>If a host is configured to join an Active Directory domain using Host Profiles and/or Auto Deploy, the Active Directory credentials are saved in the profile and are transmitted over the network. To avoid having to save Active Directory credentials in the Host Profile and to avoid transmitting Active Directory credentials over the network, use the vSphere Authentication Proxy.</t>
    </r>
    <r>
      <rPr>
        <sz val="11"/>
        <color rgb="FF000000"/>
        <rFont val="Calibri"/>
      </rPr>
      <t xml:space="preserve">
</t>
    </r>
    <r>
      <rPr>
        <sz val="11"/>
        <color rgb="FF000000"/>
        <rFont val="Calibri"/>
      </rPr>
      <t>Satisfies: SRG-OS-000104-VMM-000500, SRG-OS-000109-VMM-000550, SRG-OS-000112-VMM-000560, SRG-OS-000113-VMM-000570</t>
    </r>
  </si>
  <si>
    <r>
      <rPr>
        <sz val="11"/>
        <color rgb="FF000000"/>
        <rFont val="Calibri"/>
      </rPr>
      <t xml:space="preserve">From the vSphere Client, go to Home &gt;&gt; Host Profiles and select a Host Profile to edit. </t>
    </r>
    <r>
      <rPr>
        <sz val="11"/>
        <color rgb="FF000000"/>
        <rFont val="Calibri"/>
      </rPr>
      <t xml:space="preserve">
</t>
    </r>
    <r>
      <rPr>
        <sz val="11"/>
        <color rgb="FF000000"/>
        <rFont val="Calibri"/>
      </rPr>
      <t xml:space="preserve">View the settings under Security and Services &gt;&gt; Security Settings &gt;&gt; Authentication Configuration &gt;&gt; Active Directory Configuration &gt;&gt; Join Domain Method. </t>
    </r>
    <r>
      <rPr>
        <sz val="11"/>
        <color rgb="FF000000"/>
        <rFont val="Calibri"/>
      </rPr>
      <t xml:space="preserve">
</t>
    </r>
    <r>
      <rPr>
        <sz val="11"/>
        <color rgb="FF000000"/>
        <rFont val="Calibri"/>
      </rPr>
      <t>Verify the method used to join hosts to a domain is set to "Use vSphere Authentication Proxy to add the host to domain".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Select Name, ` @{N="HostProfile";E={$_ | Get-VMHostProfile}}, ` @{N="JoinADEnabled";E={($_ | Get-VmHostProfile).ExtensionData.Config.ApplyProfile.Authentication.ActiveDirectory.Enabled}}, ` @{N="JoinDomainMethod";E={(($_ | Get-VMHostProfile).ExtensionData.Config.ApplyProfile.Authentication.ActiveDirectory | Select -ExpandProperty Policy | Where {$_.Id -eq "JoinDomainMethodPolicy"}).Policyoption.Id}}</t>
    </r>
    <r>
      <rPr>
        <sz val="11"/>
        <color rgb="FF000000"/>
        <rFont val="Calibri"/>
      </rPr>
      <t xml:space="preserve">
</t>
    </r>
    <r>
      <rPr>
        <sz val="11"/>
        <color rgb="FF000000"/>
        <rFont val="Calibri"/>
      </rPr>
      <t>Verify that if "JoinADEnabled" is "True", "JoinDomainMethod" is "FixedCAMConfigOption".</t>
    </r>
    <r>
      <rPr>
        <sz val="11"/>
        <color rgb="FF000000"/>
        <rFont val="Calibri"/>
      </rPr>
      <t xml:space="preserve">
</t>
    </r>
    <r>
      <rPr>
        <sz val="11"/>
        <color rgb="FF000000"/>
        <rFont val="Calibri"/>
      </rPr>
      <t>If not using Host Profiles to join active directory, this is not a finding.</t>
    </r>
  </si>
  <si>
    <t>V-239294</t>
  </si>
  <si>
    <r>
      <rPr>
        <sz val="11"/>
        <rFont val="Calibri"/>
      </rPr>
      <t>Active Directory ESX Admin group membership must not be used when adding ESXi hosts to Active Directory.</t>
    </r>
  </si>
  <si>
    <r>
      <rPr>
        <sz val="11"/>
        <color rgb="FF000000"/>
        <rFont val="Calibri"/>
      </rPr>
      <t xml:space="preserve">From the vSphere Client, select the ESXi host and go to Configuration &gt;&gt; System &gt;&gt; Advanced System Settings. </t>
    </r>
    <r>
      <rPr>
        <sz val="11"/>
        <color rgb="FF000000"/>
        <rFont val="Calibri"/>
      </rPr>
      <t xml:space="preserve">
</t>
    </r>
    <r>
      <rPr>
        <sz val="11"/>
        <color rgb="FF000000"/>
        <rFont val="Calibri"/>
      </rPr>
      <t>Click "Edit" and select the "Config.HostAgent.plugins.hostsvc.esxAdminsGroup" key and configure its value to an appropriate Active Directory group other than "ESX Admins".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Config.HostAgent.plugins.hostsvc.esxAdminsGroup | Set-AdvancedSetting -Value &lt;AD Group&gt;</t>
    </r>
  </si>
  <si>
    <r>
      <rPr>
        <sz val="11"/>
        <color rgb="FF000000"/>
        <rFont val="Calibri"/>
      </rPr>
      <t>When adding ESXi hosts to Active Directory (AD), all user/group accounts assigned to the AD group "ESX Admins" will have full administrative access to the host. If this group is not controlled or known to the System Administrators, it may be used for inappropriate access to the host. Therefore, the default group must be changed to a site-specific AD group and membership therein must be severely restricted.</t>
    </r>
    <r>
      <rPr>
        <sz val="11"/>
        <color rgb="FF000000"/>
        <rFont val="Calibri"/>
      </rPr>
      <t xml:space="preserve">
</t>
    </r>
    <r>
      <rPr>
        <sz val="11"/>
        <color rgb="FF000000"/>
        <rFont val="Calibri"/>
      </rPr>
      <t>Satisfies: SRG-OS-000104-VMM-000500, SRG-OS-000109-VMM-000550, SRG-OS-000112-VMM-000560, SRG-OS-000113-VMM-000570</t>
    </r>
  </si>
  <si>
    <r>
      <rPr>
        <sz val="11"/>
        <color rgb="FF000000"/>
        <rFont val="Calibri"/>
      </rPr>
      <t xml:space="preserve">From the vSphere Client, select the ESXi host and go to Configuration &gt;&gt; System &gt;&gt; Advanced System Settings. </t>
    </r>
    <r>
      <rPr>
        <sz val="11"/>
        <color rgb="FF000000"/>
        <rFont val="Calibri"/>
      </rPr>
      <t xml:space="preserve">
</t>
    </r>
    <r>
      <rPr>
        <sz val="11"/>
        <color rgb="FF000000"/>
        <rFont val="Calibri"/>
      </rPr>
      <t>Click "Edit" and select the "Config.HostAgent.plugins.hostsvc.esxAdminsGroup" value and verify it is not set to "ESX Admins".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Config.HostAgent.plugins.hostsvc.esxAdminsGroup</t>
    </r>
    <r>
      <rPr>
        <sz val="11"/>
        <color rgb="FF000000"/>
        <rFont val="Calibri"/>
      </rPr>
      <t xml:space="preserve">
</t>
    </r>
    <r>
      <rPr>
        <sz val="11"/>
        <color rgb="FF000000"/>
        <rFont val="Calibri"/>
      </rPr>
      <t>For systems that do not use Active Directory, this is Not Applicable.</t>
    </r>
    <r>
      <rPr>
        <sz val="11"/>
        <color rgb="FF000000"/>
        <rFont val="Calibri"/>
      </rPr>
      <t xml:space="preserve">
</t>
    </r>
    <r>
      <rPr>
        <sz val="11"/>
        <color rgb="FF000000"/>
        <rFont val="Calibri"/>
      </rPr>
      <t>If the "Config.HostAgent.plugins.hostsvc.esxAdminsGroup" key is set to "ESX Admins", this is a finding.</t>
    </r>
  </si>
  <si>
    <t>V-239295</t>
  </si>
  <si>
    <r>
      <rPr>
        <sz val="11"/>
        <rFont val="Calibri"/>
      </rPr>
      <t>The ESXi host must use multifactor authentication for local DCUI access to privileged accounts.</t>
    </r>
  </si>
  <si>
    <r>
      <rPr>
        <sz val="11"/>
        <color rgb="FF000000"/>
        <rFont val="Calibri"/>
      </rPr>
      <t xml:space="preserve">The following are prerequisites to configuration of smart card authentication for the ESXi DCUI: </t>
    </r>
    <r>
      <rPr>
        <sz val="11"/>
        <color rgb="FF000000"/>
        <rFont val="Calibri"/>
      </rPr>
      <t xml:space="preserve">
</t>
    </r>
    <r>
      <rPr>
        <sz val="11"/>
        <color rgb="FF000000"/>
        <rFont val="Calibri"/>
      </rPr>
      <t xml:space="preserve">- Active Directory domain that supports smart card authentication, smart card readers, and smart cards; </t>
    </r>
    <r>
      <rPr>
        <sz val="11"/>
        <color rgb="FF000000"/>
        <rFont val="Calibri"/>
      </rPr>
      <t xml:space="preserve">
</t>
    </r>
    <r>
      <rPr>
        <sz val="11"/>
        <color rgb="FF000000"/>
        <rFont val="Calibri"/>
      </rPr>
      <t xml:space="preserve">- ESXi joined to an Active Directory domain; and </t>
    </r>
    <r>
      <rPr>
        <sz val="11"/>
        <color rgb="FF000000"/>
        <rFont val="Calibri"/>
      </rPr>
      <t xml:space="preserve">
</t>
    </r>
    <r>
      <rPr>
        <sz val="11"/>
        <color rgb="FF000000"/>
        <rFont val="Calibri"/>
      </rPr>
      <t xml:space="preserve">- Trusted certificates for root and intermediary certificate authorities. </t>
    </r>
    <r>
      <rPr>
        <sz val="11"/>
        <color rgb="FF000000"/>
        <rFont val="Calibri"/>
      </rPr>
      <t xml:space="preserve">
</t>
    </r>
    <r>
      <rPr>
        <sz val="11"/>
        <color rgb="FF000000"/>
        <rFont val="Calibri"/>
      </rPr>
      <t>From the vSphere Client, select the ESXi host and go to Configure &gt;&gt; System &gt;&gt; Authentication Services, click "Edit", and check the "Enable Smart Card Authentication" checkbox.</t>
    </r>
    <r>
      <rPr>
        <sz val="11"/>
        <color rgb="FF000000"/>
        <rFont val="Calibri"/>
      </rPr>
      <t xml:space="preserve">
</t>
    </r>
    <r>
      <rPr>
        <sz val="11"/>
        <color rgb="FF000000"/>
        <rFont val="Calibri"/>
      </rPr>
      <t>At the "Certificates" tab, click the green plus sign to import trusted certificate authority certificates and click "OK".</t>
    </r>
  </si>
  <si>
    <r>
      <rPr>
        <sz val="11"/>
        <color rgb="FF000000"/>
        <rFont val="Calibri"/>
      </rPr>
      <t>To ensure accountability and prevent unauthenticated access, privileged users must utilize multifactor authentication to prevent potential misuse and compromise of the system.</t>
    </r>
    <r>
      <rPr>
        <sz val="11"/>
        <color rgb="FF000000"/>
        <rFont val="Calibri"/>
      </rPr>
      <t xml:space="preserve">
</t>
    </r>
    <r>
      <rPr>
        <sz val="11"/>
        <color rgb="FF000000"/>
        <rFont val="Calibri"/>
      </rPr>
      <t>Note: This feature requires an existing PKI and AD integration.</t>
    </r>
    <r>
      <rPr>
        <sz val="11"/>
        <color rgb="FF000000"/>
        <rFont val="Calibri"/>
      </rPr>
      <t xml:space="preserve">
</t>
    </r>
    <r>
      <rPr>
        <sz val="11"/>
        <color rgb="FF000000"/>
        <rFont val="Calibri"/>
      </rPr>
      <t>Satisfies: SRG-OS-000107-VMM-000530, SRG-OS-000376-VMM-001520, SRG-OS-000377-VMM-001530, SRG-OS-000403-VMM-001640</t>
    </r>
  </si>
  <si>
    <r>
      <rPr>
        <sz val="11"/>
        <color rgb="FF000000"/>
        <rFont val="Calibri"/>
      </rPr>
      <t>From the vSphere Client, select the ESXi Host and go to Configure &gt;&gt; System &gt;&gt; Authentication Services and view the Smart Card Authentication status.</t>
    </r>
    <r>
      <rPr>
        <sz val="11"/>
        <color rgb="FF000000"/>
        <rFont val="Calibri"/>
      </rPr>
      <t xml:space="preserve">
</t>
    </r>
    <r>
      <rPr>
        <sz val="11"/>
        <color rgb="FF000000"/>
        <rFont val="Calibri"/>
      </rPr>
      <t>If "Smart Card Mode" is "Disabled", this is a finding.</t>
    </r>
    <r>
      <rPr>
        <sz val="11"/>
        <color rgb="FF000000"/>
        <rFont val="Calibri"/>
      </rPr>
      <t xml:space="preserve">
</t>
    </r>
    <r>
      <rPr>
        <sz val="11"/>
        <color rgb="FF000000"/>
        <rFont val="Calibri"/>
      </rPr>
      <t>For environments that do not have PKI or AD available, this is Not Applicable.</t>
    </r>
  </si>
  <si>
    <t>V-239296</t>
  </si>
  <si>
    <r>
      <rPr>
        <sz val="11"/>
        <rFont val="Calibri"/>
      </rPr>
      <t>The ESXi host must set a timeout to automatically disable idle shell sessions after two minutes.</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</si>
  <si>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Click "Edit", select the "UserVars.ESXiShellInteractiveTimeOut" value, and configure it to "120".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UserVars.ESXiShellInteractiveTimeOut | Set-AdvancedSetting -Value 120</t>
    </r>
  </si>
  <si>
    <r>
      <rPr>
        <sz val="11"/>
        <color rgb="FF000000"/>
        <rFont val="Calibri"/>
      </rPr>
      <t>If a user forgets to log out of their local or remote ESXi Shell session, the idle connection will remain open indefinitely and increase the likelihood of inappropriate host access via session hijacking. The "ESXiShellInteractiveTimeOut" allows the automatic termination of idle shell sessions.</t>
    </r>
    <r>
      <rPr>
        <sz val="11"/>
        <color rgb="FF000000"/>
        <rFont val="Calibri"/>
      </rPr>
      <t xml:space="preserve">
</t>
    </r>
    <r>
      <rPr>
        <sz val="11"/>
        <color rgb="FF000000"/>
        <rFont val="Calibri"/>
      </rPr>
      <t>Satisfies: SRG-OS-000163-VMM-000700, SRG-OS-000279-VMM-001010</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</si>
  <si>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Select the "UserVars.ESXiShellInteractiveTimeOut" value and verify it is set to "120" (2 Minutes).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UserVars.ESXiShellInteractiveTimeOut</t>
    </r>
    <r>
      <rPr>
        <sz val="11"/>
        <color rgb="FF000000"/>
        <rFont val="Calibri"/>
      </rPr>
      <t xml:space="preserve">
</t>
    </r>
    <r>
      <rPr>
        <sz val="11"/>
        <color rgb="FF000000"/>
        <rFont val="Calibri"/>
      </rPr>
      <t>If the "UserVars.ESXiShellInteractiveTimeOut" setting is not set to "120", this is a finding.</t>
    </r>
  </si>
  <si>
    <t>V-239297</t>
  </si>
  <si>
    <r>
      <rPr>
        <sz val="11"/>
        <rFont val="Calibri"/>
      </rPr>
      <t>The ESXi host must terminate shell services after 10 minutes.</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</si>
  <si>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Click "Edit", select the "UserVars.ESXiShellTimeOut" value, and configure it to "600".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UserVars.ESXiShellTimeOut | Set-AdvancedSetting -Value 600</t>
    </r>
  </si>
  <si>
    <r>
      <rPr>
        <sz val="11"/>
        <color rgb="FF000000"/>
        <rFont val="Calibri"/>
      </rPr>
      <t>When the ESXi Shell or SSH services are enabled on a host, they will run indefinitely. To avoid having these services left running, set the "ESXiShellTimeOut". The "ESXiShellTimeOut" defines a window of time after which the ESXi Shell and SSH services will be stopped automatically.</t>
    </r>
    <r>
      <rPr>
        <sz val="11"/>
        <color rgb="FF000000"/>
        <rFont val="Calibri"/>
      </rPr>
      <t xml:space="preserve">
</t>
    </r>
    <r>
      <rPr>
        <sz val="11"/>
        <color rgb="FF000000"/>
        <rFont val="Calibri"/>
      </rPr>
      <t>Satisfies: SRG-OS-000163-VMM-000700, SRG-OS-000279-VMM-001010</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</si>
  <si>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Select the "UserVars.ESXiShellTimeOut" value and verify it is set to "600" (10 Minutes).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UserVars.ESXiShellTimeOut</t>
    </r>
    <r>
      <rPr>
        <sz val="11"/>
        <color rgb="FF000000"/>
        <rFont val="Calibri"/>
      </rPr>
      <t xml:space="preserve">
</t>
    </r>
    <r>
      <rPr>
        <sz val="11"/>
        <color rgb="FF000000"/>
        <rFont val="Calibri"/>
      </rPr>
      <t>If the "UserVars.ESXiShellTimeOut" setting is not set to "600", this is a finding.</t>
    </r>
  </si>
  <si>
    <t>V-239298</t>
  </si>
  <si>
    <r>
      <rPr>
        <sz val="11"/>
        <rFont val="Calibri"/>
      </rPr>
      <t>The ESXi host must log out of the console UI after two minutes.</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</si>
  <si>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Click "Edit", select the "UserVars.DcuiTimeOut" value, and configure it to "120".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UserVars.DcuiTimeOut | Set-AdvancedSetting -Value 120</t>
    </r>
  </si>
  <si>
    <r>
      <rPr>
        <sz val="11"/>
        <color rgb="FF000000"/>
        <rFont val="Calibri"/>
      </rPr>
      <t>When the direct console user interface (DCUI) is enabled and logged in, it should be automatically logged out if left logged in to avoid access by unauthorized persons. The "DcuiTimeOut" setting defines a window of time after which the DCUI will be logged out.</t>
    </r>
    <r>
      <rPr>
        <sz val="11"/>
        <color rgb="FF000000"/>
        <rFont val="Calibri"/>
      </rPr>
      <t xml:space="preserve">
</t>
    </r>
    <r>
      <rPr>
        <sz val="11"/>
        <color rgb="FF000000"/>
        <rFont val="Calibri"/>
      </rPr>
      <t>Satisfies: SRG-OS-000163-VMM-000700, SRG-OS-000279-VMM-001010</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</si>
  <si>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Select the "UserVars.DcuiTimeOut" value and verify it is set to "120" (2 minutes).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UserVars.DcuiTimeOut</t>
    </r>
    <r>
      <rPr>
        <sz val="11"/>
        <color rgb="FF000000"/>
        <rFont val="Calibri"/>
      </rPr>
      <t xml:space="preserve">
</t>
    </r>
    <r>
      <rPr>
        <sz val="11"/>
        <color rgb="FF000000"/>
        <rFont val="Calibri"/>
      </rPr>
      <t>If the "UserVars.DcuiTimeOut" setting is not set to "120", this is a finding.</t>
    </r>
  </si>
  <si>
    <t>V-239299</t>
  </si>
  <si>
    <r>
      <rPr>
        <sz val="11"/>
        <rFont val="Calibri"/>
      </rPr>
      <t>The ESXi host must enable kernel core dumps.</t>
    </r>
  </si>
  <si>
    <r>
      <rPr>
        <sz val="11"/>
        <color rgb="FF000000"/>
        <rFont val="Calibri"/>
      </rPr>
      <t>From the vSphere Client, select the ESXi host and right-click. Select the "Add Diagnostic Partition" option to configure a core dump diagnostic partition.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at least one of the following sets of commands:</t>
    </r>
    <r>
      <rPr>
        <sz val="11"/>
        <color rgb="FF000000"/>
        <rFont val="Calibri"/>
      </rPr>
      <t xml:space="preserve">
</t>
    </r>
    <r>
      <rPr>
        <sz val="11"/>
        <color rgb="FF000000"/>
        <rFont val="Calibri"/>
      </rPr>
      <t>To configure a core dump partition:</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#View available partitions to configure</t>
    </r>
    <r>
      <rPr>
        <sz val="11"/>
        <color rgb="FF000000"/>
        <rFont val="Calibri"/>
      </rPr>
      <t xml:space="preserve">
</t>
    </r>
    <r>
      <rPr>
        <sz val="11"/>
        <color rgb="FF000000"/>
        <rFont val="Calibri"/>
      </rPr>
      <t>$esxcli.system.coredump.partition.list.Invoke()</t>
    </r>
    <r>
      <rPr>
        <sz val="11"/>
        <color rgb="FF000000"/>
        <rFont val="Calibri"/>
      </rPr>
      <t xml:space="preserve">
</t>
    </r>
    <r>
      <rPr>
        <sz val="11"/>
        <color rgb="FF000000"/>
        <rFont val="Calibri"/>
      </rPr>
      <t>$arguments = $esxcli.system.coredump.partition.set.CreateArgs()</t>
    </r>
    <r>
      <rPr>
        <sz val="11"/>
        <color rgb="FF000000"/>
        <rFont val="Calibri"/>
      </rPr>
      <t xml:space="preserve">
</t>
    </r>
    <r>
      <rPr>
        <sz val="11"/>
        <color rgb="FF000000"/>
        <rFont val="Calibri"/>
      </rPr>
      <t>$arguments.partition = "&lt;NAA ID of target partition from output listed previously&gt;"</t>
    </r>
    <r>
      <rPr>
        <sz val="11"/>
        <color rgb="FF000000"/>
        <rFont val="Calibri"/>
      </rPr>
      <t xml:space="preserve">
</t>
    </r>
    <r>
      <rPr>
        <sz val="11"/>
        <color rgb="FF000000"/>
        <rFont val="Calibri"/>
      </rPr>
      <t>$esxcli.system.coredump.partition.set.Invoke($arguments)</t>
    </r>
    <r>
      <rPr>
        <sz val="11"/>
        <color rgb="FF000000"/>
        <rFont val="Calibri"/>
      </rPr>
      <t xml:space="preserve">
</t>
    </r>
    <r>
      <rPr>
        <sz val="11"/>
        <color rgb="FF000000"/>
        <rFont val="Calibri"/>
      </rPr>
      <t>#You can't set the partition and enable it at the same time so now we can enable it</t>
    </r>
    <r>
      <rPr>
        <sz val="11"/>
        <color rgb="FF000000"/>
        <rFont val="Calibri"/>
      </rPr>
      <t xml:space="preserve">
</t>
    </r>
    <r>
      <rPr>
        <sz val="11"/>
        <color rgb="FF000000"/>
        <rFont val="Calibri"/>
      </rPr>
      <t>$arguments = $esxcli.system.coredump.partition.set.CreateArgs()</t>
    </r>
    <r>
      <rPr>
        <sz val="11"/>
        <color rgb="FF000000"/>
        <rFont val="Calibri"/>
      </rPr>
      <t xml:space="preserve">
</t>
    </r>
    <r>
      <rPr>
        <sz val="11"/>
        <color rgb="FF000000"/>
        <rFont val="Calibri"/>
      </rPr>
      <t>$arguments.enable = $true</t>
    </r>
    <r>
      <rPr>
        <sz val="11"/>
        <color rgb="FF000000"/>
        <rFont val="Calibri"/>
      </rPr>
      <t xml:space="preserve">
</t>
    </r>
    <r>
      <rPr>
        <sz val="11"/>
        <color rgb="FF000000"/>
        <rFont val="Calibri"/>
      </rPr>
      <t>$esxcli.system.coredump.partition.set.Invoke($arguments)</t>
    </r>
    <r>
      <rPr>
        <sz val="11"/>
        <color rgb="FF000000"/>
        <rFont val="Calibri"/>
      </rPr>
      <t xml:space="preserve">
</t>
    </r>
    <r>
      <rPr>
        <sz val="11"/>
        <color rgb="FF000000"/>
        <rFont val="Calibri"/>
      </rPr>
      <t>To configure a core dump collector:</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$esxcli.system.coredump.network.set.CreateArgs()</t>
    </r>
    <r>
      <rPr>
        <sz val="11"/>
        <color rgb="FF000000"/>
        <rFont val="Calibri"/>
      </rPr>
      <t xml:space="preserve">
</t>
    </r>
    <r>
      <rPr>
        <sz val="11"/>
        <color rgb="FF000000"/>
        <rFont val="Calibri"/>
      </rPr>
      <t>$arguments.interfacename = "&lt;vmkernel port to use&gt;"</t>
    </r>
    <r>
      <rPr>
        <sz val="11"/>
        <color rgb="FF000000"/>
        <rFont val="Calibri"/>
      </rPr>
      <t xml:space="preserve">
</t>
    </r>
    <r>
      <rPr>
        <sz val="11"/>
        <color rgb="FF000000"/>
        <rFont val="Calibri"/>
      </rPr>
      <t>$arguments.serverip = "&lt;collector IP&gt;"</t>
    </r>
    <r>
      <rPr>
        <sz val="11"/>
        <color rgb="FF000000"/>
        <rFont val="Calibri"/>
      </rPr>
      <t xml:space="preserve">
</t>
    </r>
    <r>
      <rPr>
        <sz val="11"/>
        <color rgb="FF000000"/>
        <rFont val="Calibri"/>
      </rPr>
      <t>$arguments.serverport = "&lt;collector port&gt;"</t>
    </r>
    <r>
      <rPr>
        <sz val="11"/>
        <color rgb="FF000000"/>
        <rFont val="Calibri"/>
      </rPr>
      <t xml:space="preserve">
</t>
    </r>
    <r>
      <rPr>
        <sz val="11"/>
        <color rgb="FF000000"/>
        <rFont val="Calibri"/>
      </rPr>
      <t>$arguments = $esxcli.system.coredump.network.set.Invoke($arguments)</t>
    </r>
    <r>
      <rPr>
        <sz val="11"/>
        <color rgb="FF000000"/>
        <rFont val="Calibri"/>
      </rPr>
      <t xml:space="preserve">
</t>
    </r>
    <r>
      <rPr>
        <sz val="11"/>
        <color rgb="FF000000"/>
        <rFont val="Calibri"/>
      </rPr>
      <t>$arguments = $esxcli.system.coredump.network.set.CreateArgs()</t>
    </r>
    <r>
      <rPr>
        <sz val="11"/>
        <color rgb="FF000000"/>
        <rFont val="Calibri"/>
      </rPr>
      <t xml:space="preserve">
</t>
    </r>
    <r>
      <rPr>
        <sz val="11"/>
        <color rgb="FF000000"/>
        <rFont val="Calibri"/>
      </rPr>
      <t>$arguments.enable = $true</t>
    </r>
    <r>
      <rPr>
        <sz val="11"/>
        <color rgb="FF000000"/>
        <rFont val="Calibri"/>
      </rPr>
      <t xml:space="preserve">
</t>
    </r>
    <r>
      <rPr>
        <sz val="11"/>
        <color rgb="FF000000"/>
        <rFont val="Calibri"/>
      </rPr>
      <t>$arguments = $esxcli.system.coredump.network.set.Invoke($arguments)</t>
    </r>
  </si>
  <si>
    <r>
      <rPr>
        <sz val="11"/>
        <color rgb="FF000000"/>
        <rFont val="Calibri"/>
      </rPr>
      <t>In the event of a system failure, the system must preserve any information necessary to determine cause of failure and any information necessary to return to operations with least disruption to mission processes.</t>
    </r>
  </si>
  <si>
    <r>
      <rPr>
        <sz val="11"/>
        <color rgb="FF000000"/>
        <rFont val="Calibri"/>
      </rPr>
      <t xml:space="preserve">From the vSphere Client, select the ESXi host and right-click. </t>
    </r>
    <r>
      <rPr>
        <sz val="11"/>
        <color rgb="FF000000"/>
        <rFont val="Calibri"/>
      </rPr>
      <t xml:space="preserve">
</t>
    </r>
    <r>
      <rPr>
        <sz val="11"/>
        <color rgb="FF000000"/>
        <rFont val="Calibri"/>
      </rPr>
      <t>If the "Add Diagnostic Partition" option is greyed out, core dumps are configured.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$esxcli.system.coredump.partition.get.Invoke()</t>
    </r>
    <r>
      <rPr>
        <sz val="11"/>
        <color rgb="FF000000"/>
        <rFont val="Calibri"/>
      </rPr>
      <t xml:space="preserve">
</t>
    </r>
    <r>
      <rPr>
        <sz val="11"/>
        <color rgb="FF000000"/>
        <rFont val="Calibri"/>
      </rPr>
      <t>$esxcli.system.coredump.network.get.Invoke()</t>
    </r>
    <r>
      <rPr>
        <sz val="11"/>
        <color rgb="FF000000"/>
        <rFont val="Calibri"/>
      </rPr>
      <t xml:space="preserve">
</t>
    </r>
    <r>
      <rPr>
        <sz val="11"/>
        <color rgb="FF000000"/>
        <rFont val="Calibri"/>
      </rPr>
      <t xml:space="preserve">The first command prepares for the other two. The second command shows whether an active core dump partition is configured. The third command shows whether a network core dump collector is configured and enabled via the "HostVNic", "NetworkServerIP", "NetworkServerPort", and "Enabled" variables. </t>
    </r>
    <r>
      <rPr>
        <sz val="11"/>
        <color rgb="FF000000"/>
        <rFont val="Calibri"/>
      </rPr>
      <t xml:space="preserve">
</t>
    </r>
    <r>
      <rPr>
        <sz val="11"/>
        <color rgb="FF000000"/>
        <rFont val="Calibri"/>
      </rPr>
      <t>If there is an active core dump partition, via the second command, this is not a finding.</t>
    </r>
    <r>
      <rPr>
        <sz val="11"/>
        <color rgb="FF000000"/>
        <rFont val="Calibri"/>
      </rPr>
      <t xml:space="preserve">
</t>
    </r>
    <r>
      <rPr>
        <sz val="11"/>
        <color rgb="FF000000"/>
        <rFont val="Calibri"/>
      </rPr>
      <t>If there is a network core dump collector configured and enabled, this is not a finding.</t>
    </r>
    <r>
      <rPr>
        <sz val="11"/>
        <color rgb="FF000000"/>
        <rFont val="Calibri"/>
      </rPr>
      <t xml:space="preserve">
</t>
    </r>
    <r>
      <rPr>
        <sz val="11"/>
        <color rgb="FF000000"/>
        <rFont val="Calibri"/>
      </rPr>
      <t>If there is no core dump partition and no network core dump collector configured, this is a finding.</t>
    </r>
  </si>
  <si>
    <t>V-239300</t>
  </si>
  <si>
    <r>
      <rPr>
        <sz val="11"/>
        <rFont val="Calibri"/>
      </rPr>
      <t>The ESXi host must enable a persistent log location for all locally stored logs.</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</si>
  <si>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Click "Edit" and select the "Syslog.global.logDir" value and set it to a known persistent location.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Syslog.global.logDir | Set-AdvancedSetting -Value "New Log Location"</t>
    </r>
  </si>
  <si>
    <r>
      <rPr>
        <sz val="11"/>
        <color rgb="FF000000"/>
        <rFont val="Calibri"/>
      </rPr>
      <t>ESXi can be configured to store log files on an in-memory file system. This occurs when the host's "/scratch" directory is linked to "/tmp/scratch". When this is done, only a single day's worth of logs is stored at any time. In addition, log files will be reinitialized upon each reboot. This presents a security risk as user activity logged on the host is only stored temporarily and will not persist across reboots. This can also complicate auditing and make it harder to monitor events and diagnose issues. ESXi host logging should always be configured to a persistent datastore.</t>
    </r>
    <r>
      <rPr>
        <sz val="11"/>
        <color rgb="FF000000"/>
        <rFont val="Calibri"/>
      </rPr>
      <t xml:space="preserve">
</t>
    </r>
    <r>
      <rPr>
        <sz val="11"/>
        <color rgb="FF000000"/>
        <rFont val="Calibri"/>
      </rPr>
      <t xml:space="preserve">Note: Scratch space is configured automatically during installation or first boot of an ESXi host and does not usually need to be manually configured. ESXi Installable creates a 4 GB Fat16 partition on the target device during installation if there is sufficient space and if the device is considered "local". </t>
    </r>
    <r>
      <rPr>
        <sz val="11"/>
        <color rgb="FF000000"/>
        <rFont val="Calibri"/>
      </rPr>
      <t xml:space="preserve">
</t>
    </r>
    <r>
      <rPr>
        <sz val="11"/>
        <color rgb="FF000000"/>
        <rFont val="Calibri"/>
      </rPr>
      <t>If ESXi is installed on an SD card or USB device, a persistent log location may not be configured upon install as normal.</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</si>
  <si>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Select the "Syslog.global.logDir" value and verify it is set to a persistent location.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$esxcli.system.syslog.config.get.Invoke() | Select LocalLogOutput,LocalLogOutputIsPersistent</t>
    </r>
    <r>
      <rPr>
        <sz val="11"/>
        <color rgb="FF000000"/>
        <rFont val="Calibri"/>
      </rPr>
      <t xml:space="preserve">
</t>
    </r>
    <r>
      <rPr>
        <sz val="11"/>
        <color rgb="FF000000"/>
        <rFont val="Calibri"/>
      </rPr>
      <t>If the "LocalLogOutputIsPersistent" value is not true, this is a finding.</t>
    </r>
  </si>
  <si>
    <t>V-239301</t>
  </si>
  <si>
    <r>
      <rPr>
        <sz val="11"/>
        <rFont val="Calibri"/>
      </rPr>
      <t>The ESXi host must configure NTP time synchronization.</t>
    </r>
  </si>
  <si>
    <r>
      <rPr>
        <sz val="11"/>
        <color rgb="FF000000"/>
        <rFont val="Calibri"/>
      </rPr>
      <t xml:space="preserve">From the vSphere Client, select the ESXi host and go to Configure &gt;&gt; System &gt;&gt; Time Configuration. </t>
    </r>
    <r>
      <rPr>
        <sz val="11"/>
        <color rgb="FF000000"/>
        <rFont val="Calibri"/>
      </rPr>
      <t xml:space="preserve">
</t>
    </r>
    <r>
      <rPr>
        <sz val="11"/>
        <color rgb="FF000000"/>
        <rFont val="Calibri"/>
      </rPr>
      <t>Click "Edit" to configure the NTP service to start and stop with the host and with authoritative DoD time sources.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$NTPServers = "ntpserver1","ntpserver2"</t>
    </r>
    <r>
      <rPr>
        <sz val="11"/>
        <color rgb="FF000000"/>
        <rFont val="Calibri"/>
      </rPr>
      <t xml:space="preserve">
</t>
    </r>
    <r>
      <rPr>
        <sz val="11"/>
        <color rgb="FF000000"/>
        <rFont val="Calibri"/>
      </rPr>
      <t>Get-VMHost | Add-VMHostNTPServer $NTPServers</t>
    </r>
    <r>
      <rPr>
        <sz val="11"/>
        <color rgb="FF000000"/>
        <rFont val="Calibri"/>
      </rPr>
      <t xml:space="preserve">
</t>
    </r>
    <r>
      <rPr>
        <sz val="11"/>
        <color rgb="FF000000"/>
        <rFont val="Calibri"/>
      </rPr>
      <t>Get-VMHost | Get-VMHostService | Where {$_.Label -eq "NTP Daemon"} | Set-VMHostService -Policy On</t>
    </r>
    <r>
      <rPr>
        <sz val="11"/>
        <color rgb="FF000000"/>
        <rFont val="Calibri"/>
      </rPr>
      <t xml:space="preserve">
</t>
    </r>
    <r>
      <rPr>
        <sz val="11"/>
        <color rgb="FF000000"/>
        <rFont val="Calibri"/>
      </rPr>
      <t>Get-VMHost | Get-VMHostService | Where {$_.Label -eq "NTP Daemon"} | Start-VMHostService</t>
    </r>
  </si>
  <si>
    <r>
      <rPr>
        <sz val="11"/>
        <color rgb="FF000000"/>
        <rFont val="Calibri"/>
      </rPr>
      <t>To ensure the accuracy of the system clock, it must be synchronized with an authoritative time source within DoD. Many system functions, including time-based logon and activity restrictions, automated reports, system logs, and audit records, depend on an accurate system clock. If there is no confidence in the correctness of the system clock, time-based functions may not operate as intended and records may be of diminished value.</t>
    </r>
    <r>
      <rPr>
        <sz val="11"/>
        <color rgb="FF000000"/>
        <rFont val="Calibri"/>
      </rPr>
      <t xml:space="preserve">
</t>
    </r>
    <r>
      <rPr>
        <sz val="11"/>
        <color rgb="FF000000"/>
        <rFont val="Calibri"/>
      </rPr>
      <t>Satisfies: SRG-OS-000355-VMM-001330, SRG-OS-000356-VMM-001340</t>
    </r>
  </si>
  <si>
    <r>
      <rPr>
        <sz val="11"/>
        <color rgb="FF000000"/>
        <rFont val="Calibri"/>
      </rPr>
      <t xml:space="preserve">From the vSphere Client, select the ESXi host and go to Configure &gt;&gt; System &gt;&gt; Time Configuration. </t>
    </r>
    <r>
      <rPr>
        <sz val="11"/>
        <color rgb="FF000000"/>
        <rFont val="Calibri"/>
      </rPr>
      <t xml:space="preserve">
</t>
    </r>
    <r>
      <rPr>
        <sz val="11"/>
        <color rgb="FF000000"/>
        <rFont val="Calibri"/>
      </rPr>
      <t>Click "Edit" to verify the configured NTP servers and service startup policy.</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Get-VMHostNTPServer</t>
    </r>
    <r>
      <rPr>
        <sz val="11"/>
        <color rgb="FF000000"/>
        <rFont val="Calibri"/>
      </rPr>
      <t xml:space="preserve">
</t>
    </r>
    <r>
      <rPr>
        <sz val="11"/>
        <color rgb="FF000000"/>
        <rFont val="Calibri"/>
      </rPr>
      <t>Get-VMHost | Get-VMHostService | Where {$_.Label -eq "NTP Daemon"}</t>
    </r>
    <r>
      <rPr>
        <sz val="11"/>
        <color rgb="FF000000"/>
        <rFont val="Calibri"/>
      </rPr>
      <t xml:space="preserve">
</t>
    </r>
    <r>
      <rPr>
        <sz val="11"/>
        <color rgb="FF000000"/>
        <rFont val="Calibri"/>
      </rPr>
      <t>If the NTP service is not configured with authoritative DoD time sources or the service does not have a "Policy" of "on" or is stopped, this is a finding.</t>
    </r>
  </si>
  <si>
    <t>V-239302</t>
  </si>
  <si>
    <r>
      <rPr>
        <sz val="11"/>
        <rFont val="Calibri"/>
      </rPr>
      <t>The ESXi Image Profile and vSphere Installation Bundle (VIB) Acceptance Levels must be verified.</t>
    </r>
  </si>
  <si>
    <r>
      <rPr>
        <sz val="11"/>
        <color rgb="FF000000"/>
        <rFont val="Calibri"/>
      </rPr>
      <t xml:space="preserve">From the vSphere Client, select the ESXi host and go to Configure &gt;&gt; System &gt;&gt; Security Profile. </t>
    </r>
    <r>
      <rPr>
        <sz val="11"/>
        <color rgb="FF000000"/>
        <rFont val="Calibri"/>
      </rPr>
      <t xml:space="preserve">
</t>
    </r>
    <r>
      <rPr>
        <sz val="11"/>
        <color rgb="FF000000"/>
        <rFont val="Calibri"/>
      </rPr>
      <t>Under "Host Image Profile Acceptance Level", click "Edit".</t>
    </r>
    <r>
      <rPr>
        <sz val="11"/>
        <color rgb="FF000000"/>
        <rFont val="Calibri"/>
      </rPr>
      <t xml:space="preserve">
</t>
    </r>
    <r>
      <rPr>
        <sz val="11"/>
        <color rgb="FF000000"/>
        <rFont val="Calibri"/>
      </rPr>
      <t>Using the pull-down selection, set the acceptance level to be "VMwareCertified", "VMwareAccepted", or "PartnerSupported".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$arguments = $esxcli.software.acceptance.set.CreateArgs()</t>
    </r>
    <r>
      <rPr>
        <sz val="11"/>
        <color rgb="FF000000"/>
        <rFont val="Calibri"/>
      </rPr>
      <t xml:space="preserve">
</t>
    </r>
    <r>
      <rPr>
        <sz val="11"/>
        <color rgb="FF000000"/>
        <rFont val="Calibri"/>
      </rPr>
      <t>$arguments.level = "PartnerSupported"</t>
    </r>
    <r>
      <rPr>
        <sz val="11"/>
        <color rgb="FF000000"/>
        <rFont val="Calibri"/>
      </rPr>
      <t xml:space="preserve">
</t>
    </r>
    <r>
      <rPr>
        <sz val="11"/>
        <color rgb="FF000000"/>
        <rFont val="Calibri"/>
      </rPr>
      <t>$esxcli.software.acceptance.set.Invoke($arguments)</t>
    </r>
    <r>
      <rPr>
        <sz val="11"/>
        <color rgb="FF000000"/>
        <rFont val="Calibri"/>
      </rPr>
      <t xml:space="preserve">
</t>
    </r>
    <r>
      <rPr>
        <sz val="11"/>
        <color rgb="FF000000"/>
        <rFont val="Calibri"/>
      </rPr>
      <t>Note: "VMwareCertified" or "VMwareAccepted" may be substituted for "PartnerSupported", depending on local requirements. These are also case sensitive.</t>
    </r>
  </si>
  <si>
    <r>
      <rPr>
        <sz val="11"/>
        <color rgb="FF000000"/>
        <rFont val="Calibri"/>
      </rPr>
      <t xml:space="preserve">Verify the ESXi Image Profile to only allow signed VIBs. An unsigned VIB represents untested code installed on an ESXi host. The ESXi Image profile supports four acceptance levels: </t>
    </r>
    <r>
      <rPr>
        <sz val="11"/>
        <color rgb="FF000000"/>
        <rFont val="Calibri"/>
      </rPr>
      <t xml:space="preserve">
</t>
    </r>
    <r>
      <rPr>
        <sz val="11"/>
        <color rgb="FF000000"/>
        <rFont val="Calibri"/>
      </rPr>
      <t>1. VMwareCertified - VIBs created, tested, and signed by VMware</t>
    </r>
    <r>
      <rPr>
        <sz val="11"/>
        <color rgb="FF000000"/>
        <rFont val="Calibri"/>
      </rPr>
      <t xml:space="preserve">
</t>
    </r>
    <r>
      <rPr>
        <sz val="11"/>
        <color rgb="FF000000"/>
        <rFont val="Calibri"/>
      </rPr>
      <t>2. VMwareAccepted - VIBs created by a VMware partner but tested and signed by VMware</t>
    </r>
    <r>
      <rPr>
        <sz val="11"/>
        <color rgb="FF000000"/>
        <rFont val="Calibri"/>
      </rPr>
      <t xml:space="preserve">
</t>
    </r>
    <r>
      <rPr>
        <sz val="11"/>
        <color rgb="FF000000"/>
        <rFont val="Calibri"/>
      </rPr>
      <t xml:space="preserve">3. PartnerSupported - VIBs created, tested, and signed by a certified VMware partner </t>
    </r>
    <r>
      <rPr>
        <sz val="11"/>
        <color rgb="FF000000"/>
        <rFont val="Calibri"/>
      </rPr>
      <t xml:space="preserve">
</t>
    </r>
    <r>
      <rPr>
        <sz val="11"/>
        <color rgb="FF000000"/>
        <rFont val="Calibri"/>
      </rPr>
      <t xml:space="preserve">4. CommunitySupported - VIBs that have not been tested by VMware or a VMware partner </t>
    </r>
    <r>
      <rPr>
        <sz val="11"/>
        <color rgb="FF000000"/>
        <rFont val="Calibri"/>
      </rPr>
      <t xml:space="preserve">
</t>
    </r>
    <r>
      <rPr>
        <sz val="11"/>
        <color rgb="FF000000"/>
        <rFont val="Calibri"/>
      </rPr>
      <t>CommunitySupported VIBs are not supported and do not have a digital signature. To protect the security and integrity of ESXi hosts, do not allow unsigned (CommunitySupported) VIBs to be installed on hosts.</t>
    </r>
    <r>
      <rPr>
        <sz val="11"/>
        <color rgb="FF000000"/>
        <rFont val="Calibri"/>
      </rPr>
      <t xml:space="preserve">
</t>
    </r>
    <r>
      <rPr>
        <sz val="11"/>
        <color rgb="FF000000"/>
        <rFont val="Calibri"/>
      </rPr>
      <t>Satisfies: SRG-OS-000366-VMM-001430, SRG-OS-000370-VMM-001460, SRG-OS-000404-VMM-001650</t>
    </r>
  </si>
  <si>
    <r>
      <rPr>
        <sz val="11"/>
        <color rgb="FF000000"/>
        <rFont val="Calibri"/>
      </rPr>
      <t xml:space="preserve">From the vSphere Client, select the ESXi host and go to Configure &gt;&gt; System &gt;&gt; Security Profile. </t>
    </r>
    <r>
      <rPr>
        <sz val="11"/>
        <color rgb="FF000000"/>
        <rFont val="Calibri"/>
      </rPr>
      <t xml:space="preserve">
</t>
    </r>
    <r>
      <rPr>
        <sz val="11"/>
        <color rgb="FF000000"/>
        <rFont val="Calibri"/>
      </rPr>
      <t>Under "Host Image Profile Acceptance Level", view the acceptance level.</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$esxcli.software.acceptance.get.Invoke()</t>
    </r>
    <r>
      <rPr>
        <sz val="11"/>
        <color rgb="FF000000"/>
        <rFont val="Calibri"/>
      </rPr>
      <t xml:space="preserve">
</t>
    </r>
    <r>
      <rPr>
        <sz val="11"/>
        <color rgb="FF000000"/>
        <rFont val="Calibri"/>
      </rPr>
      <t>If the acceptance level is "CommunitySupported", this is a finding.</t>
    </r>
  </si>
  <si>
    <t>V-239303</t>
  </si>
  <si>
    <r>
      <rPr>
        <sz val="11"/>
        <rFont val="Calibri"/>
      </rPr>
      <t>The ESXi host must protect the confidentiality and integrity of transmitted information by isolating vMotion traffic.</t>
    </r>
  </si>
  <si>
    <r>
      <rPr>
        <sz val="11"/>
        <color rgb="FF000000"/>
        <rFont val="Calibri"/>
      </rPr>
      <t xml:space="preserve">Configuration of the vMotion VMkernel will be unique to each environment. </t>
    </r>
    <r>
      <rPr>
        <sz val="11"/>
        <color rgb="FF000000"/>
        <rFont val="Calibri"/>
      </rPr>
      <t xml:space="preserve">
</t>
    </r>
    <r>
      <rPr>
        <sz val="11"/>
        <color rgb="FF000000"/>
        <rFont val="Calibri"/>
      </rPr>
      <t>As an example, to modify the IP address and VLAN information to the correct network on a distributed switch, do the following:</t>
    </r>
    <r>
      <rPr>
        <sz val="11"/>
        <color rgb="FF000000"/>
        <rFont val="Calibri"/>
      </rPr>
      <t xml:space="preserve">
</t>
    </r>
    <r>
      <rPr>
        <sz val="11"/>
        <color rgb="FF000000"/>
        <rFont val="Calibri"/>
      </rPr>
      <t xml:space="preserve">From the vSphere Client, go to Networking &gt;&gt; Select a distributed switch &gt;&gt; Select a port group &gt;&gt; Configure &gt;&gt; Settings &gt;&gt; Edit &gt;&gt; VLAN. </t>
    </r>
    <r>
      <rPr>
        <sz val="11"/>
        <color rgb="FF000000"/>
        <rFont val="Calibri"/>
      </rPr>
      <t xml:space="preserve">
</t>
    </r>
    <r>
      <rPr>
        <sz val="11"/>
        <color rgb="FF000000"/>
        <rFont val="Calibri"/>
      </rPr>
      <t>Change the "VLAN Type" to "VLAN" and change the "VLAN ID" to a network allocated and dedicated to vMotion traffic exclusively.</t>
    </r>
  </si>
  <si>
    <r>
      <rPr>
        <sz val="11"/>
        <color rgb="FF000000"/>
        <rFont val="Calibri"/>
      </rPr>
      <t>While encrypted vMotion is available now, vMotion traffic should still be sequestered from other traffic to further protect it from attack. This network must be only be accessible to other ESXi hosts preventing outside access to the network.</t>
    </r>
  </si>
  <si>
    <r>
      <rPr>
        <sz val="11"/>
        <color rgb="FF000000"/>
        <rFont val="Calibri"/>
      </rPr>
      <t>Verify the vMotion VMKernel port group is in a dedicated VLAN, which can be on a common standard or distributed virtual switch as long as the vMotion VLAN is not shared by any other function and is not routed to anything but ESXi hosts.</t>
    </r>
    <r>
      <rPr>
        <sz val="11"/>
        <color rgb="FF000000"/>
        <rFont val="Calibri"/>
      </rPr>
      <t xml:space="preserve">
</t>
    </r>
    <r>
      <rPr>
        <sz val="11"/>
        <color rgb="FF000000"/>
        <rFont val="Calibri"/>
      </rPr>
      <t>For environments that do not use vCenter server to manage ESXi, this is Not Applicable.</t>
    </r>
    <r>
      <rPr>
        <sz val="11"/>
        <color rgb="FF000000"/>
        <rFont val="Calibri"/>
      </rPr>
      <t xml:space="preserve">
</t>
    </r>
    <r>
      <rPr>
        <sz val="11"/>
        <color rgb="FF000000"/>
        <rFont val="Calibri"/>
      </rPr>
      <t xml:space="preserve">The check for this will be unique per environment. </t>
    </r>
    <r>
      <rPr>
        <sz val="11"/>
        <color rgb="FF000000"/>
        <rFont val="Calibri"/>
      </rPr>
      <t xml:space="preserve">
</t>
    </r>
    <r>
      <rPr>
        <sz val="11"/>
        <color rgb="FF000000"/>
        <rFont val="Calibri"/>
      </rPr>
      <t>From the vSphere Client, select the ESXi host and go to Configuration &gt;&gt; Networking.</t>
    </r>
    <r>
      <rPr>
        <sz val="11"/>
        <color rgb="FF000000"/>
        <rFont val="Calibri"/>
      </rPr>
      <t xml:space="preserve">
</t>
    </r>
    <r>
      <rPr>
        <sz val="11"/>
        <color rgb="FF000000"/>
        <rFont val="Calibri"/>
      </rPr>
      <t>Review the VLAN associated with the vMotion VMkernel(s) and verify it is dedicated for that purpose and logically separated from other functions.</t>
    </r>
    <r>
      <rPr>
        <sz val="11"/>
        <color rgb="FF000000"/>
        <rFont val="Calibri"/>
      </rPr>
      <t xml:space="preserve">
</t>
    </r>
    <r>
      <rPr>
        <sz val="11"/>
        <color rgb="FF000000"/>
        <rFont val="Calibri"/>
      </rPr>
      <t>If long distance or cross-vCenter vMotion is used, the vMotion network can be routable but must be accessible to only the intended ESXi hosts.</t>
    </r>
    <r>
      <rPr>
        <sz val="11"/>
        <color rgb="FF000000"/>
        <rFont val="Calibri"/>
      </rPr>
      <t xml:space="preserve">
</t>
    </r>
    <r>
      <rPr>
        <sz val="11"/>
        <color rgb="FF000000"/>
        <rFont val="Calibri"/>
      </rPr>
      <t>If the vMotion port group is not on an isolated VLAN and/or is routable to systems other than ESXi hosts, this is a finding.</t>
    </r>
  </si>
  <si>
    <t>V-239304</t>
  </si>
  <si>
    <r>
      <rPr>
        <sz val="11"/>
        <rFont val="Calibri"/>
      </rPr>
      <t>The ESXi host must protect the confidentiality and integrity of transmitted information by protecting ESXi management traffic.</t>
    </r>
  </si>
  <si>
    <r>
      <rPr>
        <sz val="11"/>
        <color rgb="FF000000"/>
        <rFont val="Calibri"/>
      </rPr>
      <t xml:space="preserve">From the vSphere Client, select the ESXi host and go to Configure &gt;&gt; Networking &gt;&gt; VMkernel adapters. </t>
    </r>
    <r>
      <rPr>
        <sz val="11"/>
        <color rgb="FF000000"/>
        <rFont val="Calibri"/>
      </rPr>
      <t xml:space="preserve">
</t>
    </r>
    <r>
      <rPr>
        <sz val="11"/>
        <color rgb="FF000000"/>
        <rFont val="Calibri"/>
      </rPr>
      <t>Select the Management VMkernel and click "Edit".</t>
    </r>
    <r>
      <rPr>
        <sz val="11"/>
        <color rgb="FF000000"/>
        <rFont val="Calibri"/>
      </rPr>
      <t xml:space="preserve">
</t>
    </r>
    <r>
      <rPr>
        <sz val="11"/>
        <color rgb="FF000000"/>
        <rFont val="Calibri"/>
      </rPr>
      <t xml:space="preserve">On the Port properties tab, uncheck everything but "Management.” </t>
    </r>
    <r>
      <rPr>
        <sz val="11"/>
        <color rgb="FF000000"/>
        <rFont val="Calibri"/>
      </rPr>
      <t xml:space="preserve">
</t>
    </r>
    <r>
      <rPr>
        <sz val="11"/>
        <color rgb="FF000000"/>
        <rFont val="Calibri"/>
      </rPr>
      <t xml:space="preserve">On the IP Settings tab, enter the appropriate IP address and subnet information and click "OK". </t>
    </r>
    <r>
      <rPr>
        <sz val="11"/>
        <color rgb="FF000000"/>
        <rFont val="Calibri"/>
      </rPr>
      <t xml:space="preserve">
</t>
    </r>
    <r>
      <rPr>
        <sz val="11"/>
        <color rgb="FF000000"/>
        <rFont val="Calibri"/>
      </rPr>
      <t xml:space="preserve">Set the appropriate VLAN ID &gt;&gt; Configure &gt;&gt; Networking &gt;&gt; Virtual switches. </t>
    </r>
    <r>
      <rPr>
        <sz val="11"/>
        <color rgb="FF000000"/>
        <rFont val="Calibri"/>
      </rPr>
      <t xml:space="preserve">
</t>
    </r>
    <r>
      <rPr>
        <sz val="11"/>
        <color rgb="FF000000"/>
        <rFont val="Calibri"/>
      </rPr>
      <t>Select the Management portgroup and click "Edit".</t>
    </r>
    <r>
      <rPr>
        <sz val="11"/>
        <color rgb="FF000000"/>
        <rFont val="Calibri"/>
      </rPr>
      <t xml:space="preserve">
</t>
    </r>
    <r>
      <rPr>
        <sz val="11"/>
        <color rgb="FF000000"/>
        <rFont val="Calibri"/>
      </rPr>
      <t>On the properties tab, enter the appropriate VLAN ID and click "OK".</t>
    </r>
  </si>
  <si>
    <r>
      <rPr>
        <sz val="11"/>
        <color rgb="FF000000"/>
        <rFont val="Calibri"/>
      </rPr>
      <t>The vSphere management network provides access to the vSphere management interface on each component. Services running on the management interface provide an opportunity for an attacker to gain privileged access to the systems. Any remote attack most likely would begin with gaining entry to this network.</t>
    </r>
  </si>
  <si>
    <r>
      <rPr>
        <sz val="11"/>
        <color rgb="FF000000"/>
        <rFont val="Calibri"/>
      </rPr>
      <t xml:space="preserve">Verify the Management VMkernel port group is on a dedicated VLAN, which can be on a common standard or distributed virtual switch as long as the Management VLAN is not shared by any other function and is not accessible to anything other than management-related functions such as vCenter. </t>
    </r>
    <r>
      <rPr>
        <sz val="11"/>
        <color rgb="FF000000"/>
        <rFont val="Calibri"/>
      </rPr>
      <t xml:space="preserve">
</t>
    </r>
    <r>
      <rPr>
        <sz val="11"/>
        <color rgb="FF000000"/>
        <rFont val="Calibri"/>
      </rPr>
      <t xml:space="preserve">The check for this will be unique per environment. </t>
    </r>
    <r>
      <rPr>
        <sz val="11"/>
        <color rgb="FF000000"/>
        <rFont val="Calibri"/>
      </rPr>
      <t xml:space="preserve">
</t>
    </r>
    <r>
      <rPr>
        <sz val="11"/>
        <color rgb="FF000000"/>
        <rFont val="Calibri"/>
      </rPr>
      <t>From the vSphere Client, select the ESXi host and go to Configure &gt;&gt; Networking.</t>
    </r>
    <r>
      <rPr>
        <sz val="11"/>
        <color rgb="FF000000"/>
        <rFont val="Calibri"/>
      </rPr>
      <t xml:space="preserve">
</t>
    </r>
    <r>
      <rPr>
        <sz val="11"/>
        <color rgb="FF000000"/>
        <rFont val="Calibri"/>
      </rPr>
      <t>Review the VLAN associated with the Management VMkernel and verify it is dedicated for that purpose and is logically separated from other functions.</t>
    </r>
    <r>
      <rPr>
        <sz val="11"/>
        <color rgb="FF000000"/>
        <rFont val="Calibri"/>
      </rPr>
      <t xml:space="preserve">
</t>
    </r>
    <r>
      <rPr>
        <sz val="11"/>
        <color rgb="FF000000"/>
        <rFont val="Calibri"/>
      </rPr>
      <t>If the network segment is accessible, except to networks where other management-related entities such as vCenter are located, this is a finding.</t>
    </r>
  </si>
  <si>
    <t>V-239305</t>
  </si>
  <si>
    <r>
      <rPr>
        <sz val="11"/>
        <rFont val="Calibri"/>
      </rPr>
      <t>The ESXi host must protect the confidentiality and integrity of transmitted information by isolating IP-based storage traffic.</t>
    </r>
  </si>
  <si>
    <r>
      <rPr>
        <sz val="11"/>
        <color rgb="FF000000"/>
        <rFont val="Calibri"/>
      </rPr>
      <t>Configuration of an IP-Based VMkernel will be unique to each environment. However, as an example, to modify the IP address and VLAN information to the correct network on a standard switch for an iSCSI VMkernel, do the following:</t>
    </r>
    <r>
      <rPr>
        <sz val="11"/>
        <color rgb="FF000000"/>
        <rFont val="Calibri"/>
      </rPr>
      <t xml:space="preserve">
</t>
    </r>
    <r>
      <rPr>
        <sz val="11"/>
        <color rgb="FF000000"/>
        <rFont val="Calibri"/>
      </rPr>
      <t xml:space="preserve">vSAN Example: </t>
    </r>
    <r>
      <rPr>
        <sz val="11"/>
        <color rgb="FF000000"/>
        <rFont val="Calibri"/>
      </rPr>
      <t xml:space="preserve">
</t>
    </r>
    <r>
      <rPr>
        <sz val="11"/>
        <color rgb="FF000000"/>
        <rFont val="Calibri"/>
      </rPr>
      <t xml:space="preserve">From the vSphere Client, select the ESXi host and go to Configure &gt;&gt; Networking &gt;&gt; VMkernel adapters. </t>
    </r>
    <r>
      <rPr>
        <sz val="11"/>
        <color rgb="FF000000"/>
        <rFont val="Calibri"/>
      </rPr>
      <t xml:space="preserve">
</t>
    </r>
    <r>
      <rPr>
        <sz val="11"/>
        <color rgb="FF000000"/>
        <rFont val="Calibri"/>
      </rPr>
      <t>Select the dedicated vSAN VMkernel adapter and click Edit settings.</t>
    </r>
    <r>
      <rPr>
        <sz val="11"/>
        <color rgb="FF000000"/>
        <rFont val="Calibri"/>
      </rPr>
      <t xml:space="preserve">
</t>
    </r>
    <r>
      <rPr>
        <sz val="11"/>
        <color rgb="FF000000"/>
        <rFont val="Calibri"/>
      </rPr>
      <t xml:space="preserve">On the Port properties tab, uncheck everything but "vSAN.” </t>
    </r>
    <r>
      <rPr>
        <sz val="11"/>
        <color rgb="FF000000"/>
        <rFont val="Calibri"/>
      </rPr>
      <t xml:space="preserve">
</t>
    </r>
    <r>
      <rPr>
        <sz val="11"/>
        <color rgb="FF000000"/>
        <rFont val="Calibri"/>
      </rPr>
      <t xml:space="preserve">On the IP Settings tab, enter the appropriate IP address and subnet information and click "OK". </t>
    </r>
    <r>
      <rPr>
        <sz val="11"/>
        <color rgb="FF000000"/>
        <rFont val="Calibri"/>
      </rPr>
      <t xml:space="preserve">
</t>
    </r>
    <r>
      <rPr>
        <sz val="11"/>
        <color rgb="FF000000"/>
        <rFont val="Calibri"/>
      </rPr>
      <t xml:space="preserve">Set the appropriate VLAN ID by navigating to Configure &gt;&gt; Networking &gt;&gt; Virtual switches. </t>
    </r>
    <r>
      <rPr>
        <sz val="11"/>
        <color rgb="FF000000"/>
        <rFont val="Calibri"/>
      </rPr>
      <t xml:space="preserve">
</t>
    </r>
    <r>
      <rPr>
        <sz val="11"/>
        <color rgb="FF000000"/>
        <rFont val="Calibri"/>
      </rPr>
      <t>Select the appropriate portgroup (iSCSI, NFS, vSAN) and click Edit settings.</t>
    </r>
    <r>
      <rPr>
        <sz val="11"/>
        <color rgb="FF000000"/>
        <rFont val="Calibri"/>
      </rPr>
      <t xml:space="preserve">
</t>
    </r>
    <r>
      <rPr>
        <sz val="11"/>
        <color rgb="FF000000"/>
        <rFont val="Calibri"/>
      </rPr>
      <t>On the properties tab, enter the appropriate VLAN ID and click "OK".</t>
    </r>
  </si>
  <si>
    <r>
      <rPr>
        <sz val="11"/>
        <color rgb="FF000000"/>
        <rFont val="Calibri"/>
      </rPr>
      <t xml:space="preserve">Virtual machines might share virtual switches and VLANs with the IP-based storage configurations. IP-based storage includes vSAN, iSCSI, and NFS. This configuration might expose IP-based storage traffic to unauthorized virtual machine users. IP-based storage frequently is not encrypted. It can be viewed by anyone with access to this network. </t>
    </r>
    <r>
      <rPr>
        <sz val="11"/>
        <color rgb="FF000000"/>
        <rFont val="Calibri"/>
      </rPr>
      <t xml:space="preserve">
</t>
    </r>
    <r>
      <rPr>
        <sz val="11"/>
        <color rgb="FF000000"/>
        <rFont val="Calibri"/>
      </rPr>
      <t>To restrict unauthorized users from viewing the IP-based storage traffic, the IP-based storage network must be logically separated from the production traffic. Configuring the IP-based storage adaptors on separate VLANs or network segments from other VMkernels and virtual machines will limit unauthorized users from viewing the traffic.</t>
    </r>
  </si>
  <si>
    <r>
      <rPr>
        <sz val="11"/>
        <color rgb="FF000000"/>
        <rFont val="Calibri"/>
      </rPr>
      <t>If IP-based storage is not used, this is Not Applicable.</t>
    </r>
    <r>
      <rPr>
        <sz val="11"/>
        <color rgb="FF000000"/>
        <rFont val="Calibri"/>
      </rPr>
      <t xml:space="preserve">
</t>
    </r>
    <r>
      <rPr>
        <sz val="11"/>
        <color rgb="FF000000"/>
        <rFont val="Calibri"/>
      </rPr>
      <t xml:space="preserve">Verify that IP-based storage (iSCSI, NFS, vSAN) VMkernel port groups are in a dedicated VLAN, which can be on a standard or distributed virtual switch that is logically separated from other traffic types. The check for this will be unique per environment. </t>
    </r>
    <r>
      <rPr>
        <sz val="11"/>
        <color rgb="FF000000"/>
        <rFont val="Calibri"/>
      </rPr>
      <t xml:space="preserve">
</t>
    </r>
    <r>
      <rPr>
        <sz val="11"/>
        <color rgb="FF000000"/>
        <rFont val="Calibri"/>
      </rPr>
      <t>From the vSphere Client, select the ESXi Host and go to Configure &gt;&gt; Networking &gt;&gt; VMkernel adapters.</t>
    </r>
    <r>
      <rPr>
        <sz val="11"/>
        <color rgb="FF000000"/>
        <rFont val="Calibri"/>
      </rPr>
      <t xml:space="preserve">
</t>
    </r>
    <r>
      <rPr>
        <sz val="11"/>
        <color rgb="FF000000"/>
        <rFont val="Calibri"/>
      </rPr>
      <t>Review the VLANs associated with any IP-based storage VMkernels and verify it is dedicated for that purpose and logically separated from other functions.</t>
    </r>
    <r>
      <rPr>
        <sz val="11"/>
        <color rgb="FF000000"/>
        <rFont val="Calibri"/>
      </rPr>
      <t xml:space="preserve">
</t>
    </r>
    <r>
      <rPr>
        <sz val="11"/>
        <color rgb="FF000000"/>
        <rFont val="Calibri"/>
      </rPr>
      <t>If any IP-based storage networks are not isolated from other traffic types, this is a finding.</t>
    </r>
  </si>
  <si>
    <t>V-239306</t>
  </si>
  <si>
    <r>
      <rPr>
        <sz val="11"/>
        <rFont val="Calibri"/>
      </rPr>
      <t>The ESXi host must protect the confidentiality and integrity of transmitted information by using different TCP/IP stacks where possible.</t>
    </r>
  </si>
  <si>
    <r>
      <rPr>
        <sz val="11"/>
        <color rgb="FF000000"/>
        <rFont val="Calibri"/>
      </rPr>
      <t>From the vSphere Client, select the ESXi host and go to Configure &gt;&gt; Networking &gt;&gt; TCP/IP configuration.</t>
    </r>
    <r>
      <rPr>
        <sz val="11"/>
        <color rgb="FF000000"/>
        <rFont val="Calibri"/>
      </rPr>
      <t xml:space="preserve">
</t>
    </r>
    <r>
      <rPr>
        <sz val="11"/>
        <color rgb="FF000000"/>
        <rFont val="Calibri"/>
      </rPr>
      <t xml:space="preserve">Select a TCP/IP stack and click "Edit". </t>
    </r>
    <r>
      <rPr>
        <sz val="11"/>
        <color rgb="FF000000"/>
        <rFont val="Calibri"/>
      </rPr>
      <t xml:space="preserve">
</t>
    </r>
    <r>
      <rPr>
        <sz val="11"/>
        <color rgb="FF000000"/>
        <rFont val="Calibri"/>
      </rPr>
      <t>Enter the appropriate site-specific IP address information for the particular TCP/IP stack and click "OK".</t>
    </r>
  </si>
  <si>
    <r>
      <rPr>
        <sz val="11"/>
        <color rgb="FF000000"/>
        <rFont val="Calibri"/>
      </rPr>
      <t xml:space="preserve">Three different TCP/IP stacks are available by default on ESXi: Default, Provisioning, and vMotion. </t>
    </r>
    <r>
      <rPr>
        <sz val="11"/>
        <color rgb="FF000000"/>
        <rFont val="Calibri"/>
      </rPr>
      <t xml:space="preserve">
</t>
    </r>
    <r>
      <rPr>
        <sz val="11"/>
        <color rgb="FF000000"/>
        <rFont val="Calibri"/>
      </rPr>
      <t>To better protect and isolate sensitive network traffic within ESXi, administrators must configure each of these stacks. Additional custom TCP/IP stacks can be created if desired.</t>
    </r>
  </si>
  <si>
    <r>
      <rPr>
        <sz val="11"/>
        <color rgb="FF000000"/>
        <rFont val="Calibri"/>
      </rPr>
      <t xml:space="preserve">From the vSphere Client, select the ESXi host and go to Configure &gt;&gt; Networking &gt;&gt; TCP/IP configuration. </t>
    </r>
    <r>
      <rPr>
        <sz val="11"/>
        <color rgb="FF000000"/>
        <rFont val="Calibri"/>
      </rPr>
      <t xml:space="preserve">
</t>
    </r>
    <r>
      <rPr>
        <sz val="11"/>
        <color rgb="FF000000"/>
        <rFont val="Calibri"/>
      </rPr>
      <t>Review the default system TCP/IP stacks and verify they are configured with the appropriate IP address information.</t>
    </r>
    <r>
      <rPr>
        <sz val="11"/>
        <color rgb="FF000000"/>
        <rFont val="Calibri"/>
      </rPr>
      <t xml:space="preserve">
</t>
    </r>
    <r>
      <rPr>
        <sz val="11"/>
        <color rgb="FF000000"/>
        <rFont val="Calibri"/>
      </rPr>
      <t>If vMotion and Provisioning VMKernels are in use and are not using their own TCP/IP stack, this is a finding.</t>
    </r>
  </si>
  <si>
    <t>V-239307</t>
  </si>
  <si>
    <r>
      <rPr>
        <sz val="11"/>
        <rFont val="Calibri"/>
      </rPr>
      <t>SNMP must be configured properly on the ESXi host.</t>
    </r>
  </si>
  <si>
    <r>
      <rPr>
        <sz val="11"/>
        <color rgb="FF000000"/>
        <rFont val="Calibri"/>
      </rPr>
      <t>To disable SNMP, run the following command from a PowerCLI command prompt while connected to the ESXi Host:</t>
    </r>
    <r>
      <rPr>
        <sz val="11"/>
        <color rgb="FF000000"/>
        <rFont val="Calibri"/>
      </rPr>
      <t xml:space="preserve">
</t>
    </r>
    <r>
      <rPr>
        <sz val="11"/>
        <color rgb="FF000000"/>
        <rFont val="Calibri"/>
      </rPr>
      <t>Get-VMHostSnmp | Set-VMHostSnmp -Enabled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console or ssh session, run the follow command:</t>
    </r>
    <r>
      <rPr>
        <sz val="11"/>
        <color rgb="FF000000"/>
        <rFont val="Calibri"/>
      </rPr>
      <t xml:space="preserve">
</t>
    </r>
    <r>
      <rPr>
        <sz val="11"/>
        <color rgb="FF000000"/>
        <rFont val="Calibri"/>
      </rPr>
      <t>esxcli system snmp set -e no</t>
    </r>
    <r>
      <rPr>
        <sz val="11"/>
        <color rgb="FF000000"/>
        <rFont val="Calibri"/>
      </rPr>
      <t xml:space="preserve">
</t>
    </r>
    <r>
      <rPr>
        <sz val="11"/>
        <color rgb="FF000000"/>
        <rFont val="Calibri"/>
      </rPr>
      <t>To configure SNMP for v3 targets, use the "esxcli system snmp set" command set.</t>
    </r>
  </si>
  <si>
    <r>
      <rPr>
        <sz val="11"/>
        <color rgb="FF000000"/>
        <rFont val="Calibri"/>
      </rPr>
      <t>If SNMP is not being used, it must remain disabled. If it is being used, the proper trap destination must be configured. If SNMP is not properly configured, monitoring information can be sent to a malicious host that can then use this information to plan an attack.</t>
    </r>
  </si>
  <si>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Get-VMHostSnmp | Select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an console or ssh session, run the follow command:</t>
    </r>
    <r>
      <rPr>
        <sz val="11"/>
        <color rgb="FF000000"/>
        <rFont val="Calibri"/>
      </rPr>
      <t xml:space="preserve">
</t>
    </r>
    <r>
      <rPr>
        <sz val="11"/>
        <color rgb="FF000000"/>
        <rFont val="Calibri"/>
      </rPr>
      <t>esxcli system snmp get</t>
    </r>
    <r>
      <rPr>
        <sz val="11"/>
        <color rgb="FF000000"/>
        <rFont val="Calibri"/>
      </rPr>
      <t xml:space="preserve">
</t>
    </r>
    <r>
      <rPr>
        <sz val="11"/>
        <color rgb="FF000000"/>
        <rFont val="Calibri"/>
      </rPr>
      <t>If SNMP is not in use and is enabled, this is a finding.</t>
    </r>
    <r>
      <rPr>
        <sz val="11"/>
        <color rgb="FF000000"/>
        <rFont val="Calibri"/>
      </rPr>
      <t xml:space="preserve">
</t>
    </r>
    <r>
      <rPr>
        <sz val="11"/>
        <color rgb="FF000000"/>
        <rFont val="Calibri"/>
      </rPr>
      <t>If SNMP is enabled and read-only communities is set to "public", this is a finding.</t>
    </r>
    <r>
      <rPr>
        <sz val="11"/>
        <color rgb="FF000000"/>
        <rFont val="Calibri"/>
      </rPr>
      <t xml:space="preserve">
</t>
    </r>
    <r>
      <rPr>
        <sz val="11"/>
        <color rgb="FF000000"/>
        <rFont val="Calibri"/>
      </rPr>
      <t>If SNMP is enabled and is not using v3 targets, this is a finding.</t>
    </r>
    <r>
      <rPr>
        <sz val="11"/>
        <color rgb="FF000000"/>
        <rFont val="Calibri"/>
      </rPr>
      <t xml:space="preserve">
</t>
    </r>
    <r>
      <rPr>
        <sz val="11"/>
        <color rgb="FF000000"/>
        <rFont val="Calibri"/>
      </rPr>
      <t>Note: SNMP v3 targets can only be viewed and configured from the esxcli command.</t>
    </r>
  </si>
  <si>
    <t>V-239308</t>
  </si>
  <si>
    <r>
      <rPr>
        <sz val="11"/>
        <rFont val="Calibri"/>
      </rPr>
      <t>The ESXi host must enable bidirectional CHAP authentication for iSCSI traffic.</t>
    </r>
  </si>
  <si>
    <r>
      <rPr>
        <sz val="11"/>
        <color rgb="FF000000"/>
        <rFont val="Calibri"/>
      </rPr>
      <t>From the vSphere Client, select the ESXi host and go to Configure &gt;&gt; Storage &gt;&gt; Storage Adapters.</t>
    </r>
    <r>
      <rPr>
        <sz val="11"/>
        <color rgb="FF000000"/>
        <rFont val="Calibri"/>
      </rPr>
      <t xml:space="preserve">
</t>
    </r>
    <r>
      <rPr>
        <sz val="11"/>
        <color rgb="FF000000"/>
        <rFont val="Calibri"/>
      </rPr>
      <t xml:space="preserve">Select the iSCSI adapter &gt;&gt; Properties &gt;&gt; Authentication and click the "Edit" button. </t>
    </r>
    <r>
      <rPr>
        <sz val="11"/>
        <color rgb="FF000000"/>
        <rFont val="Calibri"/>
      </rPr>
      <t xml:space="preserve">
</t>
    </r>
    <r>
      <rPr>
        <sz val="11"/>
        <color rgb="FF000000"/>
        <rFont val="Calibri"/>
      </rPr>
      <t>Set Authentication method to “Use bidirectional CHAP” and enter a unique secret for each traffic flow direction.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Get-VMHostHba | Where {$_.Type -eq "iscsi"} | Set-VMHostHba -ChapType Required -ChapName "chapname" -ChapPassword "password" -MutualChapEnabled $true -MutualChapName "mutualchapname" -MutualChapPassword "mutualpassword"</t>
    </r>
  </si>
  <si>
    <r>
      <rPr>
        <sz val="11"/>
        <color rgb="FF000000"/>
        <rFont val="Calibri"/>
      </rPr>
      <t>When enabled, vSphere performs bidirectional authentication of both the iSCSI target and host. There is a potential for a MiTM attack, when not authenticating both the iSCSI target and host, in which an attacker might impersonate either side of the connection to steal data. Bidirectional authentication mitigates this risk.</t>
    </r>
  </si>
  <si>
    <r>
      <rPr>
        <sz val="11"/>
        <color rgb="FF000000"/>
        <rFont val="Calibri"/>
      </rPr>
      <t>From the vSphere Client, select the ESXi host and go to Configure &gt;&gt; Storage &gt;&gt; Storage Adapters.</t>
    </r>
    <r>
      <rPr>
        <sz val="11"/>
        <color rgb="FF000000"/>
        <rFont val="Calibri"/>
      </rPr>
      <t xml:space="preserve">
</t>
    </r>
    <r>
      <rPr>
        <sz val="11"/>
        <color rgb="FF000000"/>
        <rFont val="Calibri"/>
      </rPr>
      <t>Select the iSCSI adapter &gt;&gt; Properties &gt;&gt; Authentication method, view the CHAP configuration, and verify CHAP is required for target and host authentication.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Get-VMHostHba | Where {$_.Type -eq "iscsi"} | Select AuthenticationProperties -ExpandProperty AuthenticationProperties</t>
    </r>
    <r>
      <rPr>
        <sz val="11"/>
        <color rgb="FF000000"/>
        <rFont val="Calibri"/>
      </rPr>
      <t xml:space="preserve">
</t>
    </r>
    <r>
      <rPr>
        <sz val="11"/>
        <color rgb="FF000000"/>
        <rFont val="Calibri"/>
      </rPr>
      <t>If iSCSI is not used, this is not a finding.</t>
    </r>
    <r>
      <rPr>
        <sz val="11"/>
        <color rgb="FF000000"/>
        <rFont val="Calibri"/>
      </rPr>
      <t xml:space="preserve">
</t>
    </r>
    <r>
      <rPr>
        <sz val="11"/>
        <color rgb="FF000000"/>
        <rFont val="Calibri"/>
      </rPr>
      <t>If iSCSI is used and CHAP is not set to "required" for both the target and host, this is a finding.</t>
    </r>
    <r>
      <rPr>
        <sz val="11"/>
        <color rgb="FF000000"/>
        <rFont val="Calibri"/>
      </rPr>
      <t xml:space="preserve">
</t>
    </r>
    <r>
      <rPr>
        <sz val="11"/>
        <color rgb="FF000000"/>
        <rFont val="Calibri"/>
      </rPr>
      <t>If iSCSI is used and unique CHAP secrets are not used for each host, this is a finding.</t>
    </r>
  </si>
  <si>
    <t>V-239309</t>
  </si>
  <si>
    <r>
      <rPr>
        <sz val="11"/>
        <rFont val="Calibri"/>
      </rPr>
      <t>The ESXi host must disable Inter-VM transparent page sharing.</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</si>
  <si>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Click "Edit", select the "Mem.ShareForceSalting" value, and configure it to "2".</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Mem.ShareForceSalting | Set-AdvancedSetting -Value 2</t>
    </r>
  </si>
  <si>
    <r>
      <rPr>
        <sz val="11"/>
        <color rgb="FF000000"/>
        <rFont val="Calibri"/>
      </rPr>
      <t>Published academic papers have demonstrated that by forcing a flush and reload of cache memory, it is possible to measure memory timings to try to determine an AES encryption key in use on another virtual machine running on the same physical processor of the host server if Transparent Page Sharing is enabled between the two virtual machines. This technique works only in a highly controlled system configured in a non-standard way that VMware believes would not be recreated in a production environment.</t>
    </r>
    <r>
      <rPr>
        <sz val="11"/>
        <color rgb="FF000000"/>
        <rFont val="Calibri"/>
      </rPr>
      <t xml:space="preserve">
</t>
    </r>
    <r>
      <rPr>
        <sz val="11"/>
        <color rgb="FF000000"/>
        <rFont val="Calibri"/>
      </rPr>
      <t>Although VMware believes information being disclosed in real-world conditions is unrealistic, out of an abundance of caution, upcoming ESXi update releases will no longer enable TPS between virtual machines by default (TPS will still be used within individual VMs).</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</si>
  <si>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Select the "Mem.ShareForceSalting" value and verify it is set to "2".</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Mem.ShareForceSalting</t>
    </r>
    <r>
      <rPr>
        <sz val="11"/>
        <color rgb="FF000000"/>
        <rFont val="Calibri"/>
      </rPr>
      <t xml:space="preserve">
</t>
    </r>
    <r>
      <rPr>
        <sz val="11"/>
        <color rgb="FF000000"/>
        <rFont val="Calibri"/>
      </rPr>
      <t>If the "Mem.ShareForceSalting" setting is not set to "2", this is a finding.</t>
    </r>
  </si>
  <si>
    <t>V-239310</t>
  </si>
  <si>
    <r>
      <rPr>
        <sz val="11"/>
        <rFont val="Calibri"/>
      </rPr>
      <t>The ESXi host must configure the firewall to restrict access to services running on the host.</t>
    </r>
  </si>
  <si>
    <r>
      <rPr>
        <sz val="11"/>
        <color rgb="FF000000"/>
        <rFont val="Calibri"/>
      </rPr>
      <t xml:space="preserve">From the vSphere Client, select the ESXi host and go to Configure &gt;&gt; System &gt;&gt; Firewall. </t>
    </r>
    <r>
      <rPr>
        <sz val="11"/>
        <color rgb="FF000000"/>
        <rFont val="Calibri"/>
      </rPr>
      <t xml:space="preserve">
</t>
    </r>
    <r>
      <rPr>
        <sz val="11"/>
        <color rgb="FF000000"/>
        <rFont val="Calibri"/>
      </rPr>
      <t>Under the "Firewall" section, click "Edit".</t>
    </r>
    <r>
      <rPr>
        <sz val="11"/>
        <color rgb="FF000000"/>
        <rFont val="Calibri"/>
      </rPr>
      <t xml:space="preserve">
</t>
    </r>
    <r>
      <rPr>
        <sz val="11"/>
        <color rgb="FF000000"/>
        <rFont val="Calibri"/>
      </rPr>
      <t xml:space="preserve">For each enabled service, uncheck the check box to “Allow connections from any IP address” and input the site-specific network(s) required. </t>
    </r>
    <r>
      <rPr>
        <sz val="11"/>
        <color rgb="FF000000"/>
        <rFont val="Calibri"/>
      </rPr>
      <t xml:space="preserve">
</t>
    </r>
    <r>
      <rPr>
        <sz val="11"/>
        <color rgb="FF000000"/>
        <rFont val="Calibri"/>
      </rPr>
      <t>Configure this for incoming and outgoing connections.</t>
    </r>
    <r>
      <rPr>
        <sz val="11"/>
        <color rgb="FF000000"/>
        <rFont val="Calibri"/>
      </rPr>
      <t xml:space="preserve">
</t>
    </r>
    <r>
      <rPr>
        <sz val="11"/>
        <color rgb="FF000000"/>
        <rFont val="Calibri"/>
      </rPr>
      <t>The following example formats are acceptable:</t>
    </r>
    <r>
      <rPr>
        <sz val="11"/>
        <color rgb="FF000000"/>
        <rFont val="Calibri"/>
      </rPr>
      <t xml:space="preserve">
</t>
    </r>
    <r>
      <rPr>
        <sz val="11"/>
        <color rgb="FF000000"/>
        <rFont val="Calibri"/>
      </rPr>
      <t>192.168.0.0/24</t>
    </r>
    <r>
      <rPr>
        <sz val="11"/>
        <color rgb="FF000000"/>
        <rFont val="Calibri"/>
      </rPr>
      <t xml:space="preserve">
</t>
    </r>
    <r>
      <rPr>
        <sz val="11"/>
        <color rgb="FF000000"/>
        <rFont val="Calibri"/>
      </rPr>
      <t>192.168.1.2, 2001::1/64</t>
    </r>
    <r>
      <rPr>
        <sz val="11"/>
        <color rgb="FF000000"/>
        <rFont val="Calibri"/>
      </rPr>
      <t xml:space="preserve">
</t>
    </r>
    <r>
      <rPr>
        <sz val="11"/>
        <color rgb="FF000000"/>
        <rFont val="Calibri"/>
      </rPr>
      <t>fd3e:29a6:0a81:e478::/64</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$esxcli = Get-EsxCli -v2</t>
    </r>
    <r>
      <rPr>
        <sz val="11"/>
        <color rgb="FF000000"/>
        <rFont val="Calibri"/>
      </rPr>
      <t xml:space="preserve">
</t>
    </r>
    <r>
      <rPr>
        <sz val="11"/>
        <color rgb="FF000000"/>
        <rFont val="Calibri"/>
      </rPr>
      <t>#This disables the allow all rule for the target service. We are targeting the sshServer service in this example.</t>
    </r>
    <r>
      <rPr>
        <sz val="11"/>
        <color rgb="FF000000"/>
        <rFont val="Calibri"/>
      </rPr>
      <t xml:space="preserve">
</t>
    </r>
    <r>
      <rPr>
        <sz val="11"/>
        <color rgb="FF000000"/>
        <rFont val="Calibri"/>
      </rPr>
      <t>$arguments = $esxcli.network.firewall.ruleset.set.CreateArgs()</t>
    </r>
    <r>
      <rPr>
        <sz val="11"/>
        <color rgb="FF000000"/>
        <rFont val="Calibri"/>
      </rPr>
      <t xml:space="preserve">
</t>
    </r>
    <r>
      <rPr>
        <sz val="11"/>
        <color rgb="FF000000"/>
        <rFont val="Calibri"/>
      </rPr>
      <t>$arguments.rulesetid = "sshServer"</t>
    </r>
    <r>
      <rPr>
        <sz val="11"/>
        <color rgb="FF000000"/>
        <rFont val="Calibri"/>
      </rPr>
      <t xml:space="preserve">
</t>
    </r>
    <r>
      <rPr>
        <sz val="11"/>
        <color rgb="FF000000"/>
        <rFont val="Calibri"/>
      </rPr>
      <t>$arguments.allowedall = $false</t>
    </r>
    <r>
      <rPr>
        <sz val="11"/>
        <color rgb="FF000000"/>
        <rFont val="Calibri"/>
      </rPr>
      <t xml:space="preserve">
</t>
    </r>
    <r>
      <rPr>
        <sz val="11"/>
        <color rgb="FF000000"/>
        <rFont val="Calibri"/>
      </rPr>
      <t>$esxcli.network.firewall.ruleset.set.Invoke($arguments)</t>
    </r>
    <r>
      <rPr>
        <sz val="11"/>
        <color rgb="FF000000"/>
        <rFont val="Calibri"/>
      </rPr>
      <t xml:space="preserve">
</t>
    </r>
    <r>
      <rPr>
        <sz val="11"/>
        <color rgb="FF000000"/>
        <rFont val="Calibri"/>
      </rPr>
      <t>#Next add the allowed IPs for the service. Note doing the "vSphere Web Client" service this way may disable access but may be done through vCenter or through the console.</t>
    </r>
    <r>
      <rPr>
        <sz val="11"/>
        <color rgb="FF000000"/>
        <rFont val="Calibri"/>
      </rPr>
      <t xml:space="preserve">
</t>
    </r>
    <r>
      <rPr>
        <sz val="11"/>
        <color rgb="FF000000"/>
        <rFont val="Calibri"/>
      </rPr>
      <t>$arguments = $esxcli.network.firewall.ruleset.allowedip.add.CreateArgs()</t>
    </r>
    <r>
      <rPr>
        <sz val="11"/>
        <color rgb="FF000000"/>
        <rFont val="Calibri"/>
      </rPr>
      <t xml:space="preserve">
</t>
    </r>
    <r>
      <rPr>
        <sz val="11"/>
        <color rgb="FF000000"/>
        <rFont val="Calibri"/>
      </rPr>
      <t>$arguments.rulesetid = "sshServer"</t>
    </r>
    <r>
      <rPr>
        <sz val="11"/>
        <color rgb="FF000000"/>
        <rFont val="Calibri"/>
      </rPr>
      <t xml:space="preserve">
</t>
    </r>
    <r>
      <rPr>
        <sz val="11"/>
        <color rgb="FF000000"/>
        <rFont val="Calibri"/>
      </rPr>
      <t>$arguments.ipaddress = "10.0.0.0/8"</t>
    </r>
    <r>
      <rPr>
        <sz val="11"/>
        <color rgb="FF000000"/>
        <rFont val="Calibri"/>
      </rPr>
      <t xml:space="preserve">
</t>
    </r>
    <r>
      <rPr>
        <sz val="11"/>
        <color rgb="FF000000"/>
        <rFont val="Calibri"/>
      </rPr>
      <t>$esxcli.network.firewall.ruleset.allowedip.add.Invoke($arguments)</t>
    </r>
    <r>
      <rPr>
        <sz val="11"/>
        <color rgb="FF000000"/>
        <rFont val="Calibri"/>
      </rPr>
      <t xml:space="preserve">
</t>
    </r>
    <r>
      <rPr>
        <sz val="11"/>
        <color rgb="FF000000"/>
        <rFont val="Calibri"/>
      </rPr>
      <t>This must be done for each enabled service.</t>
    </r>
  </si>
  <si>
    <r>
      <rPr>
        <sz val="11"/>
        <color rgb="FF000000"/>
        <rFont val="Calibri"/>
      </rPr>
      <t>Unrestricted access to services running on an ESXi host can expose a host to outside attacks and unauthorized access. Reduce the risk by configuring the ESXi firewall to only allow access from authorized networks.</t>
    </r>
  </si>
  <si>
    <r>
      <rPr>
        <sz val="11"/>
        <color rgb="FF000000"/>
        <rFont val="Calibri"/>
      </rPr>
      <t xml:space="preserve">From the vSphere Client, select the ESXi host and go to Configure &gt;&gt; System &gt;&gt; Firewall. </t>
    </r>
    <r>
      <rPr>
        <sz val="11"/>
        <color rgb="FF000000"/>
        <rFont val="Calibri"/>
      </rPr>
      <t xml:space="preserve">
</t>
    </r>
    <r>
      <rPr>
        <sz val="11"/>
        <color rgb="FF000000"/>
        <rFont val="Calibri"/>
      </rPr>
      <t>Under the "Firewall" section, click "Edit".</t>
    </r>
    <r>
      <rPr>
        <sz val="11"/>
        <color rgb="FF000000"/>
        <rFont val="Calibri"/>
      </rPr>
      <t xml:space="preserve">
</t>
    </r>
    <r>
      <rPr>
        <sz val="11"/>
        <color rgb="FF000000"/>
        <rFont val="Calibri"/>
      </rPr>
      <t>For each enabled service, click "Firewall" and review the allowed IPs.</t>
    </r>
    <r>
      <rPr>
        <sz val="11"/>
        <color rgb="FF000000"/>
        <rFont val="Calibri"/>
      </rPr>
      <t xml:space="preserve">
</t>
    </r>
    <r>
      <rPr>
        <sz val="11"/>
        <color rgb="FF000000"/>
        <rFont val="Calibri"/>
      </rPr>
      <t>Check this for incoming and outgoing connections.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Get-VMHostFirewallException | Where {$_.Enabled -eq $true} | Select Name,Enabled,@{N="AllIPEnabled";E={$_.ExtensionData.AllowedHosts.AllIP}}</t>
    </r>
    <r>
      <rPr>
        <sz val="11"/>
        <color rgb="FF000000"/>
        <rFont val="Calibri"/>
      </rPr>
      <t xml:space="preserve">
</t>
    </r>
    <r>
      <rPr>
        <sz val="11"/>
        <color rgb="FF000000"/>
        <rFont val="Calibri"/>
      </rPr>
      <t>If for an enabled service "Allow connections from any IP address" is selected, this is a finding.</t>
    </r>
  </si>
  <si>
    <t>V-239311</t>
  </si>
  <si>
    <r>
      <rPr>
        <sz val="11"/>
        <rFont val="Calibri"/>
      </rPr>
      <t>The ESXi host must configure the firewall to block network traffic by default.</t>
    </r>
  </si>
  <si>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Get-VMHostFirewallDefaultPolicy | Set-VMHostFirewallDefaultPolicy -AllowIncoming $false -AllowOutgoing $false</t>
    </r>
  </si>
  <si>
    <r>
      <rPr>
        <sz val="11"/>
        <color rgb="FF000000"/>
        <rFont val="Calibri"/>
      </rPr>
      <t>In addition to service-specific firewall rules, ESXi has a default firewall rule policy to allow or deny incoming and outgoing traffic. Reduce the risk of attack by making sure this is set to deny incoming and outgoing traffic.</t>
    </r>
  </si>
  <si>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Get-VMHostFirewallDefaultPolicy</t>
    </r>
    <r>
      <rPr>
        <sz val="11"/>
        <color rgb="FF000000"/>
        <rFont val="Calibri"/>
      </rPr>
      <t xml:space="preserve">
</t>
    </r>
    <r>
      <rPr>
        <sz val="11"/>
        <color rgb="FF000000"/>
        <rFont val="Calibri"/>
      </rPr>
      <t>If the Incoming or Outgoing policies are "True", this is a finding.</t>
    </r>
  </si>
  <si>
    <t>V-239312</t>
  </si>
  <si>
    <r>
      <rPr>
        <sz val="11"/>
        <rFont val="Calibri"/>
      </rPr>
      <t>The ESXi host must enable BPDU filter on the host to prevent being locked out of physical switch ports with Portfast and BPDU Guard enabled.</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</si>
  <si>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Click "Edit", select the "Net.BlockGuestBPDU" value, and configure it to "1".</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Get-VMHost | Get-AdvancedSetting -Name Net.BlockGuestBPDU | Set-AdvancedSetting -Value 1</t>
    </r>
  </si>
  <si>
    <r>
      <rPr>
        <sz val="11"/>
        <color rgb="FF000000"/>
        <rFont val="Calibri"/>
      </rPr>
      <t xml:space="preserve">BPDU Guard and Portfast are commonly enabled on the physical switch to which the ESXi host is directly connected to reduce the STP convergence delay. </t>
    </r>
    <r>
      <rPr>
        <sz val="11"/>
        <color rgb="FF000000"/>
        <rFont val="Calibri"/>
      </rPr>
      <t xml:space="preserve">
</t>
    </r>
    <r>
      <rPr>
        <sz val="11"/>
        <color rgb="FF000000"/>
        <rFont val="Calibri"/>
      </rPr>
      <t xml:space="preserve">If a BPDU packet is sent from a virtual machine on the ESXi host to the physical switch so configured, a cascading lockout of all the uplink interfaces from the ESXi host can occur. To prevent this type of lockout, BPDU Filter can be enabled on the ESXi host to drop any BPDU packets being sent to the physical switch. </t>
    </r>
    <r>
      <rPr>
        <sz val="11"/>
        <color rgb="FF000000"/>
        <rFont val="Calibri"/>
      </rPr>
      <t xml:space="preserve">
</t>
    </r>
    <r>
      <rPr>
        <sz val="11"/>
        <color rgb="FF000000"/>
        <rFont val="Calibri"/>
      </rPr>
      <t>The caveat is that certain SSL VPNs that use Windows bridging capability can legitimately generate BPDU packets. The administrator should verify that there are no legitimate BPDU packets generated by virtual machines on the ESXi host prior to enabling BPDU Filter. If BPDU Filter is enabled in this situation, enabling Reject Forged Transmits on the virtual switch port group adds protection against Spanning Tree loops.</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</si>
  <si>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Select the "Net.BlockGuestBPDU" value and verify it is set to "1".</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Net.BlockGuestBPDU</t>
    </r>
    <r>
      <rPr>
        <sz val="11"/>
        <color rgb="FF000000"/>
        <rFont val="Calibri"/>
      </rPr>
      <t xml:space="preserve">
</t>
    </r>
    <r>
      <rPr>
        <sz val="11"/>
        <color rgb="FF000000"/>
        <rFont val="Calibri"/>
      </rPr>
      <t>If the "Net.BlockGuestBPDU" setting is not set to "1", this is a finding.</t>
    </r>
  </si>
  <si>
    <t>V-239313</t>
  </si>
  <si>
    <r>
      <rPr>
        <sz val="11"/>
        <rFont val="Calibri"/>
      </rPr>
      <t>The virtual switch Forged Transmits policy must be set to reject on the ESXi host.</t>
    </r>
  </si>
  <si>
    <r>
      <rPr>
        <sz val="11"/>
        <color rgb="FF000000"/>
        <rFont val="Calibri"/>
      </rPr>
      <t xml:space="preserve">From the vSphere Client, go to Configure &gt;&gt; Networking &gt;&gt; Virtual Switches. </t>
    </r>
    <r>
      <rPr>
        <sz val="11"/>
        <color rgb="FF000000"/>
        <rFont val="Calibri"/>
      </rPr>
      <t xml:space="preserve">
</t>
    </r>
    <r>
      <rPr>
        <sz val="11"/>
        <color rgb="FF000000"/>
        <rFont val="Calibri"/>
      </rPr>
      <t>For each virtual switch and port group, click Edit settings (dots) and change "Forged Transmits"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 | Set-SecurityPolicy -ForgedTransmits $false</t>
    </r>
    <r>
      <rPr>
        <sz val="11"/>
        <color rgb="FF000000"/>
        <rFont val="Calibri"/>
      </rPr>
      <t xml:space="preserve">
</t>
    </r>
    <r>
      <rPr>
        <sz val="11"/>
        <color rgb="FF000000"/>
        <rFont val="Calibri"/>
      </rPr>
      <t>Get-VirtualPortGroup | Get-SecurityPolicy | Set-SecurityPolicy -ForgedTransmitsInherited $true</t>
    </r>
  </si>
  <si>
    <r>
      <rPr>
        <sz val="11"/>
        <color rgb="FF000000"/>
        <rFont val="Calibri"/>
      </rPr>
      <t xml:space="preserve">If the virtual machine operating system changes the MAC address, the operating system can send frames with an impersonated source MAC address at any time. This allows an operating system to stage malicious attacks on the devices in a network by impersonating a network adaptor authorized by the receiving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means the virtual switch does not compare the source and effective MAC addresses.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protect against MAC address impersonation, all virtual switches should have forged transmissions set to reject. Reject Forged Transmit can be set at the vSwitch and/or the Portgroup level. Switch-level settings can be overridden at the Portgroup level.</t>
    </r>
  </si>
  <si>
    <r>
      <rPr>
        <sz val="11"/>
        <color rgb="FF000000"/>
        <rFont val="Calibri"/>
      </rPr>
      <t xml:space="preserve">From the vSphere Client, go to Configure &gt;&gt; Networking &gt;&gt; Virtual Switches. </t>
    </r>
    <r>
      <rPr>
        <sz val="11"/>
        <color rgb="FF000000"/>
        <rFont val="Calibri"/>
      </rPr>
      <t xml:space="preserve">
</t>
    </r>
    <r>
      <rPr>
        <sz val="11"/>
        <color rgb="FF000000"/>
        <rFont val="Calibri"/>
      </rPr>
      <t>View the properties on each virtual switch and port group and verify "Forged Transmits"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t>
    </r>
    <r>
      <rPr>
        <sz val="11"/>
        <color rgb="FF000000"/>
        <rFont val="Calibri"/>
      </rPr>
      <t xml:space="preserve">
</t>
    </r>
    <r>
      <rPr>
        <sz val="11"/>
        <color rgb="FF000000"/>
        <rFont val="Calibri"/>
      </rPr>
      <t>Get-VirtualPortGroup | Get-SecurityPolicy</t>
    </r>
    <r>
      <rPr>
        <sz val="11"/>
        <color rgb="FF000000"/>
        <rFont val="Calibri"/>
      </rPr>
      <t xml:space="preserve">
</t>
    </r>
    <r>
      <rPr>
        <sz val="11"/>
        <color rgb="FF000000"/>
        <rFont val="Calibri"/>
      </rPr>
      <t>If the "Forged Transmits" policy is set to accept (or true, via PowerCLI), this is a finding.</t>
    </r>
  </si>
  <si>
    <t>V-239314</t>
  </si>
  <si>
    <r>
      <rPr>
        <sz val="11"/>
        <rFont val="Calibri"/>
      </rPr>
      <t>The virtual switch MAC Address Change policy must be set to reject on the ESXi host.</t>
    </r>
  </si>
  <si>
    <r>
      <rPr>
        <sz val="11"/>
        <color rgb="FF000000"/>
        <rFont val="Calibri"/>
      </rPr>
      <t xml:space="preserve">From the vSphere Client, go to Configure &gt;&gt; Networking &gt;&gt; Virtual Switches. </t>
    </r>
    <r>
      <rPr>
        <sz val="11"/>
        <color rgb="FF000000"/>
        <rFont val="Calibri"/>
      </rPr>
      <t xml:space="preserve">
</t>
    </r>
    <r>
      <rPr>
        <sz val="11"/>
        <color rgb="FF000000"/>
        <rFont val="Calibri"/>
      </rPr>
      <t>For each virtual switch and port group, click Edit settings (dots) and change "MAC Address Changes"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 | Set-SecurityPolicy -MacChanges $false</t>
    </r>
    <r>
      <rPr>
        <sz val="11"/>
        <color rgb="FF000000"/>
        <rFont val="Calibri"/>
      </rPr>
      <t xml:space="preserve">
</t>
    </r>
    <r>
      <rPr>
        <sz val="11"/>
        <color rgb="FF000000"/>
        <rFont val="Calibri"/>
      </rPr>
      <t>Get-VirtualPortGroup | Get-SecurityPolicy | Set-SecurityPolicy -MacChangesInherited $true</t>
    </r>
  </si>
  <si>
    <r>
      <rPr>
        <sz val="11"/>
        <color rgb="FF000000"/>
        <rFont val="Calibri"/>
      </rPr>
      <t xml:space="preserve">If the virtual machine operating system changes the MAC address, it can send frames with an impersonated source MAC address at any time. This allows it to stage malicious attacks on the devices in a network by impersonating a network adaptor authorized by the receiving network. </t>
    </r>
    <r>
      <rPr>
        <sz val="11"/>
        <color rgb="FF000000"/>
        <rFont val="Calibri"/>
      </rPr>
      <t xml:space="preserve">
</t>
    </r>
    <r>
      <rPr>
        <sz val="11"/>
        <color rgb="FF000000"/>
        <rFont val="Calibri"/>
      </rPr>
      <t>This will prevent VMs from changing their effective MAC address. It will affect applications that require this functionality, how a layer 2 bridge will operate, and applications that require a specific MAC address for licensing. Reject MAC Changes can be set at the vSwitch and/or the Portgroup level. Switch-level settings can be overridden at the Portgroup level.</t>
    </r>
  </si>
  <si>
    <r>
      <rPr>
        <sz val="11"/>
        <color rgb="FF000000"/>
        <rFont val="Calibri"/>
      </rPr>
      <t xml:space="preserve">From the vSphere Client, go to Configure &gt;&gt; Networking &gt;&gt; Virtual Switches. </t>
    </r>
    <r>
      <rPr>
        <sz val="11"/>
        <color rgb="FF000000"/>
        <rFont val="Calibri"/>
      </rPr>
      <t xml:space="preserve">
</t>
    </r>
    <r>
      <rPr>
        <sz val="11"/>
        <color rgb="FF000000"/>
        <rFont val="Calibri"/>
      </rPr>
      <t>View the properties on each virtual switch and port group and verify "MAC Address Changes"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t>
    </r>
    <r>
      <rPr>
        <sz val="11"/>
        <color rgb="FF000000"/>
        <rFont val="Calibri"/>
      </rPr>
      <t xml:space="preserve">
</t>
    </r>
    <r>
      <rPr>
        <sz val="11"/>
        <color rgb="FF000000"/>
        <rFont val="Calibri"/>
      </rPr>
      <t>Get-VirtualPortGroup | Get-SecurityPolicy</t>
    </r>
    <r>
      <rPr>
        <sz val="11"/>
        <color rgb="FF000000"/>
        <rFont val="Calibri"/>
      </rPr>
      <t xml:space="preserve">
</t>
    </r>
    <r>
      <rPr>
        <sz val="11"/>
        <color rgb="FF000000"/>
        <rFont val="Calibri"/>
      </rPr>
      <t>If the "MAC Address Changes" policy is set to accept (or true, via PowerCLI), this is a finding.</t>
    </r>
  </si>
  <si>
    <t>V-239315</t>
  </si>
  <si>
    <r>
      <rPr>
        <sz val="11"/>
        <rFont val="Calibri"/>
      </rPr>
      <t>The virtual switch Promiscuous Mode policy must be set to reject on the ESXi host.</t>
    </r>
  </si>
  <si>
    <r>
      <rPr>
        <sz val="11"/>
        <color rgb="FF000000"/>
        <rFont val="Calibri"/>
      </rPr>
      <t xml:space="preserve">From the vSphere Client go to Configure &gt;&gt; Networking &gt;&gt; Virtual Switches. </t>
    </r>
    <r>
      <rPr>
        <sz val="11"/>
        <color rgb="FF000000"/>
        <rFont val="Calibri"/>
      </rPr>
      <t xml:space="preserve">
</t>
    </r>
    <r>
      <rPr>
        <sz val="11"/>
        <color rgb="FF000000"/>
        <rFont val="Calibri"/>
      </rPr>
      <t>For each virtual switch and port group, click Edit settings (dots) and change "Promiscuous Mode"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 | Set-SecurityPolicy -AllowPromiscuous $false</t>
    </r>
    <r>
      <rPr>
        <sz val="11"/>
        <color rgb="FF000000"/>
        <rFont val="Calibri"/>
      </rPr>
      <t xml:space="preserve">
</t>
    </r>
    <r>
      <rPr>
        <sz val="11"/>
        <color rgb="FF000000"/>
        <rFont val="Calibri"/>
      </rPr>
      <t>Get-VirtualPortGroup | Get-SecurityPolicy | Set-SecurityPolicy -AllowPromiscuousInherited $true</t>
    </r>
  </si>
  <si>
    <r>
      <rPr>
        <sz val="11"/>
        <color rgb="FF000000"/>
        <rFont val="Calibri"/>
      </rPr>
      <t xml:space="preserve">When Promiscuous Mode is enabled for a virtual switch, all virtual machines connected to the Portgroup have the potential of reading all packets across that network, meaning only the virtual machines connected to that Portgroup. </t>
    </r>
    <r>
      <rPr>
        <sz val="11"/>
        <color rgb="FF000000"/>
        <rFont val="Calibri"/>
      </rPr>
      <t xml:space="preserve">
</t>
    </r>
    <r>
      <rPr>
        <sz val="11"/>
        <color rgb="FF000000"/>
        <rFont val="Calibri"/>
      </rPr>
      <t>Promiscuous Mode is disabled by default on the ESXi Server, and this is the recommended setting. Promiscuous Mode can be set at the vSwitch and/or the Portgroup level. Switch-level settings can be overridden at the Portgroup level.</t>
    </r>
  </si>
  <si>
    <r>
      <rPr>
        <sz val="11"/>
        <color rgb="FF000000"/>
        <rFont val="Calibri"/>
      </rPr>
      <t xml:space="preserve">From the vSphere Client, go to Configure &gt;&gt; Networking &gt;&gt; Virtual Switches. </t>
    </r>
    <r>
      <rPr>
        <sz val="11"/>
        <color rgb="FF000000"/>
        <rFont val="Calibri"/>
      </rPr>
      <t xml:space="preserve">
</t>
    </r>
    <r>
      <rPr>
        <sz val="11"/>
        <color rgb="FF000000"/>
        <rFont val="Calibri"/>
      </rPr>
      <t>View the properties on each virtual switch and port group and verify that "Promiscuous Mode"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commands:</t>
    </r>
    <r>
      <rPr>
        <sz val="11"/>
        <color rgb="FF000000"/>
        <rFont val="Calibri"/>
      </rPr>
      <t xml:space="preserve">
</t>
    </r>
    <r>
      <rPr>
        <sz val="11"/>
        <color rgb="FF000000"/>
        <rFont val="Calibri"/>
      </rPr>
      <t>Get-VirtualSwitch | Get-SecurityPolicy</t>
    </r>
    <r>
      <rPr>
        <sz val="11"/>
        <color rgb="FF000000"/>
        <rFont val="Calibri"/>
      </rPr>
      <t xml:space="preserve">
</t>
    </r>
    <r>
      <rPr>
        <sz val="11"/>
        <color rgb="FF000000"/>
        <rFont val="Calibri"/>
      </rPr>
      <t>Get-VirtualPortGroup | Get-SecurityPolicy</t>
    </r>
    <r>
      <rPr>
        <sz val="11"/>
        <color rgb="FF000000"/>
        <rFont val="Calibri"/>
      </rPr>
      <t xml:space="preserve">
</t>
    </r>
    <r>
      <rPr>
        <sz val="11"/>
        <color rgb="FF000000"/>
        <rFont val="Calibri"/>
      </rPr>
      <t>If the "Promiscuous Mode" policy is set to accept (or true, via PowerCLI), this is a finding.</t>
    </r>
  </si>
  <si>
    <t>V-239316</t>
  </si>
  <si>
    <r>
      <rPr>
        <sz val="11"/>
        <rFont val="Calibri"/>
      </rPr>
      <t>The ESXi host must prevent unintended use of the dvFilter network APIs.</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</si>
  <si>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Click "Edit", select the "Net.DVFilterBindIpAddress" value, and remove any incorrect addresses.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Net.DVFilterBindIpAddress | Set-AdvancedSetting -Value ""</t>
    </r>
  </si>
  <si>
    <r>
      <rPr>
        <sz val="11"/>
        <color rgb="FF000000"/>
        <rFont val="Calibri"/>
      </rPr>
      <t xml:space="preserve">If the organization is not using products that use the dvfilter network API, the host should not be configured to send network information to a VM. </t>
    </r>
    <r>
      <rPr>
        <sz val="11"/>
        <color rgb="FF000000"/>
        <rFont val="Calibri"/>
      </rPr>
      <t xml:space="preserve">
</t>
    </r>
    <r>
      <rPr>
        <sz val="11"/>
        <color rgb="FF000000"/>
        <rFont val="Calibri"/>
      </rPr>
      <t>If the API is enabled, an attacker might attempt to connect a VM to it, potentially providing access to the network of other VMs on the host. If the organization is using a product that uses this API, verify that the host has been configured correctly. If the organization is not using such a product, ensure the setting is blank.</t>
    </r>
  </si>
  <si>
    <r>
      <rPr>
        <sz val="11"/>
        <color rgb="FF000000"/>
        <rFont val="Calibri"/>
      </rPr>
      <t xml:space="preserve">From the vSphere Client, select the ESXi host and go to Configure &gt;&gt; System &gt;&gt; Advanced System Settings. </t>
    </r>
    <r>
      <rPr>
        <sz val="11"/>
        <color rgb="FF000000"/>
        <rFont val="Calibri"/>
      </rPr>
      <t xml:space="preserve">
</t>
    </r>
    <r>
      <rPr>
        <sz val="11"/>
        <color rgb="FF000000"/>
        <rFont val="Calibri"/>
      </rPr>
      <t>Select the "Net.DVFilterBindIpAddress" value and verify the value is blank or the correct IP address of a security appliance if in use.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Net.DVFilterBindIpAddress</t>
    </r>
    <r>
      <rPr>
        <sz val="11"/>
        <color rgb="FF000000"/>
        <rFont val="Calibri"/>
      </rPr>
      <t xml:space="preserve">
</t>
    </r>
    <r>
      <rPr>
        <sz val="11"/>
        <color rgb="FF000000"/>
        <rFont val="Calibri"/>
      </rPr>
      <t>If the "Net.DVFilterBindIpAddress" is not blank and security appliances are not in use on the host, this is a finding.</t>
    </r>
  </si>
  <si>
    <t>V-239317</t>
  </si>
  <si>
    <r>
      <rPr>
        <sz val="11"/>
        <rFont val="Calibri"/>
      </rPr>
      <t>For the ESXi host, all port groups must be configured to a value other than that of the native VLAN.</t>
    </r>
  </si>
  <si>
    <r>
      <rPr>
        <sz val="11"/>
        <color rgb="FF000000"/>
        <rFont val="Calibri"/>
      </rPr>
      <t xml:space="preserve">From the vSphere Client, select the ESXi host and go to Configure &gt;&gt; Networking &gt;&gt; Virtual switches. </t>
    </r>
    <r>
      <rPr>
        <sz val="11"/>
        <color rgb="FF000000"/>
        <rFont val="Calibri"/>
      </rPr>
      <t xml:space="preserve">
</t>
    </r>
    <r>
      <rPr>
        <sz val="11"/>
        <color rgb="FF000000"/>
        <rFont val="Calibri"/>
      </rPr>
      <t xml:space="preserve">Highlight the port group where VLAN ID is set to native VLAN ID and click Edit settings (dots). </t>
    </r>
    <r>
      <rPr>
        <sz val="11"/>
        <color rgb="FF000000"/>
        <rFont val="Calibri"/>
      </rPr>
      <t xml:space="preserve">
</t>
    </r>
    <r>
      <rPr>
        <sz val="11"/>
        <color rgb="FF000000"/>
        <rFont val="Calibri"/>
      </rPr>
      <t>Change the VLAN ID to a non-native VLAN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-Name "portgroup name" | Set-VirtualPortGroup -VLanId "New VLAN#"</t>
    </r>
  </si>
  <si>
    <r>
      <rPr>
        <sz val="11"/>
        <color rgb="FF000000"/>
        <rFont val="Calibri"/>
      </rPr>
      <t xml:space="preserve">ESXi does not use the concept of native VLAN. Frames with VLAN specified in the port group will have a tag, but frames with VLAN not specified in the port group are not tagged and therefore will end up as belonging to the native VLAN of the physical switch. </t>
    </r>
    <r>
      <rPr>
        <sz val="11"/>
        <color rgb="FF000000"/>
        <rFont val="Calibri"/>
      </rPr>
      <t xml:space="preserve">
</t>
    </r>
    <r>
      <rPr>
        <sz val="11"/>
        <color rgb="FF000000"/>
        <rFont val="Calibri"/>
      </rPr>
      <t xml:space="preserve">For example, frames on VLAN 1 from a Cisco physical switch will be untagged, because this is considered as the native VLAN. However, frames from ESXi specified as VLAN 1 will be tagged with a "1"; therefore, traffic from ESXi that is destined for the native VLAN will not be correctly routed (because it is tagged with a "1" instead of being untagged), and traffic from the physical switch coming from the native VLAN will not be visible (because it is not tagged). </t>
    </r>
    <r>
      <rPr>
        <sz val="11"/>
        <color rgb="FF000000"/>
        <rFont val="Calibri"/>
      </rPr>
      <t xml:space="preserve">
</t>
    </r>
    <r>
      <rPr>
        <sz val="11"/>
        <color rgb="FF000000"/>
        <rFont val="Calibri"/>
      </rPr>
      <t>If the ESXi virtual switch port group uses the native VLAN ID, traffic from those VMs will not be visible to the native VLAN on the switch because the switch is expecting untagged traffic.</t>
    </r>
  </si>
  <si>
    <r>
      <rPr>
        <sz val="11"/>
        <color rgb="FF000000"/>
        <rFont val="Calibri"/>
      </rPr>
      <t xml:space="preserve">From the vSphere Client, select the ESXi host and go to Configure &gt;&gt; Networking &gt;&gt; Virtual switches. </t>
    </r>
    <r>
      <rPr>
        <sz val="11"/>
        <color rgb="FF000000"/>
        <rFont val="Calibri"/>
      </rPr>
      <t xml:space="preserve">
</t>
    </r>
    <r>
      <rPr>
        <sz val="11"/>
        <color rgb="FF000000"/>
        <rFont val="Calibri"/>
      </rPr>
      <t>For each virtual switch, review the port group VLAN tags and verify they are not set to the native VLAN ID of the attached physical switch.</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 Select Name, VLanId</t>
    </r>
    <r>
      <rPr>
        <sz val="11"/>
        <color rgb="FF000000"/>
        <rFont val="Calibri"/>
      </rPr>
      <t xml:space="preserve">
</t>
    </r>
    <r>
      <rPr>
        <sz val="11"/>
        <color rgb="FF000000"/>
        <rFont val="Calibri"/>
      </rPr>
      <t>If any port group is configured with the native VLAN of the attached physical switch, this is a finding.</t>
    </r>
  </si>
  <si>
    <t>V-239318</t>
  </si>
  <si>
    <r>
      <rPr>
        <sz val="11"/>
        <rFont val="Calibri"/>
      </rPr>
      <t>For the ESXi host, all port groups must not be configured to VLAN 4095 unless Virtual Guest Tagging (VGT) is required.</t>
    </r>
  </si>
  <si>
    <r>
      <rPr>
        <sz val="11"/>
        <color rgb="FF000000"/>
        <rFont val="Calibri"/>
      </rPr>
      <t xml:space="preserve">From the vSphere Client, select the ESXi host and go to Configure &gt;&gt; Networking &gt;&gt; Virtual switches. </t>
    </r>
    <r>
      <rPr>
        <sz val="11"/>
        <color rgb="FF000000"/>
        <rFont val="Calibri"/>
      </rPr>
      <t xml:space="preserve">
</t>
    </r>
    <r>
      <rPr>
        <sz val="11"/>
        <color rgb="FF000000"/>
        <rFont val="Calibri"/>
      </rPr>
      <t xml:space="preserve">Highlight a port group where VLAN ID is set to 4095 and click Edit settings (dots). </t>
    </r>
    <r>
      <rPr>
        <sz val="11"/>
        <color rgb="FF000000"/>
        <rFont val="Calibri"/>
      </rPr>
      <t xml:space="preserve">
</t>
    </r>
    <r>
      <rPr>
        <sz val="11"/>
        <color rgb="FF000000"/>
        <rFont val="Calibri"/>
      </rPr>
      <t>Change the VLAN ID to an appropriate VLAN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-Name "portgroup name" | Set-VirtualPortGroup -VLanId "New VLAN#"</t>
    </r>
  </si>
  <si>
    <r>
      <rPr>
        <sz val="11"/>
        <color rgb="FF000000"/>
        <rFont val="Calibri"/>
      </rPr>
      <t>When a port group is set to VLAN 4095, this activates VGT mode. In this mode, the vSwitch passes all network frames to the guest VM without modifying the VLAN tags, leaving it up to the guest to deal with them. VLAN 4095 should be used only if the guest has been specifically configured to manage VLAN tags itself. If VGT is enabled inappropriately, it might cause denial of service or allow a guest VM to interact with traffic on an unauthorized VLAN.</t>
    </r>
  </si>
  <si>
    <r>
      <rPr>
        <sz val="11"/>
        <color rgb="FF000000"/>
        <rFont val="Calibri"/>
      </rPr>
      <t xml:space="preserve">From the vSphere Client, select the ESXi host and go to Configure &gt;&gt; Networking &gt;&gt; Virtual switches. </t>
    </r>
    <r>
      <rPr>
        <sz val="11"/>
        <color rgb="FF000000"/>
        <rFont val="Calibri"/>
      </rPr>
      <t xml:space="preserve">
</t>
    </r>
    <r>
      <rPr>
        <sz val="11"/>
        <color rgb="FF000000"/>
        <rFont val="Calibri"/>
      </rPr>
      <t>For each virtual switch, review the port group VLAN tags and verify they are not set to 4095.</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 Select Name, VLanID</t>
    </r>
    <r>
      <rPr>
        <sz val="11"/>
        <color rgb="FF000000"/>
        <rFont val="Calibri"/>
      </rPr>
      <t xml:space="preserve">
</t>
    </r>
    <r>
      <rPr>
        <sz val="11"/>
        <color rgb="FF000000"/>
        <rFont val="Calibri"/>
      </rPr>
      <t>If any port group is configured with VLAN 4095 and is not documented as a needed exception, this is a finding.</t>
    </r>
  </si>
  <si>
    <t>V-239319</t>
  </si>
  <si>
    <r>
      <rPr>
        <sz val="11"/>
        <rFont val="Calibri"/>
      </rPr>
      <t>For the ESXi host, all port groups must not be configured to VLAN values reserved by upstream physical switches.</t>
    </r>
  </si>
  <si>
    <r>
      <rPr>
        <sz val="11"/>
        <color rgb="FF000000"/>
        <rFont val="Calibri"/>
      </rPr>
      <t xml:space="preserve">From the vSphere Client, select the ESXi host and go to Configure &gt;&gt; Networking &gt;&gt; Virtual switches. </t>
    </r>
    <r>
      <rPr>
        <sz val="11"/>
        <color rgb="FF000000"/>
        <rFont val="Calibri"/>
      </rPr>
      <t xml:space="preserve">
</t>
    </r>
    <r>
      <rPr>
        <sz val="11"/>
        <color rgb="FF000000"/>
        <rFont val="Calibri"/>
      </rPr>
      <t xml:space="preserve">Highlight a port group where VLAN ID is set to a reserved value and click "Edit" settings (dots). </t>
    </r>
    <r>
      <rPr>
        <sz val="11"/>
        <color rgb="FF000000"/>
        <rFont val="Calibri"/>
      </rPr>
      <t xml:space="preserve">
</t>
    </r>
    <r>
      <rPr>
        <sz val="11"/>
        <color rgb="FF000000"/>
        <rFont val="Calibri"/>
      </rPr>
      <t>Change the VLAN ID to an appropriate VLAN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-Name "portgroup name" | Set-VirtualPortGroup -VLanId "New VLAN#"</t>
    </r>
  </si>
  <si>
    <r>
      <rPr>
        <sz val="11"/>
        <color rgb="FF000000"/>
        <rFont val="Calibri"/>
      </rPr>
      <t>Certain physical switches reserve certain VLAN IDs for internal purposes and often disallow traffic configured to these values. For example, Cisco Catalyst switches typically reserve VLANs 1001-1024 and 4094, while Nexus switches typically reserve 3968-4047 and 4094. Check the documentation for the specific switch. Using a reserved VLAN might result in a denial of service on the network.</t>
    </r>
  </si>
  <si>
    <r>
      <rPr>
        <sz val="11"/>
        <color rgb="FF000000"/>
        <rFont val="Calibri"/>
      </rPr>
      <t>From the vSphere Client, select the ESXi host and go to Configure &gt;&gt; Networking &gt;&gt; Virtual switches. For each virtual switch, review the port group VLAN tags and verify they are not set to a reserved VLAN ID.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Get-VirtualPortGroup | Select Name, VLanId</t>
    </r>
    <r>
      <rPr>
        <sz val="11"/>
        <color rgb="FF000000"/>
        <rFont val="Calibri"/>
      </rPr>
      <t xml:space="preserve">
</t>
    </r>
    <r>
      <rPr>
        <sz val="11"/>
        <color rgb="FF000000"/>
        <rFont val="Calibri"/>
      </rPr>
      <t>If any port group is configured with a reserved VLAN ID, this is a finding.</t>
    </r>
  </si>
  <si>
    <t>V-239320</t>
  </si>
  <si>
    <r>
      <rPr>
        <sz val="11"/>
        <rFont val="Calibri"/>
      </rPr>
      <t>For physical switch ports connected to the ESXi host, the non-negotiate option must be configured for trunk links between external physical switches and virtual switches in Virtual Switch Tagging (VST) mode.</t>
    </r>
  </si>
  <si>
    <r>
      <rPr>
        <sz val="11"/>
        <color rgb="FF000000"/>
        <rFont val="Calibri"/>
      </rPr>
      <t xml:space="preserve">Note that this check refers to an entity outside the physical scope of the ESXi server system. </t>
    </r>
    <r>
      <rPr>
        <sz val="11"/>
        <color rgb="FF000000"/>
        <rFont val="Calibri"/>
      </rPr>
      <t xml:space="preserve">
</t>
    </r>
    <r>
      <rPr>
        <sz val="11"/>
        <color rgb="FF000000"/>
        <rFont val="Calibri"/>
      </rPr>
      <t xml:space="preserve">Document the configuration of external switch ports as trunk ports. </t>
    </r>
    <r>
      <rPr>
        <sz val="11"/>
        <color rgb="FF000000"/>
        <rFont val="Calibri"/>
      </rPr>
      <t xml:space="preserve">
</t>
    </r>
    <r>
      <rPr>
        <sz val="11"/>
        <color rgb="FF000000"/>
        <rFont val="Calibri"/>
      </rPr>
      <t xml:space="preserve">Log in to the vendor-specific physical switch and disable DTP on the physical switch ports connected to the ESXi host. </t>
    </r>
    <r>
      <rPr>
        <sz val="11"/>
        <color rgb="FF000000"/>
        <rFont val="Calibri"/>
      </rPr>
      <t xml:space="preserve">
</t>
    </r>
    <r>
      <rPr>
        <sz val="11"/>
        <color rgb="FF000000"/>
        <rFont val="Calibri"/>
      </rPr>
      <t>Update the documentation according to an organization-defined frequency or whenever modifications are made to either ESXi hosts or the upstream external switch ports.</t>
    </r>
  </si>
  <si>
    <r>
      <rPr>
        <sz val="11"/>
        <color rgb="FF000000"/>
        <rFont val="Calibri"/>
      </rPr>
      <t xml:space="preserve">To communicate with virtual switches in VST mode, external switch ports must be configured as trunk ports. VST mode does not support Dynamic Trunking Protocol (DTP), so the trunk must be static and unconditional. The auto or desirable physical switch settings do not work with the ESXi Server because the physical switch communicates with the ESXi Server using DTP. </t>
    </r>
    <r>
      <rPr>
        <sz val="11"/>
        <color rgb="FF000000"/>
        <rFont val="Calibri"/>
      </rPr>
      <t xml:space="preserve">
</t>
    </r>
    <r>
      <rPr>
        <sz val="11"/>
        <color rgb="FF000000"/>
        <rFont val="Calibri"/>
      </rPr>
      <t>The non-negotiate and on options unconditionally enable VLAN trunking on the physical switch and create a VLAN trunk link between the ESXi Server and the physical switch. The difference between non-negotiate and on options is that on mode still sends out DTP frames, whereas the non-negotiate option does not. The non-negotiate option should be used for all VLAN trunks to minimize unnecessary network traffic for virtual switches in VST mode.</t>
    </r>
  </si>
  <si>
    <r>
      <rPr>
        <sz val="11"/>
        <color rgb="FF000000"/>
        <rFont val="Calibri"/>
      </rPr>
      <t xml:space="preserve">Note that this check refers to an entity outside the physical scope of the ESXi server system. The configuration of external switch ports as trunk ports must be documented. VST mode does not support DTP, so the trunk must be static and unconditional. </t>
    </r>
    <r>
      <rPr>
        <sz val="11"/>
        <color rgb="FF000000"/>
        <rFont val="Calibri"/>
      </rPr>
      <t xml:space="preserve">
</t>
    </r>
    <r>
      <rPr>
        <sz val="11"/>
        <color rgb="FF000000"/>
        <rFont val="Calibri"/>
      </rPr>
      <t>Inspect the documentation and verify that it is correct and updated according to an organization-defined frequency and/or whenever modifications are made to either ESXi hosts or the upstream external switch ports.</t>
    </r>
    <r>
      <rPr>
        <sz val="11"/>
        <color rgb="FF000000"/>
        <rFont val="Calibri"/>
      </rPr>
      <t xml:space="preserve">
</t>
    </r>
    <r>
      <rPr>
        <sz val="11"/>
        <color rgb="FF000000"/>
        <rFont val="Calibri"/>
      </rPr>
      <t>If DTP is enabled on the physical switch ports connected to the ESXi host, this is a finding.</t>
    </r>
  </si>
  <si>
    <t>V-239321</t>
  </si>
  <si>
    <r>
      <rPr>
        <sz val="11"/>
        <rFont val="Calibri"/>
      </rPr>
      <t>All ESXi host-connected physical switch ports must be configured with spanning tree disabled.</t>
    </r>
  </si>
  <si>
    <r>
      <rPr>
        <sz val="11"/>
        <color rgb="FF000000"/>
        <rFont val="Calibri"/>
      </rPr>
      <t xml:space="preserve">Note that this check refers to an entity outside the scope of the ESXi server system. </t>
    </r>
    <r>
      <rPr>
        <sz val="11"/>
        <color rgb="FF000000"/>
        <rFont val="Calibri"/>
      </rPr>
      <t xml:space="preserve">
</t>
    </r>
    <r>
      <rPr>
        <sz val="11"/>
        <color rgb="FF000000"/>
        <rFont val="Calibri"/>
      </rPr>
      <t xml:space="preserve">Document the upstream physical switch configuration for spanning tree protocol disablement and/or portfast configuration for all physical ports connected to ESXi hosts. </t>
    </r>
    <r>
      <rPr>
        <sz val="11"/>
        <color rgb="FF000000"/>
        <rFont val="Calibri"/>
      </rPr>
      <t xml:space="preserve">
</t>
    </r>
    <r>
      <rPr>
        <sz val="11"/>
        <color rgb="FF000000"/>
        <rFont val="Calibri"/>
      </rPr>
      <t xml:space="preserve">Log in to the physical switch(es) and disable spanning tree protocol and/or configure portfast for all physical ports connected to ESXi hosts. </t>
    </r>
    <r>
      <rPr>
        <sz val="11"/>
        <color rgb="FF000000"/>
        <rFont val="Calibri"/>
      </rPr>
      <t xml:space="preserve">
</t>
    </r>
    <r>
      <rPr>
        <sz val="11"/>
        <color rgb="FF000000"/>
        <rFont val="Calibri"/>
      </rPr>
      <t>Update the documentation on an organization defined frequency or whenever modifications are made to either ESXi hosts or the upstream physical switches.</t>
    </r>
  </si>
  <si>
    <r>
      <rPr>
        <sz val="11"/>
        <color rgb="FF000000"/>
        <rFont val="Calibri"/>
      </rPr>
      <t>Since VMware virtual switches do not support STP, the ESXi host-connected physical switch ports must have portfast configured if spanning tree is enabled to avoid loops within the physical switch network. If these are not set, potential performance and connectivity issues might arise.</t>
    </r>
  </si>
  <si>
    <r>
      <rPr>
        <sz val="11"/>
        <color rgb="FF000000"/>
        <rFont val="Calibri"/>
      </rPr>
      <t xml:space="preserve">Note that this check refers to an entity outside the physical scope of the ESXi server system. The configuration of upstream physical switches must be documented to ensure that spanning tree protocol is disabled and/or portfast is configured for all physical ports connected to ESXi hosts. </t>
    </r>
    <r>
      <rPr>
        <sz val="11"/>
        <color rgb="FF000000"/>
        <rFont val="Calibri"/>
      </rPr>
      <t xml:space="preserve">
</t>
    </r>
    <r>
      <rPr>
        <sz val="11"/>
        <color rgb="FF000000"/>
        <rFont val="Calibri"/>
      </rPr>
      <t xml:space="preserve">Inspect the documentation and verify that the documentation is updated according to an organization-defined frequency and/or whenever modifications are made to either ESXi hosts or the upstream physical switches. </t>
    </r>
    <r>
      <rPr>
        <sz val="11"/>
        <color rgb="FF000000"/>
        <rFont val="Calibri"/>
      </rPr>
      <t xml:space="preserve">
</t>
    </r>
    <r>
      <rPr>
        <sz val="11"/>
        <color rgb="FF000000"/>
        <rFont val="Calibri"/>
      </rPr>
      <t>Alternatively, log in to the physical switch and verify that spanning tree protocol is disabled and/or portfast is configured for all physical ports connected to ESXi hosts.</t>
    </r>
    <r>
      <rPr>
        <sz val="11"/>
        <color rgb="FF000000"/>
        <rFont val="Calibri"/>
      </rPr>
      <t xml:space="preserve">
</t>
    </r>
    <r>
      <rPr>
        <sz val="11"/>
        <color rgb="FF000000"/>
        <rFont val="Calibri"/>
      </rPr>
      <t>If the physical switch's spanning tree protocol is not disabled or portfast is not configured for all physical ports connected to ESXi hosts, this is a finding.</t>
    </r>
  </si>
  <si>
    <t>V-239322</t>
  </si>
  <si>
    <r>
      <rPr>
        <sz val="11"/>
        <rFont val="Calibri"/>
      </rPr>
      <t>All ESXi host-connected virtual switch VLANs must be fully documented and have only the required VLANs.</t>
    </r>
  </si>
  <si>
    <r>
      <rPr>
        <sz val="11"/>
        <color rgb="FF000000"/>
        <rFont val="Calibri"/>
      </rPr>
      <t>Note that this check refers to an entity outside the scope of the ESXi server system.</t>
    </r>
    <r>
      <rPr>
        <sz val="11"/>
        <color rgb="FF000000"/>
        <rFont val="Calibri"/>
      </rPr>
      <t xml:space="preserve">
</t>
    </r>
    <r>
      <rPr>
        <sz val="11"/>
        <color rgb="FF000000"/>
        <rFont val="Calibri"/>
      </rPr>
      <t>Remove any VLANs trunked across physical ports connected to ESXi hosts that are not in use.</t>
    </r>
  </si>
  <si>
    <r>
      <rPr>
        <sz val="11"/>
        <color rgb="FF000000"/>
        <rFont val="Calibri"/>
      </rPr>
      <t>When defining a physical switch port for trunk mode, only specified VLANs must be configured on the VLAN trunk link. The risk with not fully documenting all VLANs on the vSwitch is that it is possible that a physical trunk port might be configured without needed VLANs, or with unneeded VLANs. This could enable an administrator to either accidentally or maliciously connect a VM to an unauthorized VLAN.</t>
    </r>
  </si>
  <si>
    <r>
      <rPr>
        <sz val="11"/>
        <color rgb="FF000000"/>
        <rFont val="Calibri"/>
      </rPr>
      <t xml:space="preserve">Note that this check refers to an entity outside the physical scope of the ESXi server system. The configuration of upstream physical switches must be documented to ensure that unneeded VLANs are configured for all physical ports connected to ESXi hosts. </t>
    </r>
    <r>
      <rPr>
        <sz val="11"/>
        <color rgb="FF000000"/>
        <rFont val="Calibri"/>
      </rPr>
      <t xml:space="preserve">
</t>
    </r>
    <r>
      <rPr>
        <sz val="11"/>
        <color rgb="FF000000"/>
        <rFont val="Calibri"/>
      </rPr>
      <t xml:space="preserve">Inspect the documentation and verify that the documentation is updated according to an organization-defined frequency and/or whenever modifications are made to either ESXi hosts or the upstream physical switches. </t>
    </r>
    <r>
      <rPr>
        <sz val="11"/>
        <color rgb="FF000000"/>
        <rFont val="Calibri"/>
      </rPr>
      <t xml:space="preserve">
</t>
    </r>
    <r>
      <rPr>
        <sz val="11"/>
        <color rgb="FF000000"/>
        <rFont val="Calibri"/>
      </rPr>
      <t>Alternatively, log in to the physical switch and verify that only needed VLANs are configured for all physical ports connected to ESXi hosts.</t>
    </r>
    <r>
      <rPr>
        <sz val="11"/>
        <color rgb="FF000000"/>
        <rFont val="Calibri"/>
      </rPr>
      <t xml:space="preserve">
</t>
    </r>
    <r>
      <rPr>
        <sz val="11"/>
        <color rgb="FF000000"/>
        <rFont val="Calibri"/>
      </rPr>
      <t>If the physical switch's configuration is trunked VLANs that are not used by ESXi for all physical ports connected to ESXi hosts, this is a finding.</t>
    </r>
  </si>
  <si>
    <t>V-239323</t>
  </si>
  <si>
    <r>
      <rPr>
        <sz val="11"/>
        <rFont val="Calibri"/>
      </rPr>
      <t>The ESXi host must not provide root/administrator-level access to CIM-based hardware monitoring tools or other third-party applications.</t>
    </r>
  </si>
  <si>
    <r>
      <rPr>
        <sz val="11"/>
        <color rgb="FF000000"/>
        <rFont val="Calibri"/>
      </rPr>
      <t>Create a role for the CIM account:</t>
    </r>
    <r>
      <rPr>
        <sz val="11"/>
        <color rgb="FF000000"/>
        <rFont val="Calibri"/>
      </rPr>
      <t xml:space="preserve">
</t>
    </r>
    <r>
      <rPr>
        <sz val="11"/>
        <color rgb="FF000000"/>
        <rFont val="Calibri"/>
      </rPr>
      <t xml:space="preserve">From the Host Client, go to Manage &gt;&gt; Security &amp; Users. </t>
    </r>
    <r>
      <rPr>
        <sz val="11"/>
        <color rgb="FF000000"/>
        <rFont val="Calibri"/>
      </rPr>
      <t xml:space="preserve">
</t>
    </r>
    <r>
      <rPr>
        <sz val="11"/>
        <color rgb="FF000000"/>
        <rFont val="Calibri"/>
      </rPr>
      <t xml:space="preserve">Select "Roles" and click "Add Role". </t>
    </r>
    <r>
      <rPr>
        <sz val="11"/>
        <color rgb="FF000000"/>
        <rFont val="Calibri"/>
      </rPr>
      <t xml:space="preserve">
</t>
    </r>
    <r>
      <rPr>
        <sz val="11"/>
        <color rgb="FF000000"/>
        <rFont val="Calibri"/>
      </rPr>
      <t>Provide a name for the new role and select Host &gt;&gt; Cim &gt;&gt; Ciminteraction and click "Add".</t>
    </r>
    <r>
      <rPr>
        <sz val="11"/>
        <color rgb="FF000000"/>
        <rFont val="Calibri"/>
      </rPr>
      <t xml:space="preserve">
</t>
    </r>
    <r>
      <rPr>
        <sz val="11"/>
        <color rgb="FF000000"/>
        <rFont val="Calibri"/>
      </rPr>
      <t>Add a CIM user account:</t>
    </r>
    <r>
      <rPr>
        <sz val="11"/>
        <color rgb="FF000000"/>
        <rFont val="Calibri"/>
      </rPr>
      <t xml:space="preserve">
</t>
    </r>
    <r>
      <rPr>
        <sz val="11"/>
        <color rgb="FF000000"/>
        <rFont val="Calibri"/>
      </rPr>
      <t xml:space="preserve">From the Host Client, go to Manage &gt;&gt; Security &amp; Users. </t>
    </r>
    <r>
      <rPr>
        <sz val="11"/>
        <color rgb="FF000000"/>
        <rFont val="Calibri"/>
      </rPr>
      <t xml:space="preserve">
</t>
    </r>
    <r>
      <rPr>
        <sz val="11"/>
        <color rgb="FF000000"/>
        <rFont val="Calibri"/>
      </rPr>
      <t xml:space="preserve">Select "Users" and click "Add User". </t>
    </r>
    <r>
      <rPr>
        <sz val="11"/>
        <color rgb="FF000000"/>
        <rFont val="Calibri"/>
      </rPr>
      <t xml:space="preserve">
</t>
    </r>
    <r>
      <rPr>
        <sz val="11"/>
        <color rgb="FF000000"/>
        <rFont val="Calibri"/>
      </rPr>
      <t>Provide a name, description, and password for the new user and click "Add".</t>
    </r>
    <r>
      <rPr>
        <sz val="11"/>
        <color rgb="FF000000"/>
        <rFont val="Calibri"/>
      </rPr>
      <t xml:space="preserve">
</t>
    </r>
    <r>
      <rPr>
        <sz val="11"/>
        <color rgb="FF000000"/>
        <rFont val="Calibri"/>
      </rPr>
      <t>Assign the CIM account permissions to the host with the new role.</t>
    </r>
    <r>
      <rPr>
        <sz val="11"/>
        <color rgb="FF000000"/>
        <rFont val="Calibri"/>
      </rPr>
      <t xml:space="preserve">
</t>
    </r>
    <r>
      <rPr>
        <sz val="11"/>
        <color rgb="FF000000"/>
        <rFont val="Calibri"/>
      </rPr>
      <t xml:space="preserve">From the Host Client, select the ESXi host, right-click, and go to "Permissions". </t>
    </r>
    <r>
      <rPr>
        <sz val="11"/>
        <color rgb="FF000000"/>
        <rFont val="Calibri"/>
      </rPr>
      <t xml:space="preserve">
</t>
    </r>
    <r>
      <rPr>
        <sz val="11"/>
        <color rgb="FF000000"/>
        <rFont val="Calibri"/>
      </rPr>
      <t>Click "Add User", select the CIM account from the drop-down list, select the new CIM role from the drop-down list, and click "Add User".</t>
    </r>
  </si>
  <si>
    <r>
      <rPr>
        <sz val="11"/>
        <color rgb="FF000000"/>
        <rFont val="Calibri"/>
      </rPr>
      <t>The CIM system provides an interface that enables hardware-level management from remote applications via a set of standard APIs. Create a limited-privilege, read-only service account for CIM. Grant this role to the user on the ESXi server. Place this user in the Exception Users list. When/where write access is required, create/enable a limited-privilege service account and grant only the minimum required privileges.</t>
    </r>
  </si>
  <si>
    <r>
      <rPr>
        <sz val="11"/>
        <color rgb="FF000000"/>
        <rFont val="Calibri"/>
      </rPr>
      <t xml:space="preserve">From the Host Client, select the ESXi host, right-click and go to "Permissions". </t>
    </r>
    <r>
      <rPr>
        <sz val="11"/>
        <color rgb="FF000000"/>
        <rFont val="Calibri"/>
      </rPr>
      <t xml:space="preserve">
</t>
    </r>
    <r>
      <rPr>
        <sz val="11"/>
        <color rgb="FF000000"/>
        <rFont val="Calibri"/>
      </rPr>
      <t>Verify the CIM account user role is limited to read only and CIM permissions.</t>
    </r>
    <r>
      <rPr>
        <sz val="11"/>
        <color rgb="FF000000"/>
        <rFont val="Calibri"/>
      </rPr>
      <t xml:space="preserve">
</t>
    </r>
    <r>
      <rPr>
        <sz val="11"/>
        <color rgb="FF000000"/>
        <rFont val="Calibri"/>
      </rPr>
      <t>If there is no dedicated CIM account and the root is used for CIM monitoring, this is a finding.</t>
    </r>
    <r>
      <rPr>
        <sz val="11"/>
        <color rgb="FF000000"/>
        <rFont val="Calibri"/>
      </rPr>
      <t xml:space="preserve">
</t>
    </r>
    <r>
      <rPr>
        <sz val="11"/>
        <color rgb="FF000000"/>
        <rFont val="Calibri"/>
      </rPr>
      <t>If write access is not required and the access level is not "read-only", this is a finding.</t>
    </r>
  </si>
  <si>
    <t>V-239324</t>
  </si>
  <si>
    <r>
      <rPr>
        <sz val="11"/>
        <rFont val="Calibri"/>
      </rPr>
      <t>The SA must verify the integrity of the installation media before installing ESXi.</t>
    </r>
  </si>
  <si>
    <r>
      <rPr>
        <sz val="11"/>
        <color rgb="FF000000"/>
        <rFont val="Calibri"/>
      </rPr>
      <t xml:space="preserve">If the hash returned from the "md5sum" or "sha1sum" commands do not match the vendor's hash, the downloaded software must be discarded. </t>
    </r>
    <r>
      <rPr>
        <sz val="11"/>
        <color rgb="FF000000"/>
        <rFont val="Calibri"/>
      </rPr>
      <t xml:space="preserve">
</t>
    </r>
    <r>
      <rPr>
        <sz val="11"/>
        <color rgb="FF000000"/>
        <rFont val="Calibri"/>
      </rPr>
      <t>If the physical media is obtained from VMware and the security seal is broken, the software must be returned to VMware for replacement.</t>
    </r>
  </si>
  <si>
    <r>
      <rPr>
        <sz val="11"/>
        <color rgb="FF000000"/>
        <rFont val="Calibri"/>
      </rPr>
      <t>Always check the SHA1 or MD5 hash after downloading an ISO, offline bundle, or patch to ensure integrity and authenticity of the downloaded files.</t>
    </r>
  </si>
  <si>
    <r>
      <rPr>
        <sz val="11"/>
        <color rgb="FF000000"/>
        <rFont val="Calibri"/>
      </rPr>
      <t xml:space="preserve">The downloaded ISO, offline bundle, or patch hash must be verified against the vendor's checksum to ensure the integrity and authenticity of the files. </t>
    </r>
    <r>
      <rPr>
        <sz val="11"/>
        <color rgb="FF000000"/>
        <rFont val="Calibri"/>
      </rPr>
      <t xml:space="preserve">
</t>
    </r>
    <r>
      <rPr>
        <sz val="11"/>
        <color rgb="FF000000"/>
        <rFont val="Calibri"/>
      </rPr>
      <t>See some typical command line example(s) for both the md5 and sha1 hash check(s) below:</t>
    </r>
    <r>
      <rPr>
        <sz val="11"/>
        <color rgb="FF000000"/>
        <rFont val="Calibri"/>
      </rPr>
      <t xml:space="preserve">
</t>
    </r>
    <r>
      <rPr>
        <sz val="11"/>
        <color rgb="FF000000"/>
        <rFont val="Calibri"/>
      </rPr>
      <t># md5sum &lt;filename&gt;.iso</t>
    </r>
    <r>
      <rPr>
        <sz val="11"/>
        <color rgb="FF000000"/>
        <rFont val="Calibri"/>
      </rPr>
      <t xml:space="preserve">
</t>
    </r>
    <r>
      <rPr>
        <sz val="11"/>
        <color rgb="FF000000"/>
        <rFont val="Calibri"/>
      </rPr>
      <t># sha1sum &lt;filename&gt;.iso</t>
    </r>
    <r>
      <rPr>
        <sz val="11"/>
        <color rgb="FF000000"/>
        <rFont val="Calibri"/>
      </rPr>
      <t xml:space="preserve">
</t>
    </r>
    <r>
      <rPr>
        <sz val="11"/>
        <color rgb="FF000000"/>
        <rFont val="Calibri"/>
      </rPr>
      <t>If any of the system's downloaded ISO, offline bundle, or system patch hashes cannot be verified against the vendor's checksum, this is a finding.</t>
    </r>
  </si>
  <si>
    <t>V-239325</t>
  </si>
  <si>
    <r>
      <rPr>
        <sz val="11"/>
        <rFont val="Calibri"/>
      </rPr>
      <t>The ESXi host must have all security patches and updates installed.</t>
    </r>
  </si>
  <si>
    <r>
      <rPr>
        <sz val="11"/>
        <color rgb="FF000000"/>
        <rFont val="Calibri"/>
      </rPr>
      <t xml:space="preserve">If vCenter Update Manager is used on the network, hosts can be remediated from the vSphere Web Client. </t>
    </r>
    <r>
      <rPr>
        <sz val="11"/>
        <color rgb="FF000000"/>
        <rFont val="Calibri"/>
      </rPr>
      <t xml:space="preserve">
</t>
    </r>
    <r>
      <rPr>
        <sz val="11"/>
        <color rgb="FF000000"/>
        <rFont val="Calibri"/>
      </rPr>
      <t xml:space="preserve">From the vSphere Client, go to Hosts and Clusters &gt;&gt; Updates. </t>
    </r>
    <r>
      <rPr>
        <sz val="11"/>
        <color rgb="FF000000"/>
        <rFont val="Calibri"/>
      </rPr>
      <t xml:space="preserve">
</t>
    </r>
    <r>
      <rPr>
        <sz val="11"/>
        <color rgb="FF000000"/>
        <rFont val="Calibri"/>
      </rPr>
      <t xml:space="preserve">Check under "Attached Baselines". If there are no baselines attached, select the drop-down "Attach &gt;&gt; Attach Baseline or Baseline Group". Select "attach" and select the type of patches. </t>
    </r>
    <r>
      <rPr>
        <sz val="11"/>
        <color rgb="FF000000"/>
        <rFont val="Calibri"/>
      </rPr>
      <t xml:space="preserve">
</t>
    </r>
    <r>
      <rPr>
        <sz val="11"/>
        <color rgb="FF000000"/>
        <rFont val="Calibri"/>
      </rPr>
      <t>Click on Check Compliance to check Host(s) Compliance.</t>
    </r>
    <r>
      <rPr>
        <sz val="11"/>
        <color rgb="FF000000"/>
        <rFont val="Calibri"/>
      </rPr>
      <t xml:space="preserve">
</t>
    </r>
    <r>
      <rPr>
        <sz val="11"/>
        <color rgb="FF000000"/>
        <rFont val="Calibri"/>
      </rPr>
      <t>To manually remediate a host, the patch file must be copied locally and the following command run from an SSH session connected to the ESXi host or from the ESXi shell:</t>
    </r>
    <r>
      <rPr>
        <sz val="11"/>
        <color rgb="FF000000"/>
        <rFont val="Calibri"/>
      </rPr>
      <t xml:space="preserve">
</t>
    </r>
    <r>
      <rPr>
        <sz val="11"/>
        <color rgb="FF000000"/>
        <rFont val="Calibri"/>
      </rPr>
      <t>esxcli software vib update -d &lt;path to offline patch bundle.zip&gt;</t>
    </r>
  </si>
  <si>
    <r>
      <rPr>
        <sz val="11"/>
        <color rgb="FF000000"/>
        <rFont val="Calibri"/>
      </rPr>
      <t>Installing software updates is a fundamental mitigation against the exploitation of publicly known vulnerabilities.</t>
    </r>
  </si>
  <si>
    <r>
      <rPr>
        <sz val="11"/>
        <color rgb="FF000000"/>
        <rFont val="Calibri"/>
      </rPr>
      <t>If vCenter Update Manager is used on the network, it can be used to scan all hosts for missing patches.</t>
    </r>
    <r>
      <rPr>
        <sz val="11"/>
        <color rgb="FF000000"/>
        <rFont val="Calibri"/>
      </rPr>
      <t xml:space="preserve">
</t>
    </r>
    <r>
      <rPr>
        <sz val="11"/>
        <color rgb="FF000000"/>
        <rFont val="Calibri"/>
      </rPr>
      <t xml:space="preserve">From the vSphere Client, go to Hosts and Clusters &gt;&gt; Updates. </t>
    </r>
    <r>
      <rPr>
        <sz val="11"/>
        <color rgb="FF000000"/>
        <rFont val="Calibri"/>
      </rPr>
      <t xml:space="preserve">
</t>
    </r>
    <r>
      <rPr>
        <sz val="11"/>
        <color rgb="FF000000"/>
        <rFont val="Calibri"/>
      </rPr>
      <t>Check under "Attached Baselines" and verify that a compliance check has been run.</t>
    </r>
    <r>
      <rPr>
        <sz val="11"/>
        <color rgb="FF000000"/>
        <rFont val="Calibri"/>
      </rPr>
      <t xml:space="preserve">
</t>
    </r>
    <r>
      <rPr>
        <sz val="11"/>
        <color rgb="FF000000"/>
        <rFont val="Calibri"/>
      </rPr>
      <t xml:space="preserve">If vCenter Update Manager is not used, host compliance status must be determined manually by the build number. </t>
    </r>
    <r>
      <rPr>
        <sz val="11"/>
        <color rgb="FF000000"/>
        <rFont val="Calibri"/>
      </rPr>
      <t xml:space="preserve">
</t>
    </r>
    <r>
      <rPr>
        <sz val="11"/>
        <color rgb="FF000000"/>
        <rFont val="Calibri"/>
      </rPr>
      <t>VMware KB 1014508 can be used to correlate patches with build numbers.</t>
    </r>
    <r>
      <rPr>
        <sz val="11"/>
        <color rgb="FF000000"/>
        <rFont val="Calibri"/>
      </rPr>
      <t xml:space="preserve">
</t>
    </r>
    <r>
      <rPr>
        <sz val="11"/>
        <color rgb="FF000000"/>
        <rFont val="Calibri"/>
      </rPr>
      <t>If the ESXi host does not have the latest patches, this is a finding.</t>
    </r>
    <r>
      <rPr>
        <sz val="11"/>
        <color rgb="FF000000"/>
        <rFont val="Calibri"/>
      </rPr>
      <t xml:space="preserve">
</t>
    </r>
    <r>
      <rPr>
        <sz val="11"/>
        <color rgb="FF000000"/>
        <rFont val="Calibri"/>
      </rPr>
      <t>If the ESXi host is not on a supported release, this is a finding.</t>
    </r>
    <r>
      <rPr>
        <sz val="11"/>
        <color rgb="FF000000"/>
        <rFont val="Calibri"/>
      </rPr>
      <t xml:space="preserve">
</t>
    </r>
    <r>
      <rPr>
        <sz val="11"/>
        <color rgb="FF000000"/>
        <rFont val="Calibri"/>
      </rPr>
      <t xml:space="preserve">VMware also publishes Advisories on security patches and offers a way to subscribe to email alerts for them. </t>
    </r>
    <r>
      <rPr>
        <sz val="11"/>
        <color rgb="FF000000"/>
        <rFont val="Calibri"/>
      </rPr>
      <t xml:space="preserve">
</t>
    </r>
    <r>
      <rPr>
        <sz val="11"/>
        <color rgb="FF000000"/>
        <rFont val="Calibri"/>
      </rPr>
      <t>Go to: https://www.vmware.com/support/policies/security_response</t>
    </r>
  </si>
  <si>
    <t>V-239326</t>
  </si>
  <si>
    <r>
      <rPr>
        <sz val="11"/>
        <rFont val="Calibri"/>
      </rPr>
      <t>The ESXi host must exclusively enable TLS 1.2 for all endpoints.</t>
    </r>
  </si>
  <si>
    <r>
      <rPr>
        <sz val="11"/>
        <color rgb="FF000000"/>
        <rFont val="Calibri"/>
      </rPr>
      <t xml:space="preserve">From the vSphere Web Client, select the host and click Configure &gt;&gt; System &gt;&gt; Advanced System Settings. </t>
    </r>
    <r>
      <rPr>
        <sz val="11"/>
        <color rgb="FF000000"/>
        <rFont val="Calibri"/>
      </rPr>
      <t xml:space="preserve">
</t>
    </r>
    <r>
      <rPr>
        <sz val="11"/>
        <color rgb="FF000000"/>
        <rFont val="Calibri"/>
      </rPr>
      <t>Find the "UserVars.ESXiVPsDisabledProtocols" value and set it to the following:</t>
    </r>
    <r>
      <rPr>
        <sz val="11"/>
        <color rgb="FF000000"/>
        <rFont val="Calibri"/>
      </rPr>
      <t xml:space="preserve">
</t>
    </r>
    <r>
      <rPr>
        <sz val="11"/>
        <color rgb="FF000000"/>
        <rFont val="Calibri"/>
      </rPr>
      <t>tlsv1,tlsv1.1,sslv3</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UserVars.ESXiVPsDisabledProtocols | Set-AdvancedSetting -Value "tlsv1,tlsv1.1,sslv3"</t>
    </r>
    <r>
      <rPr>
        <sz val="11"/>
        <color rgb="FF000000"/>
        <rFont val="Calibri"/>
      </rPr>
      <t xml:space="preserve">
</t>
    </r>
    <r>
      <rPr>
        <sz val="11"/>
        <color rgb="FF000000"/>
        <rFont val="Calibri"/>
      </rPr>
      <t>A host reboot is required for changes to take effect.</t>
    </r>
  </si>
  <si>
    <r>
      <rPr>
        <sz val="11"/>
        <color rgb="FF000000"/>
        <rFont val="Calibri"/>
      </rPr>
      <t xml:space="preserve">TLS 1.0 and 1.1 are deprecated protocols with well-published shortcomings and vulnerabilities. TLS 1.2 should be enabled on all interfaces and SSLv3, TL 1.1, and 1.0 disabled where supported. </t>
    </r>
    <r>
      <rPr>
        <sz val="11"/>
        <color rgb="FF000000"/>
        <rFont val="Calibri"/>
      </rPr>
      <t xml:space="preserve">
</t>
    </r>
    <r>
      <rPr>
        <sz val="11"/>
        <color rgb="FF000000"/>
        <rFont val="Calibri"/>
      </rPr>
      <t xml:space="preserve">Mandating TLS 1.2 may break third-party integrations and add-ons to vSphere. Test these integrations carefully after implementing TLS 1.2 and roll back where appropriate. </t>
    </r>
    <r>
      <rPr>
        <sz val="11"/>
        <color rgb="FF000000"/>
        <rFont val="Calibri"/>
      </rPr>
      <t xml:space="preserve">
</t>
    </r>
    <r>
      <rPr>
        <sz val="11"/>
        <color rgb="FF000000"/>
        <rFont val="Calibri"/>
      </rPr>
      <t>On interfaces where required functionality is broken with TLS 1.2 this finding is not applicable until the third-party software supports TLS 1.2.</t>
    </r>
    <r>
      <rPr>
        <sz val="11"/>
        <color rgb="FF000000"/>
        <rFont val="Calibri"/>
      </rPr>
      <t xml:space="preserve">
</t>
    </r>
    <r>
      <rPr>
        <sz val="11"/>
        <color rgb="FF000000"/>
        <rFont val="Calibri"/>
      </rPr>
      <t xml:space="preserve">Be sure to modify TLS settings in the following order: </t>
    </r>
    <r>
      <rPr>
        <sz val="11"/>
        <color rgb="FF000000"/>
        <rFont val="Calibri"/>
      </rPr>
      <t xml:space="preserve">
</t>
    </r>
    <r>
      <rPr>
        <sz val="11"/>
        <color rgb="FF000000"/>
        <rFont val="Calibri"/>
      </rPr>
      <t xml:space="preserve">1. Platform Services Controllers (if applicable) </t>
    </r>
    <r>
      <rPr>
        <sz val="11"/>
        <color rgb="FF000000"/>
        <rFont val="Calibri"/>
      </rPr>
      <t xml:space="preserve">
</t>
    </r>
    <r>
      <rPr>
        <sz val="11"/>
        <color rgb="FF000000"/>
        <rFont val="Calibri"/>
      </rPr>
      <t>2. vCenter</t>
    </r>
    <r>
      <rPr>
        <sz val="11"/>
        <color rgb="FF000000"/>
        <rFont val="Calibri"/>
      </rPr>
      <t xml:space="preserve">
</t>
    </r>
    <r>
      <rPr>
        <sz val="11"/>
        <color rgb="FF000000"/>
        <rFont val="Calibri"/>
      </rPr>
      <t>3. ESXi</t>
    </r>
  </si>
  <si>
    <r>
      <rPr>
        <sz val="11"/>
        <color rgb="FF000000"/>
        <rFont val="Calibri"/>
      </rPr>
      <t xml:space="preserve">From the vSphere Web Client, select the host and click Configure &gt;&gt; System &gt;&gt; Advanced System Settings. </t>
    </r>
    <r>
      <rPr>
        <sz val="11"/>
        <color rgb="FF000000"/>
        <rFont val="Calibri"/>
      </rPr>
      <t xml:space="preserve">
</t>
    </r>
    <r>
      <rPr>
        <sz val="11"/>
        <color rgb="FF000000"/>
        <rFont val="Calibri"/>
      </rPr>
      <t>Find the "UserVars.ESXiVPsDisabledProtocols" value and verify that it is set to the following:</t>
    </r>
    <r>
      <rPr>
        <sz val="11"/>
        <color rgb="FF000000"/>
        <rFont val="Calibri"/>
      </rPr>
      <t xml:space="preserve">
</t>
    </r>
    <r>
      <rPr>
        <sz val="11"/>
        <color rgb="FF000000"/>
        <rFont val="Calibri"/>
      </rPr>
      <t>tlsv1,tlsv1.1,sslv3</t>
    </r>
    <r>
      <rPr>
        <sz val="11"/>
        <color rgb="FF000000"/>
        <rFont val="Calibri"/>
      </rPr>
      <t xml:space="preserve">
</t>
    </r>
    <r>
      <rPr>
        <sz val="11"/>
        <color rgb="FF000000"/>
        <rFont val="Calibri"/>
      </rPr>
      <t>If the value is not set as above or it does not exist,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UserVars.ESXiVPsDisabledProtocols</t>
    </r>
    <r>
      <rPr>
        <sz val="11"/>
        <color rgb="FF000000"/>
        <rFont val="Calibri"/>
      </rPr>
      <t xml:space="preserve">
</t>
    </r>
    <r>
      <rPr>
        <sz val="11"/>
        <color rgb="FF000000"/>
        <rFont val="Calibri"/>
      </rPr>
      <t>If the value returned is not "tlsv1,tlsv1.1,sslv3" or the setting does not exist, this is a finding.</t>
    </r>
  </si>
  <si>
    <t>V-239327</t>
  </si>
  <si>
    <r>
      <rPr>
        <sz val="11"/>
        <rFont val="Calibri"/>
      </rPr>
      <t>The ESXi host must enable Secure Boot.</t>
    </r>
  </si>
  <si>
    <r>
      <rPr>
        <sz val="11"/>
        <color rgb="FF000000"/>
        <rFont val="Calibri"/>
      </rPr>
      <t>Temporarily enable SSH, connect to the ESXi host, and run the following command:</t>
    </r>
    <r>
      <rPr>
        <sz val="11"/>
        <color rgb="FF000000"/>
        <rFont val="Calibri"/>
      </rPr>
      <t xml:space="preserve">
</t>
    </r>
    <r>
      <rPr>
        <sz val="11"/>
        <color rgb="FF000000"/>
        <rFont val="Calibri"/>
      </rPr>
      <t>/usr/lib/vmware/secureboot/bin/secureBoot.py -c</t>
    </r>
    <r>
      <rPr>
        <sz val="11"/>
        <color rgb="FF000000"/>
        <rFont val="Calibri"/>
      </rPr>
      <t xml:space="preserve">
</t>
    </r>
    <r>
      <rPr>
        <sz val="11"/>
        <color rgb="FF000000"/>
        <rFont val="Calibri"/>
      </rPr>
      <t>If the output indicates that Secure Boot cannot be enabled, correct the discrepancies and try again. If the discrepancies cannot be rectified, this finding is downgraded to a CAT III.</t>
    </r>
    <r>
      <rPr>
        <sz val="11"/>
        <color rgb="FF000000"/>
        <rFont val="Calibri"/>
      </rPr>
      <t xml:space="preserve">
</t>
    </r>
    <r>
      <rPr>
        <sz val="11"/>
        <color rgb="FF000000"/>
        <rFont val="Calibri"/>
      </rPr>
      <t>Consult vendor documentation and boot the host into BIOS setup mode. Enable UEFI boot mode and Secure Boot. Restart the host.</t>
    </r>
    <r>
      <rPr>
        <sz val="11"/>
        <color rgb="FF000000"/>
        <rFont val="Calibri"/>
      </rPr>
      <t xml:space="preserve">
</t>
    </r>
    <r>
      <rPr>
        <sz val="11"/>
        <color rgb="FF000000"/>
        <rFont val="Calibri"/>
      </rPr>
      <t>Temporarily enable SSH, connect to the ESXi host, and run the following command to verify that Secure Boot is enabled:</t>
    </r>
    <r>
      <rPr>
        <sz val="11"/>
        <color rgb="FF000000"/>
        <rFont val="Calibri"/>
      </rPr>
      <t xml:space="preserve">
</t>
    </r>
    <r>
      <rPr>
        <sz val="11"/>
        <color rgb="FF000000"/>
        <rFont val="Calibri"/>
      </rPr>
      <t>/usr/lib/vmware/secureboot/bin/secureBoot.py -s</t>
    </r>
  </si>
  <si>
    <r>
      <rPr>
        <sz val="11"/>
        <color rgb="FF000000"/>
        <rFont val="Calibri"/>
      </rPr>
      <t>Secure Boot is a protocol of UEFI firmware that ensures the integrity of the boot process from hardware up through to the OS. Secure Boot for ESXi requires support from the firmware and requires that all ESXi kernel modules, drivers, and vSphere Installation Bundles (VIBs) be signed by VMware or a partner subordinate.</t>
    </r>
  </si>
  <si>
    <r>
      <rPr>
        <sz val="11"/>
        <color rgb="FF000000"/>
        <rFont val="Calibri"/>
      </rPr>
      <t>Temporarily enable SSH, connect to the ESXi host, and run the following command:</t>
    </r>
    <r>
      <rPr>
        <sz val="11"/>
        <color rgb="FF000000"/>
        <rFont val="Calibri"/>
      </rPr>
      <t xml:space="preserve">
</t>
    </r>
    <r>
      <rPr>
        <sz val="11"/>
        <color rgb="FF000000"/>
        <rFont val="Calibri"/>
      </rPr>
      <t>/usr/lib/vmware/secureboot/bin/secureBoot.py -s</t>
    </r>
    <r>
      <rPr>
        <sz val="11"/>
        <color rgb="FF000000"/>
        <rFont val="Calibri"/>
      </rPr>
      <t xml:space="preserve">
</t>
    </r>
    <r>
      <rPr>
        <sz val="11"/>
        <color rgb="FF000000"/>
        <rFont val="Calibri"/>
      </rPr>
      <t>If the output is not "Enabled", this is a finding.</t>
    </r>
  </si>
  <si>
    <t>V-239328</t>
  </si>
  <si>
    <r>
      <rPr>
        <sz val="11"/>
        <rFont val="Calibri"/>
      </rPr>
      <t>The ESXi host must use DoD-approved certificates.</t>
    </r>
  </si>
  <si>
    <r>
      <rPr>
        <sz val="11"/>
        <color rgb="FF000000"/>
        <rFont val="Calibri"/>
      </rPr>
      <t>Obtain a DoD-issued certificate and private key for the host following the requirements below:</t>
    </r>
    <r>
      <rPr>
        <sz val="11"/>
        <color rgb="FF000000"/>
        <rFont val="Calibri"/>
      </rPr>
      <t xml:space="preserve">
</t>
    </r>
    <r>
      <rPr>
        <sz val="11"/>
        <color rgb="FF000000"/>
        <rFont val="Calibri"/>
      </rPr>
      <t xml:space="preserve">Key size: 2048 bits or more (PEM encoded) </t>
    </r>
    <r>
      <rPr>
        <sz val="11"/>
        <color rgb="FF000000"/>
        <rFont val="Calibri"/>
      </rPr>
      <t xml:space="preserve">
</t>
    </r>
    <r>
      <rPr>
        <sz val="11"/>
        <color rgb="FF000000"/>
        <rFont val="Calibri"/>
      </rPr>
      <t xml:space="preserve">Key format: PEM; VMware supports PKCS8 and PKCS1 (RSA keys) </t>
    </r>
    <r>
      <rPr>
        <sz val="11"/>
        <color rgb="FF000000"/>
        <rFont val="Calibri"/>
      </rPr>
      <t xml:space="preserve">
</t>
    </r>
    <r>
      <rPr>
        <sz val="11"/>
        <color rgb="FF000000"/>
        <rFont val="Calibri"/>
      </rPr>
      <t>x509 version 3</t>
    </r>
    <r>
      <rPr>
        <sz val="11"/>
        <color rgb="FF000000"/>
        <rFont val="Calibri"/>
      </rPr>
      <t xml:space="preserve">
</t>
    </r>
    <r>
      <rPr>
        <sz val="11"/>
        <color rgb="FF000000"/>
        <rFont val="Calibri"/>
      </rPr>
      <t>SubjectAltName must contain DNS Name=&lt;machine_FQDN&gt;</t>
    </r>
    <r>
      <rPr>
        <sz val="11"/>
        <color rgb="FF000000"/>
        <rFont val="Calibri"/>
      </rPr>
      <t xml:space="preserve">
</t>
    </r>
    <r>
      <rPr>
        <sz val="11"/>
        <color rgb="FF000000"/>
        <rFont val="Calibri"/>
      </rPr>
      <t>CRT (Base-64) format</t>
    </r>
    <r>
      <rPr>
        <sz val="11"/>
        <color rgb="FF000000"/>
        <rFont val="Calibri"/>
      </rPr>
      <t xml:space="preserve">
</t>
    </r>
    <r>
      <rPr>
        <sz val="11"/>
        <color rgb="FF000000"/>
        <rFont val="Calibri"/>
      </rPr>
      <t>Contains the following Key Usages: Digital Signature, Non Repudiation, Key Encipherment</t>
    </r>
    <r>
      <rPr>
        <sz val="11"/>
        <color rgb="FF000000"/>
        <rFont val="Calibri"/>
      </rPr>
      <t xml:space="preserve">
</t>
    </r>
    <r>
      <rPr>
        <sz val="11"/>
        <color rgb="FF000000"/>
        <rFont val="Calibri"/>
      </rPr>
      <t>Start time of one day before the current time.</t>
    </r>
    <r>
      <rPr>
        <sz val="11"/>
        <color rgb="FF000000"/>
        <rFont val="Calibri"/>
      </rPr>
      <t xml:space="preserve">
</t>
    </r>
    <r>
      <rPr>
        <sz val="11"/>
        <color rgb="FF000000"/>
        <rFont val="Calibri"/>
      </rPr>
      <t>CN (and SubjectAltName) set to the host name (or IP address) that the ESXi host has in the vCenter Server inventory.</t>
    </r>
    <r>
      <rPr>
        <sz val="11"/>
        <color rgb="FF000000"/>
        <rFont val="Calibri"/>
      </rPr>
      <t xml:space="preserve">
</t>
    </r>
    <r>
      <rPr>
        <sz val="11"/>
        <color rgb="FF000000"/>
        <rFont val="Calibri"/>
      </rPr>
      <t>Put the host into maintenance mode.</t>
    </r>
    <r>
      <rPr>
        <sz val="11"/>
        <color rgb="FF000000"/>
        <rFont val="Calibri"/>
      </rPr>
      <t xml:space="preserve">
</t>
    </r>
    <r>
      <rPr>
        <sz val="11"/>
        <color rgb="FF000000"/>
        <rFont val="Calibri"/>
      </rPr>
      <t xml:space="preserve">Temporarily enable SSH on the host. SCP the new certificate and key to /tmp. SSH to the host. Back up the existing certificate and key: </t>
    </r>
    <r>
      <rPr>
        <sz val="11"/>
        <color rgb="FF000000"/>
        <rFont val="Calibri"/>
      </rPr>
      <t xml:space="preserve">
</t>
    </r>
    <r>
      <rPr>
        <sz val="11"/>
        <color rgb="FF000000"/>
        <rFont val="Calibri"/>
      </rPr>
      <t>mv /etc/vmware/ssl/rui.crt /etc/vmware/ssl/rui.crt.bak</t>
    </r>
    <r>
      <rPr>
        <sz val="11"/>
        <color rgb="FF000000"/>
        <rFont val="Calibri"/>
      </rPr>
      <t xml:space="preserve">
</t>
    </r>
    <r>
      <rPr>
        <sz val="11"/>
        <color rgb="FF000000"/>
        <rFont val="Calibri"/>
      </rPr>
      <t>mv /etc/vmware/ssl/rui.key /etc/vmware/ssl/rui.key.bak</t>
    </r>
    <r>
      <rPr>
        <sz val="11"/>
        <color rgb="FF000000"/>
        <rFont val="Calibri"/>
      </rPr>
      <t xml:space="preserve">
</t>
    </r>
    <r>
      <rPr>
        <sz val="11"/>
        <color rgb="FF000000"/>
        <rFont val="Calibri"/>
      </rPr>
      <t xml:space="preserve">Copy the new certificate and key to /etc/vmware/ssl/ and rename them to rui.crt and rui.key respectively. Restart management agents to implement the new certificate: </t>
    </r>
    <r>
      <rPr>
        <sz val="11"/>
        <color rgb="FF000000"/>
        <rFont val="Calibri"/>
      </rPr>
      <t xml:space="preserve">
</t>
    </r>
    <r>
      <rPr>
        <sz val="11"/>
        <color rgb="FF000000"/>
        <rFont val="Calibri"/>
      </rPr>
      <t>services.sh restart</t>
    </r>
    <r>
      <rPr>
        <sz val="11"/>
        <color rgb="FF000000"/>
        <rFont val="Calibri"/>
      </rPr>
      <t xml:space="preserve">
</t>
    </r>
    <r>
      <rPr>
        <sz val="11"/>
        <color rgb="FF000000"/>
        <rFont val="Calibri"/>
      </rPr>
      <t xml:space="preserve">From the vSphere Web Client, select the vCenter Server and click Configure &gt;&gt; System &gt;&gt; Advanced Settings. </t>
    </r>
    <r>
      <rPr>
        <sz val="11"/>
        <color rgb="FF000000"/>
        <rFont val="Calibri"/>
      </rPr>
      <t xml:space="preserve">
</t>
    </r>
    <r>
      <rPr>
        <sz val="11"/>
        <color rgb="FF000000"/>
        <rFont val="Calibri"/>
      </rPr>
      <t>Find the "vpxd.certmgmt value" and set it to "custom".</t>
    </r>
  </si>
  <si>
    <r>
      <rPr>
        <sz val="11"/>
        <color rgb="FF000000"/>
        <rFont val="Calibri"/>
      </rPr>
      <t xml:space="preserve">The default self-signed, VMware Certificate Authority-issued host certificate must be replaced with a DoD-approved certificate when the host will be accessed directly, such as during a VM console connection. </t>
    </r>
    <r>
      <rPr>
        <sz val="11"/>
        <color rgb="FF000000"/>
        <rFont val="Calibri"/>
      </rPr>
      <t xml:space="preserve">
</t>
    </r>
    <r>
      <rPr>
        <sz val="11"/>
        <color rgb="FF000000"/>
        <rFont val="Calibri"/>
      </rPr>
      <t>The use of a DoD certificate on the host assures clients that the service they are connecting to is legitimate and properly secured.</t>
    </r>
  </si>
  <si>
    <r>
      <rPr>
        <sz val="11"/>
        <color rgb="FF000000"/>
        <rFont val="Calibri"/>
      </rPr>
      <t>From the vSphere Web Client, select the host and click Configure &gt;&gt; System &gt;&gt; Certificate.</t>
    </r>
    <r>
      <rPr>
        <sz val="11"/>
        <color rgb="FF000000"/>
        <rFont val="Calibri"/>
      </rPr>
      <t xml:space="preserve">
</t>
    </r>
    <r>
      <rPr>
        <sz val="11"/>
        <color rgb="FF000000"/>
        <rFont val="Calibri"/>
      </rPr>
      <t>If the issuer is not a DoD-approved certificate authority, this is a finding.</t>
    </r>
    <r>
      <rPr>
        <sz val="11"/>
        <color rgb="FF000000"/>
        <rFont val="Calibri"/>
      </rPr>
      <t xml:space="preserve">
</t>
    </r>
    <r>
      <rPr>
        <sz val="11"/>
        <color rgb="FF000000"/>
        <rFont val="Calibri"/>
      </rPr>
      <t>If the host will never be accessed directly (VM console connections bypass vCenter), this is not a finding.</t>
    </r>
  </si>
  <si>
    <t>V-239329</t>
  </si>
  <si>
    <r>
      <rPr>
        <sz val="11"/>
        <rFont val="Calibri"/>
      </rPr>
      <t>The ESXi host must not suppress warnings that the local or remote shell sessions are enabled.</t>
    </r>
  </si>
  <si>
    <r>
      <rPr>
        <sz val="11"/>
        <color rgb="FF000000"/>
        <rFont val="Calibri"/>
      </rPr>
      <t xml:space="preserve">From the vSphere Web Client, select the host and click Configure &gt;&gt; System &gt;&gt; Advanced System Settings. </t>
    </r>
    <r>
      <rPr>
        <sz val="11"/>
        <color rgb="FF000000"/>
        <rFont val="Calibri"/>
      </rPr>
      <t xml:space="preserve">
</t>
    </r>
    <r>
      <rPr>
        <sz val="11"/>
        <color rgb="FF000000"/>
        <rFont val="Calibri"/>
      </rPr>
      <t>Find the "UserVars.SuppressShellWarning" value and set it to the following:</t>
    </r>
    <r>
      <rPr>
        <sz val="11"/>
        <color rgb="FF000000"/>
        <rFont val="Calibri"/>
      </rPr>
      <t xml:space="preserve">
</t>
    </r>
    <r>
      <rPr>
        <sz val="11"/>
        <color rgb="FF000000"/>
        <rFont val="Calibri"/>
      </rPr>
      <t>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UserVars.SuppressShellWarning | Set-AdvancedSetting -Value "0"</t>
    </r>
  </si>
  <si>
    <r>
      <rPr>
        <sz val="11"/>
        <color rgb="FF000000"/>
        <rFont val="Calibri"/>
      </rPr>
      <t>Warnings that local or remote shell sessions are enabled alert administrators to activity that they may not be aware of and need to investigate.</t>
    </r>
  </si>
  <si>
    <r>
      <rPr>
        <sz val="11"/>
        <color rgb="FF000000"/>
        <rFont val="Calibri"/>
      </rPr>
      <t xml:space="preserve">From the vSphere Web Client, select the host and click Configure &gt;&gt; System &gt;&gt; Advanced System Settings. </t>
    </r>
    <r>
      <rPr>
        <sz val="11"/>
        <color rgb="FF000000"/>
        <rFont val="Calibri"/>
      </rPr>
      <t xml:space="preserve">
</t>
    </r>
    <r>
      <rPr>
        <sz val="11"/>
        <color rgb="FF000000"/>
        <rFont val="Calibri"/>
      </rPr>
      <t>Find the "UserVars.SuppressShellWarning" value and verify that it is set to the following:</t>
    </r>
    <r>
      <rPr>
        <sz val="11"/>
        <color rgb="FF000000"/>
        <rFont val="Calibri"/>
      </rPr>
      <t xml:space="preserve">
</t>
    </r>
    <r>
      <rPr>
        <sz val="11"/>
        <color rgb="FF000000"/>
        <rFont val="Calibri"/>
      </rPr>
      <t>0</t>
    </r>
    <r>
      <rPr>
        <sz val="11"/>
        <color rgb="FF000000"/>
        <rFont val="Calibri"/>
      </rPr>
      <t xml:space="preserve">
</t>
    </r>
    <r>
      <rPr>
        <sz val="11"/>
        <color rgb="FF000000"/>
        <rFont val="Calibri"/>
      </rPr>
      <t>If the value is not set as above or does not exist,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run the following command:</t>
    </r>
    <r>
      <rPr>
        <sz val="11"/>
        <color rgb="FF000000"/>
        <rFont val="Calibri"/>
      </rPr>
      <t xml:space="preserve">
</t>
    </r>
    <r>
      <rPr>
        <sz val="11"/>
        <color rgb="FF000000"/>
        <rFont val="Calibri"/>
      </rPr>
      <t>Get-VMHost | Get-AdvancedSetting -Name UserVars.SuppressShellWarning</t>
    </r>
    <r>
      <rPr>
        <sz val="11"/>
        <color rgb="FF000000"/>
        <rFont val="Calibri"/>
      </rPr>
      <t xml:space="preserve">
</t>
    </r>
    <r>
      <rPr>
        <sz val="11"/>
        <color rgb="FF000000"/>
        <rFont val="Calibri"/>
      </rPr>
      <t>If the value returned is not "0" or the setting does not exist, this is a finding.</t>
    </r>
  </si>
  <si>
    <t>V-239331</t>
  </si>
  <si>
    <r>
      <rPr>
        <sz val="11"/>
        <rFont val="Calibri"/>
      </rPr>
      <t>The ESXi host SSH daemon must be configured to only use FIPS 140-2 approved ciphers.</t>
    </r>
  </si>
  <si>
    <r>
      <rPr>
        <sz val="11"/>
        <color rgb="FF000000"/>
        <rFont val="Calibri"/>
      </rPr>
      <t xml:space="preserve">Limit the ciphers to algorithms that are FIPS approved. Counter (CTR) mode is also preferred over cipher-block chaining (CBC) mode. </t>
    </r>
    <r>
      <rPr>
        <sz val="11"/>
        <color rgb="FF000000"/>
        <rFont val="Calibri"/>
      </rPr>
      <t xml:space="preserve">
</t>
    </r>
    <r>
      <rPr>
        <sz val="11"/>
        <color rgb="FF000000"/>
        <rFont val="Calibri"/>
      </rPr>
      <t xml:space="preserve">Add or correct the following line in "/etc/ssh/sshd_config": </t>
    </r>
    <r>
      <rPr>
        <sz val="11"/>
        <color rgb="FF000000"/>
        <rFont val="Calibri"/>
      </rPr>
      <t xml:space="preserve">
</t>
    </r>
    <r>
      <rPr>
        <sz val="11"/>
        <color rgb="FF000000"/>
        <rFont val="Calibri"/>
      </rPr>
      <t>Ciphers aes256-gcm@openssh.com,aes128-gcm@openssh.com,aes256-ctr,aes192-ctr,aes128-ctr</t>
    </r>
  </si>
  <si>
    <r>
      <rPr>
        <sz val="11"/>
        <color rgb="FF000000"/>
        <rFont val="Calibri"/>
      </rPr>
      <t>Approved algorithms should impart some level of confidence in their implementation. These are also required for compliance.</t>
    </r>
  </si>
  <si>
    <r>
      <rPr>
        <sz val="11"/>
        <color rgb="FF000000"/>
        <rFont val="Calibri"/>
      </rPr>
      <t xml:space="preserve">Verify that only FIPS-approved ciphers are used by running the following command: </t>
    </r>
    <r>
      <rPr>
        <sz val="11"/>
        <color rgb="FF000000"/>
        <rFont val="Calibri"/>
      </rPr>
      <t xml:space="preserve">
</t>
    </r>
    <r>
      <rPr>
        <sz val="11"/>
        <color rgb="FF000000"/>
        <rFont val="Calibri"/>
      </rPr>
      <t># grep -i "^Ciphers" /etc/ssh/sshd_config</t>
    </r>
    <r>
      <rPr>
        <sz val="11"/>
        <color rgb="FF000000"/>
        <rFont val="Calibri"/>
      </rPr>
      <t xml:space="preserve">
</t>
    </r>
    <r>
      <rPr>
        <sz val="11"/>
        <color rgb="FF000000"/>
        <rFont val="Calibri"/>
      </rPr>
      <t>If there is no output, or the output is not exactly "Ciphers aes256-gcm@openssh.com,aes128-gcm@openssh.com,aes256-ctr,aes192-ctr,aes128-ctr", this is a finding.</t>
    </r>
  </si>
  <si>
    <t>V-239332</t>
  </si>
  <si>
    <r>
      <rPr>
        <sz val="11"/>
        <rFont val="Calibri"/>
      </rPr>
      <t>Copy operations must be disabled on the virtual machine.</t>
    </r>
  </si>
  <si>
    <t>Virtual Machine</t>
  </si>
  <si>
    <r>
      <rPr>
        <sz val="11"/>
        <color rgb="FF000000"/>
        <rFont val="Calibri"/>
      </rPr>
      <t xml:space="preserve">From the vSphere Web Client right-click the Virtual Machine and go to Edit Settings &gt;&gt; VM Options &gt;&gt; Advanced &gt;&gt; Configuration Parameters &gt;&gt; Edit Configuration. Find the isolation.tools.copy.disable value and set it to true. If the setting does not exist, add the Name and Value setting at the bottom of screen. </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isolation.tools.copy.disable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isolation.tools.copy.disable | Set-AdvancedSetting -Value true</t>
    </r>
  </si>
  <si>
    <r>
      <rPr>
        <sz val="11"/>
        <color rgb="FF000000"/>
        <rFont val="Calibri"/>
      </rPr>
      <t>Copy and paste operations are disabled by default; however, by explicitly disabling this feature it will enable audit controls to check that this setting is correct. Copy, paste, drag and drop, or GUI copy/paste operations between the guest OS and the remote console could provide the means for an attacker to compromise the VM.</t>
    </r>
  </si>
  <si>
    <r>
      <rPr>
        <sz val="11"/>
        <color rgb="FF000000"/>
        <rFont val="Calibri"/>
      </rPr>
      <t>From the vSphere Web Client right-click the Virtual Machine and go to Edit Settings &gt;&gt; VM Options &gt;&gt; Advanced &gt;&gt; Configuration Parameters &gt;&gt; Edit Configuration. Verify the isolation.tools.copy.disable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isolation.tools.copy.disable</t>
    </r>
    <r>
      <rPr>
        <sz val="11"/>
        <color rgb="FF000000"/>
        <rFont val="Calibri"/>
      </rPr>
      <t xml:space="preserve">
</t>
    </r>
    <r>
      <rPr>
        <sz val="11"/>
        <color rgb="FF000000"/>
        <rFont val="Calibri"/>
      </rPr>
      <t>If the virtual machine advanced setting isolation.tools.copy.disable does not exist or is not set to true, this is a finding.</t>
    </r>
  </si>
  <si>
    <t>V-239333</t>
  </si>
  <si>
    <r>
      <rPr>
        <sz val="11"/>
        <rFont val="Calibri"/>
      </rPr>
      <t>Drag and drop operations must be disabled on the virtual machine.</t>
    </r>
  </si>
  <si>
    <r>
      <rPr>
        <sz val="11"/>
        <color rgb="FF000000"/>
        <rFont val="Calibri"/>
      </rPr>
      <t>From the vSphere Web Client right-click the Virtual Machine and go to Edit Settings &gt;&gt; VM Options &gt;&gt; Advanced &gt;&gt; Configuration Parameters &gt;&gt; Edit Configuration. Verify the isolation.tools.dnd.disable value is set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isolation.tools.dnd.disable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isolation.tools.dnd.disable | Set-AdvancedSetting -Value true</t>
    </r>
  </si>
  <si>
    <r>
      <rPr>
        <sz val="11"/>
        <color rgb="FF000000"/>
        <rFont val="Calibri"/>
      </rPr>
      <t>From the vSphere Web Client right-click the Virtual Machine and go to Edit Settings &gt;&gt; VM Options &gt;&gt; Advanced &gt;&gt; Configuration Parameters &gt;&gt; Edit Configuration. Verify the isolation.tools.dnd.disable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isolation.tools.dnd.disable</t>
    </r>
    <r>
      <rPr>
        <sz val="11"/>
        <color rgb="FF000000"/>
        <rFont val="Calibri"/>
      </rPr>
      <t xml:space="preserve">
</t>
    </r>
    <r>
      <rPr>
        <sz val="11"/>
        <color rgb="FF000000"/>
        <rFont val="Calibri"/>
      </rPr>
      <t>If the virtual machine advanced setting isolation.tools.dnd.disable does not exist or is not set to true, this is a finding.</t>
    </r>
  </si>
  <si>
    <t>V-239334</t>
  </si>
  <si>
    <r>
      <rPr>
        <sz val="11"/>
        <rFont val="Calibri"/>
      </rPr>
      <t>Paste operations must be disabled on the virtual machine.</t>
    </r>
  </si>
  <si>
    <r>
      <rPr>
        <sz val="11"/>
        <color rgb="FF000000"/>
        <rFont val="Calibri"/>
      </rPr>
      <t>From the vSphere Web Client right-click the Virtual Machine and go to Edit Settings &gt;&gt; VM Options &gt;&gt; Advanced &gt;&gt; Configuration Parameters &gt;&gt; Edit Configuration. Find the isolation.tools.paste.disable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isolation.tools.paste.disable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isolation.tools.paste.disable | Set-AdvancedSetting -Value true</t>
    </r>
  </si>
  <si>
    <r>
      <rPr>
        <sz val="11"/>
        <color rgb="FF000000"/>
        <rFont val="Calibri"/>
      </rPr>
      <t>From the vSphere Web Client right-click the Virtual Machine and go to Edit Settings &gt;&gt; VM Options &gt;&gt; Advanced &gt;&gt; Configuration Parameters &gt;&gt; Edit Configuration. Verify the isolation.tools.paste.disable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isolation.tools.paste.disable</t>
    </r>
    <r>
      <rPr>
        <sz val="11"/>
        <color rgb="FF000000"/>
        <rFont val="Calibri"/>
      </rPr>
      <t xml:space="preserve">
</t>
    </r>
    <r>
      <rPr>
        <sz val="11"/>
        <color rgb="FF000000"/>
        <rFont val="Calibri"/>
      </rPr>
      <t>If the virtual machine advanced setting isolation.tools.paste.disable does not exist or is not set to true, this is a finding.</t>
    </r>
  </si>
  <si>
    <t>V-239335</t>
  </si>
  <si>
    <r>
      <rPr>
        <sz val="11"/>
        <rFont val="Calibri"/>
      </rPr>
      <t>Virtual disk shrinking must be disabled on the virtual machine.</t>
    </r>
  </si>
  <si>
    <r>
      <rPr>
        <sz val="11"/>
        <color rgb="FF000000"/>
        <rFont val="Calibri"/>
      </rPr>
      <t>From the vSphere Web Client right-click the Virtual Machine and go to Edit Settings &gt;&gt; VM Options &gt;&gt; Advanced &gt;&gt; Configuration Parameters &gt;&gt; Edit Configuration. Find the isolation.tools.diskShrink.disable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isolation.tools.diskShrink.disable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isolation.tools.diskShrink.disable | Set-AdvancedSetting -Value true</t>
    </r>
  </si>
  <si>
    <r>
      <rPr>
        <sz val="11"/>
        <color rgb="FF000000"/>
        <rFont val="Calibri"/>
      </rPr>
      <t>Shrinking a virtual disk reclaims unused space in it. If there is empty space in the disk, this process reduces the amount of space the virtual disk occupies on the host drive. Normal users and processes-that is, users and processes without root or administrator privileges-within virtual machines have the capability to invoke this procedure. However, if this is done repeatedly, the virtual disk can become unavailable while this shrinking is being performed, effectively causing a denial-of-service. In most datacenter environments, disk shrinking is not done, so this feature must be disabled. Repeated disk shrinking can make a virtual disk unavailable. The capability to shrink is available to non-administrative users operating within the VMs guest OS.</t>
    </r>
  </si>
  <si>
    <r>
      <rPr>
        <sz val="11"/>
        <color rgb="FF000000"/>
        <rFont val="Calibri"/>
      </rPr>
      <t>From the vSphere Web Client right-click the Virtual Machine and go to Edit Settings &gt;&gt; VM Options &gt;&gt; Advanced &gt;&gt; Configuration Parameters &gt;&gt; Edit Configuration. Verify the isolation.tools.diskShrink.disable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isolation.tools.diskShrink.disable</t>
    </r>
    <r>
      <rPr>
        <sz val="11"/>
        <color rgb="FF000000"/>
        <rFont val="Calibri"/>
      </rPr>
      <t xml:space="preserve">
</t>
    </r>
    <r>
      <rPr>
        <sz val="11"/>
        <color rgb="FF000000"/>
        <rFont val="Calibri"/>
      </rPr>
      <t>If the virtual machine advanced setting isolation.tools.diskShrink.disable does not exist or is not set to true, this is a finding.</t>
    </r>
  </si>
  <si>
    <t>V-239336</t>
  </si>
  <si>
    <r>
      <rPr>
        <sz val="11"/>
        <rFont val="Calibri"/>
      </rPr>
      <t>Virtual disk erasure must be disabled on the virtual machine.</t>
    </r>
  </si>
  <si>
    <r>
      <rPr>
        <sz val="11"/>
        <color rgb="FF000000"/>
        <rFont val="Calibri"/>
      </rPr>
      <t>From the vSphere Web Client, right-click the Virtual Machine and go to Edit Settings &gt;&gt; VM Options &gt;&gt; Advanced &gt;&gt; Configuration Parameters &gt;&gt; Edit Configuration. Find the isolation.tools.diskWiper.disable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isolation.tools.diskWiper.disable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isolation.tools.diskWiper.disable | Set-AdvancedSetting -Value true</t>
    </r>
  </si>
  <si>
    <r>
      <rPr>
        <sz val="11"/>
        <color rgb="FF000000"/>
        <rFont val="Calibri"/>
      </rPr>
      <t>Shrinking and wiping (erasing) a virtual disk reclaims unused space in it. If there is empty space in the disk, this process reduces the amount of space the virtual disk occupies on the host drive. Normal users and processes - that is, users and processes without root or administrator privileges - within virtual machines have the capability to invoke this procedure. However, if this is done repeatedly, the virtual disk can become unavailable while this shrinking is being performed, effectively causing a denial-of-service. In most datacenter environments, disk shrinking is not done, so this feature must be disabled. Repeated disk shrinking can make a virtual disk unavailable. The capability to wipe (erase) is available to non-administrative users operating within the VMs guest OS.</t>
    </r>
  </si>
  <si>
    <r>
      <rPr>
        <sz val="11"/>
        <color rgb="FF000000"/>
        <rFont val="Calibri"/>
      </rPr>
      <t>From the vSphere Web Client, right-click the Virtual Machine and go to Edit Settings &gt;&gt; VM Options &gt;&gt; Advanced &gt;&gt; Configuration Parameters &gt;&gt; Edit Configuration. Verify the isolation.tools.diskWiper.disable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isolation.tools.diskWiper.disable</t>
    </r>
    <r>
      <rPr>
        <sz val="11"/>
        <color rgb="FF000000"/>
        <rFont val="Calibri"/>
      </rPr>
      <t xml:space="preserve">
</t>
    </r>
    <r>
      <rPr>
        <sz val="11"/>
        <color rgb="FF000000"/>
        <rFont val="Calibri"/>
      </rPr>
      <t>If the virtual machine advanced setting isolation.tools.diskWiper.disable does not exist or is not set to true, this is a finding.</t>
    </r>
  </si>
  <si>
    <t>V-239337</t>
  </si>
  <si>
    <r>
      <rPr>
        <sz val="11"/>
        <rFont val="Calibri"/>
      </rPr>
      <t>Independent, non-persistent disks must be not be used on the virtual machine.</t>
    </r>
  </si>
  <si>
    <r>
      <rPr>
        <sz val="11"/>
        <color rgb="FF000000"/>
        <rFont val="Calibri"/>
      </rPr>
      <t>From the vSphere Web Client right-click the Virtual Machine and go to Edit Settings. Select the target hard disk and change the mode to persistent or uncheck Independent.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Get-HardDisk | Set-HardDisk -Persistence IndependentPersistent</t>
    </r>
    <r>
      <rPr>
        <sz val="11"/>
        <color rgb="FF000000"/>
        <rFont val="Calibri"/>
      </rPr>
      <t xml:space="preserve">
</t>
    </r>
    <r>
      <rPr>
        <sz val="11"/>
        <color rgb="FF000000"/>
        <rFont val="Calibri"/>
      </rPr>
      <t>or</t>
    </r>
    <r>
      <rPr>
        <sz val="11"/>
        <color rgb="FF000000"/>
        <rFont val="Calibri"/>
      </rPr>
      <t xml:space="preserve">
</t>
    </r>
    <r>
      <rPr>
        <sz val="11"/>
        <color rgb="FF000000"/>
        <rFont val="Calibri"/>
      </rPr>
      <t>Get-VM "VM Name" | Get-HardDisk | Set-HardDisk -Persistence Persistent</t>
    </r>
  </si>
  <si>
    <r>
      <rPr>
        <sz val="11"/>
        <color rgb="FF000000"/>
        <rFont val="Calibri"/>
      </rPr>
      <t xml:space="preserve">The security issue with nonpersistent disk mode is that successful attackers, with a simple shutdown or reboot, might undo or remove any traces that they were ever on the machine. To safeguard against this risk, production virtual machines should be set to use persistent disk mode; additionally, make sure that activity within the VM is logged remotely on a separate server, such as a syslog server or equivalent Windows-based event collector. Without a persistent record of activity on a VM, administrators might never know whether they have been attacked or hacked. </t>
    </r>
    <r>
      <rPr>
        <sz val="11"/>
        <color rgb="FF000000"/>
        <rFont val="Calibri"/>
      </rPr>
      <t xml:space="preserve">
</t>
    </r>
    <r>
      <rPr>
        <sz val="11"/>
        <color rgb="FF000000"/>
        <rFont val="Calibri"/>
      </rPr>
      <t>There can be valid use cases for these types of disks such as with an application presentation solution where read only disks are desired and such cases should be identified and documented.</t>
    </r>
  </si>
  <si>
    <r>
      <rPr>
        <sz val="11"/>
        <color rgb="FF000000"/>
        <rFont val="Calibri"/>
      </rPr>
      <t>From the vSphere Web Client right-click the Virtual Machine and go to Edit Settings. Review the attached hard disks and verify they are not configured as independent nonpersistent disks.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Get-HardDisk | Select Parent, Name, Filename, DiskType, Persistence | FT -AutoSize</t>
    </r>
    <r>
      <rPr>
        <sz val="11"/>
        <color rgb="FF000000"/>
        <rFont val="Calibri"/>
      </rPr>
      <t xml:space="preserve">
</t>
    </r>
    <r>
      <rPr>
        <sz val="11"/>
        <color rgb="FF000000"/>
        <rFont val="Calibri"/>
      </rPr>
      <t>If the virtual machine has attached disks that are in independent nonpersistent mode and are not documented, this is a finding.</t>
    </r>
  </si>
  <si>
    <t>V-239338</t>
  </si>
  <si>
    <r>
      <rPr>
        <sz val="11"/>
        <rFont val="Calibri"/>
      </rPr>
      <t>HGFS file transfers must be disabled on the virtual machine.</t>
    </r>
  </si>
  <si>
    <r>
      <rPr>
        <sz val="11"/>
        <color rgb="FF000000"/>
        <rFont val="Calibri"/>
      </rPr>
      <t>From the vSphere Web Client right-click the Virtual Machine and go to Edit Settings &gt;&gt; VM Options &gt;&gt; Advanced &gt;&gt; Configuration Parameters &gt;&gt; Edit Configuration. Find the isolation.tools.hgfsServerSet.disable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isolation.tools.hgfsServerSet.disable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isolation.tools.hgfsServerSet.disable | Set-AdvancedSetting -Value true</t>
    </r>
  </si>
  <si>
    <r>
      <rPr>
        <sz val="11"/>
        <color rgb="FF000000"/>
        <rFont val="Calibri"/>
      </rPr>
      <t>Setting isolation.tools.hgfsServerSet.disable to true disables registration of the guest's HGFS server with the host. APIs that use HGFS to transfer files to and from the guest operating system, such as some VIX commands, will not function. An attacker could potentially use this to transfer files inside the guest OS.</t>
    </r>
  </si>
  <si>
    <r>
      <rPr>
        <sz val="11"/>
        <color rgb="FF000000"/>
        <rFont val="Calibri"/>
      </rPr>
      <t>From the vSphere Web Client right-click the Virtual Machine and go to Edit Settings &gt;&gt; VM Options &gt;&gt; Advanced &gt;&gt; Configuration Parameters &gt;&gt; Edit Configuration. Verify the isolation.tools.hgfsServerSet.disable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isolation.tools.hgfsServerSet.disable</t>
    </r>
    <r>
      <rPr>
        <sz val="11"/>
        <color rgb="FF000000"/>
        <rFont val="Calibri"/>
      </rPr>
      <t xml:space="preserve">
</t>
    </r>
    <r>
      <rPr>
        <sz val="11"/>
        <color rgb="FF000000"/>
        <rFont val="Calibri"/>
      </rPr>
      <t>If the virtual machine advanced setting isolation.tools.hgfsServerSet.disable does not exist or is not set to true, this is a finding.</t>
    </r>
  </si>
  <si>
    <t>V-239339</t>
  </si>
  <si>
    <r>
      <rPr>
        <sz val="11"/>
        <rFont val="Calibri"/>
      </rPr>
      <t>Unauthorized floppy devices must be disconnected on the virtual machine.</t>
    </r>
  </si>
  <si>
    <r>
      <rPr>
        <sz val="11"/>
        <color rgb="FF000000"/>
        <rFont val="Calibri"/>
      </rPr>
      <t>If the floppy drive is required to be present, then from the vSphere Client right-click the Virtual Machine and go to Edit Settings, make sure the drive is not connected and will not "Connect at power on".</t>
    </r>
    <r>
      <rPr>
        <sz val="11"/>
        <color rgb="FF000000"/>
        <rFont val="Calibri"/>
      </rPr>
      <t xml:space="preserve">
</t>
    </r>
    <r>
      <rPr>
        <sz val="11"/>
        <color rgb="FF000000"/>
        <rFont val="Calibri"/>
      </rPr>
      <t>If the floppy drive is not required, then from the vSphere Client power off the virtual machine, right-click the Virtual Machine and go to Edit Settings, select the floppy drive and click the circle-x to remove then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Get-FloppyDrive | Remove-FloppyDrive</t>
    </r>
  </si>
  <si>
    <r>
      <rPr>
        <sz val="11"/>
        <color rgb="FF000000"/>
        <rFont val="Calibri"/>
      </rPr>
      <t>Ensure that no device is connected to a virtual machine if it is not required. For example, floppy, serial and parallel ports are rarely used for virtual machines in a datacenter environment, and CD/DVD drives are usually connected only temporarily during software installation.</t>
    </r>
  </si>
  <si>
    <r>
      <rPr>
        <sz val="11"/>
        <color rgb="FF000000"/>
        <rFont val="Calibri"/>
      </rPr>
      <t>From the vSphere Web Client right-click the Virtual Machine and go to Edit Settings. Review the VMs hardware and verify no floppy device is connected.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Get-FloppyDrive | Select Parent, Name, ConnectionState</t>
    </r>
    <r>
      <rPr>
        <sz val="11"/>
        <color rgb="FF000000"/>
        <rFont val="Calibri"/>
      </rPr>
      <t xml:space="preserve">
</t>
    </r>
    <r>
      <rPr>
        <sz val="11"/>
        <color rgb="FF000000"/>
        <rFont val="Calibri"/>
      </rPr>
      <t>If a virtual machine has a floppy drive connected, this is a finding.</t>
    </r>
  </si>
  <si>
    <t>V-239340</t>
  </si>
  <si>
    <r>
      <rPr>
        <sz val="11"/>
        <rFont val="Calibri"/>
      </rPr>
      <t>Unauthorized CD/DVD devices must be disconnected on the virtual machine.</t>
    </r>
  </si>
  <si>
    <r>
      <rPr>
        <sz val="11"/>
        <color rgb="FF000000"/>
        <rFont val="Calibri"/>
      </rPr>
      <t>From the vSphere Web Client right-click the Virtual Machine and go to Edit Settings. Select the CD/DVD drive and uncheck "Connected" and "Connect at power on" and remove any attached ISOs.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Get-CDDrive | Set-CDDrive -NoMedia</t>
    </r>
  </si>
  <si>
    <r>
      <rPr>
        <sz val="11"/>
        <color rgb="FF000000"/>
        <rFont val="Calibri"/>
      </rPr>
      <t>From the vSphere Web Client right-click the Virtual Machine and go to Edit Settings. Review the VMs hardware and verify no CD/DVD drives are connected.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Get-CDDrive | Where {$_.extensiondata.connectable.connected -eq $true} | Select Parent,Name</t>
    </r>
    <r>
      <rPr>
        <sz val="11"/>
        <color rgb="FF000000"/>
        <rFont val="Calibri"/>
      </rPr>
      <t xml:space="preserve">
</t>
    </r>
    <r>
      <rPr>
        <sz val="11"/>
        <color rgb="FF000000"/>
        <rFont val="Calibri"/>
      </rPr>
      <t>If a virtual machine has a CD/DVD drive connected other than temporarily, this is a finding.</t>
    </r>
  </si>
  <si>
    <t>V-239341</t>
  </si>
  <si>
    <r>
      <rPr>
        <sz val="11"/>
        <rFont val="Calibri"/>
      </rPr>
      <t>Unauthorized parallel devices must be disconnected on the virtual machine.</t>
    </r>
  </si>
  <si>
    <r>
      <rPr>
        <sz val="11"/>
        <color rgb="FF000000"/>
        <rFont val="Calibri"/>
      </rPr>
      <t>The VM must be powered off in order to remove a parallel device.</t>
    </r>
    <r>
      <rPr>
        <sz val="11"/>
        <color rgb="FF000000"/>
        <rFont val="Calibri"/>
      </rPr>
      <t xml:space="preserve">
</t>
    </r>
    <r>
      <rPr>
        <sz val="11"/>
        <color rgb="FF000000"/>
        <rFont val="Calibri"/>
      </rPr>
      <t>From the vSphere Web Client right-click the Virtual Machine and go to Edit Settings. Select the parallel device and click the circle-x to remove then OK.</t>
    </r>
  </si>
  <si>
    <r>
      <rPr>
        <sz val="11"/>
        <color rgb="FF000000"/>
        <rFont val="Calibri"/>
      </rPr>
      <t>From the vSphere Web Client right-click the Virtual Machine and go to Edit Settings. Review the VMs hardware and verify no parallel devices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Where {$_.ExtensionData.Config.Hardware.Device.DeviceInfo.Label -match "parallel"}</t>
    </r>
    <r>
      <rPr>
        <sz val="11"/>
        <color rgb="FF000000"/>
        <rFont val="Calibri"/>
      </rPr>
      <t xml:space="preserve">
</t>
    </r>
    <r>
      <rPr>
        <sz val="11"/>
        <color rgb="FF000000"/>
        <rFont val="Calibri"/>
      </rPr>
      <t>If a virtual machine has a parallel device present, this is a finding.</t>
    </r>
  </si>
  <si>
    <t>V-239342</t>
  </si>
  <si>
    <r>
      <rPr>
        <sz val="11"/>
        <rFont val="Calibri"/>
      </rPr>
      <t>Unauthorized serial devices must be disconnected on the virtual machine.</t>
    </r>
  </si>
  <si>
    <r>
      <rPr>
        <sz val="11"/>
        <color rgb="FF000000"/>
        <rFont val="Calibri"/>
      </rPr>
      <t>The VM must be powered off in order to remove a serial device.</t>
    </r>
    <r>
      <rPr>
        <sz val="11"/>
        <color rgb="FF000000"/>
        <rFont val="Calibri"/>
      </rPr>
      <t xml:space="preserve">
</t>
    </r>
    <r>
      <rPr>
        <sz val="11"/>
        <color rgb="FF000000"/>
        <rFont val="Calibri"/>
      </rPr>
      <t>From the vSphere Web Client right-click the Virtual Machine and go to Edit Settings. Select the serial device and click the circle-x to remove then OK.</t>
    </r>
  </si>
  <si>
    <r>
      <rPr>
        <sz val="11"/>
        <color rgb="FF000000"/>
        <rFont val="Calibri"/>
      </rPr>
      <t>From the vSphere Web Client right-click the Virtual Machine and go to Edit Settings. Review the VMs hardware and verify no serial devices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Where {$_.ExtensionData.Config.Hardware.Device.DeviceInfo.Label -match "serial"}</t>
    </r>
    <r>
      <rPr>
        <sz val="11"/>
        <color rgb="FF000000"/>
        <rFont val="Calibri"/>
      </rPr>
      <t xml:space="preserve">
</t>
    </r>
    <r>
      <rPr>
        <sz val="11"/>
        <color rgb="FF000000"/>
        <rFont val="Calibri"/>
      </rPr>
      <t>If a virtual machine has a serial device present, this is a finding.</t>
    </r>
  </si>
  <si>
    <t>V-239343</t>
  </si>
  <si>
    <r>
      <rPr>
        <sz val="11"/>
        <rFont val="Calibri"/>
      </rPr>
      <t>Unauthorized USB devices must be disconnected on the virtual machine.</t>
    </r>
  </si>
  <si>
    <r>
      <rPr>
        <sz val="11"/>
        <color rgb="FF000000"/>
        <rFont val="Calibri"/>
      </rPr>
      <t>From the vSphere Web Client right-click the Virtual Machine and go to Edit Settings. Select the USB controller and click the circle-x to remove then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Get-USBDevice | Remove-USBDevice</t>
    </r>
    <r>
      <rPr>
        <sz val="11"/>
        <color rgb="FF000000"/>
        <rFont val="Calibri"/>
      </rPr>
      <t xml:space="preserve">
</t>
    </r>
    <r>
      <rPr>
        <sz val="11"/>
        <color rgb="FF000000"/>
        <rFont val="Calibri"/>
      </rPr>
      <t>Note: This will not remove the USB controller just any connected devices.</t>
    </r>
  </si>
  <si>
    <r>
      <rPr>
        <sz val="11"/>
        <color rgb="FF000000"/>
        <rFont val="Calibri"/>
      </rPr>
      <t>From the vSphere Web Client right-click the Virtual Machine and go to Edit Settings. Review the VMs hardware and verify no USB devices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commands:</t>
    </r>
    <r>
      <rPr>
        <sz val="11"/>
        <color rgb="FF000000"/>
        <rFont val="Calibri"/>
      </rPr>
      <t xml:space="preserve">
</t>
    </r>
    <r>
      <rPr>
        <sz val="11"/>
        <color rgb="FF000000"/>
        <rFont val="Calibri"/>
      </rPr>
      <t>Get-VM | Where {$_.ExtensionData.Config.Hardware.Device.DeviceInfo.Label -match "usb"}</t>
    </r>
    <r>
      <rPr>
        <sz val="11"/>
        <color rgb="FF000000"/>
        <rFont val="Calibri"/>
      </rPr>
      <t xml:space="preserve">
</t>
    </r>
    <r>
      <rPr>
        <sz val="11"/>
        <color rgb="FF000000"/>
        <rFont val="Calibri"/>
      </rPr>
      <t>Get-VM | Get-UsbDevice</t>
    </r>
    <r>
      <rPr>
        <sz val="11"/>
        <color rgb="FF000000"/>
        <rFont val="Calibri"/>
      </rPr>
      <t xml:space="preserve">
</t>
    </r>
    <r>
      <rPr>
        <sz val="11"/>
        <color rgb="FF000000"/>
        <rFont val="Calibri"/>
      </rPr>
      <t>If a virtual machine has any USB devices or USB controllers present, this is a finding.</t>
    </r>
    <r>
      <rPr>
        <sz val="11"/>
        <color rgb="FF000000"/>
        <rFont val="Calibri"/>
      </rPr>
      <t xml:space="preserve">
</t>
    </r>
    <r>
      <rPr>
        <sz val="11"/>
        <color rgb="FF000000"/>
        <rFont val="Calibri"/>
      </rPr>
      <t>If USB smart card readers are used to pass smart cards through the VM console to a VM then the use of a USB controller and USB devices for that purpose is not a finding.</t>
    </r>
  </si>
  <si>
    <t>V-239344</t>
  </si>
  <si>
    <r>
      <rPr>
        <sz val="11"/>
        <rFont val="Calibri"/>
      </rPr>
      <t>Console connection sharing must be limited on the virtual machine.</t>
    </r>
  </si>
  <si>
    <r>
      <rPr>
        <sz val="11"/>
        <color rgb="FF000000"/>
        <rFont val="Calibri"/>
      </rPr>
      <t>From the vSphere Web Client right-click the Virtual Machine and go to Edit Settings &gt;&gt; VM Options &gt;&gt; Advanced &gt;&gt; Configuration Parameters &gt;&gt; Edit Configuration. Find the RemoteDisplay.maxConnections value and set it to 1.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RemoteDisplay.maxConnections -Value 1</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RemoteDisplay.maxConnections | Set-AdvancedSetting -Value 1</t>
    </r>
  </si>
  <si>
    <r>
      <rPr>
        <sz val="11"/>
        <color rgb="FF000000"/>
        <rFont val="Calibri"/>
      </rPr>
      <t>By default, remote console sessions can be connected to by more than one user at a time. When multiple sessions are activated, each terminal window is notified about the new session. If an administrator in the VM logs in using a VMware remote console during their session, a non-administrator in the VM might connect to the console and observe the administrator's actions. Also, this could result in an administrator losing console access to a virtual machine. For example, if a jump box is being used for an open console session and the admin loses connection to that box, then the console session remains open. Allowing two console sessions permits debugging via a shared session. For highest security, only one remote console session at a time should be allowed.</t>
    </r>
  </si>
  <si>
    <r>
      <rPr>
        <sz val="11"/>
        <color rgb="FF000000"/>
        <rFont val="Calibri"/>
      </rPr>
      <t>From the vSphere Web Client right-click the Virtual Machine and go to Edit Settings &gt;&gt; VM Options &gt;&gt; Advanced &gt;&gt; Configuration Parameters &gt;&gt; Edit Configuration. Verify the RemoteDisplay.maxConnections value is set to 1.</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RemoteDisplay.maxConnections</t>
    </r>
    <r>
      <rPr>
        <sz val="11"/>
        <color rgb="FF000000"/>
        <rFont val="Calibri"/>
      </rPr>
      <t xml:space="preserve">
</t>
    </r>
    <r>
      <rPr>
        <sz val="11"/>
        <color rgb="FF000000"/>
        <rFont val="Calibri"/>
      </rPr>
      <t>If the virtual machine advanced setting RemoteDisplay.maxConnections does not exist or is not set to 1, this is a finding.</t>
    </r>
  </si>
  <si>
    <t>V-239345</t>
  </si>
  <si>
    <r>
      <rPr>
        <sz val="11"/>
        <rFont val="Calibri"/>
      </rPr>
      <t>Console access through the VNC protocol must be disabled on the virtual machine.</t>
    </r>
  </si>
  <si>
    <r>
      <rPr>
        <sz val="11"/>
        <color rgb="FF000000"/>
        <rFont val="Calibri"/>
      </rPr>
      <t>From the vSphere Web Client right-click the Virtual Machine and go to Edit Settings &gt;&gt; VM Options &gt;&gt; Advanced &gt;&gt; Configuration Parameters &gt;&gt; Edit Configuration. Find the RemoteDisplay.vnc.enabled value and set it to false.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RemoteDisplay.vnc.enabled -Value false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RemoteDisplay.vnc.enabled | Set-AdvancedSetting -Value false</t>
    </r>
  </si>
  <si>
    <r>
      <rPr>
        <sz val="11"/>
        <color rgb="FF000000"/>
        <rFont val="Calibri"/>
      </rPr>
      <t>The VM console enables connection to the console of a virtual machine, in effect seeing what a monitor on a physical server would show. This console is also available via the VNC protocol and should be disabled.</t>
    </r>
  </si>
  <si>
    <r>
      <rPr>
        <sz val="11"/>
        <color rgb="FF000000"/>
        <rFont val="Calibri"/>
      </rPr>
      <t>From the vSphere Web Client right-click the Virtual Machine and go to Edit Settings &gt;&gt; VM Options &gt;&gt; Advanced &gt;&gt; Configuration Parameters &gt;&gt; Edit Configuration. Verify the RemoteDisplay.vnc.enabled value is set to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RemoteDisplay.vnc.enabled</t>
    </r>
    <r>
      <rPr>
        <sz val="11"/>
        <color rgb="FF000000"/>
        <rFont val="Calibri"/>
      </rPr>
      <t xml:space="preserve">
</t>
    </r>
    <r>
      <rPr>
        <sz val="11"/>
        <color rgb="FF000000"/>
        <rFont val="Calibri"/>
      </rPr>
      <t>If the virtual machine advanced setting RemoteDisplay.vnc.enabled does not exist or is not set to false, this is a finding.</t>
    </r>
  </si>
  <si>
    <t>V-239346</t>
  </si>
  <si>
    <r>
      <rPr>
        <sz val="11"/>
        <rFont val="Calibri"/>
      </rPr>
      <t>Informational messages from the virtual machine to the VMX file must be limited on the virtual machine.</t>
    </r>
  </si>
  <si>
    <r>
      <rPr>
        <sz val="11"/>
        <color rgb="FF000000"/>
        <rFont val="Calibri"/>
      </rPr>
      <t>From the vSphere Web Client right-click the Virtual Machine and go to Edit Settings &gt;&gt; VM Options &gt;&gt; Advanced &gt;&gt; Configuration Parameters &gt;&gt; Edit Configuration. Find the tools.setinfo.sizeLimit value and set it to 1048576.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tools.setinfo.sizeLimit -Value 1048576</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tools.setinfo.sizeLimit | Set-AdvancedSetting -Value 1048576</t>
    </r>
  </si>
  <si>
    <r>
      <rPr>
        <sz val="11"/>
        <color rgb="FF000000"/>
        <rFont val="Calibri"/>
      </rPr>
      <t>The configuration file containing these name-value pairs is limited to a size of 1MB. If not limited, VMware tools in the guest OS are capable of sending a large and continuous data stream to the host. This 1MB capacity should be sufficient for most cases, but this value can change if necessary. The value can be increased if large amounts of custom information are being stored in the configuration file. The default limit is 1MB.</t>
    </r>
  </si>
  <si>
    <r>
      <rPr>
        <sz val="11"/>
        <color rgb="FF000000"/>
        <rFont val="Calibri"/>
      </rPr>
      <t>From the vSphere Web Client right-click the Virtual Machine and go to Edit Settings &gt;&gt; VM Options &gt;&gt; Advanced &gt;&gt; Configuration Parameters &gt;&gt; Edit Configuration. Verify the tools.setinfo.sizeLimit value is set to 1048576.</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tools.setinfo.sizeLimit</t>
    </r>
    <r>
      <rPr>
        <sz val="11"/>
        <color rgb="FF000000"/>
        <rFont val="Calibri"/>
      </rPr>
      <t xml:space="preserve">
</t>
    </r>
    <r>
      <rPr>
        <sz val="11"/>
        <color rgb="FF000000"/>
        <rFont val="Calibri"/>
      </rPr>
      <t>If the virtual machine advanced setting tools.setinfo.sizeLimit does not exist or is not set to 1048576, this is a finding.</t>
    </r>
  </si>
  <si>
    <t>V-239347</t>
  </si>
  <si>
    <r>
      <rPr>
        <sz val="11"/>
        <rFont val="Calibri"/>
      </rPr>
      <t>Unauthorized removal, connection and modification of devices must be prevented on the virtual machine.</t>
    </r>
  </si>
  <si>
    <r>
      <rPr>
        <sz val="11"/>
        <color rgb="FF000000"/>
        <rFont val="Calibri"/>
      </rPr>
      <t>From the vSphere Web Client right-click the Virtual Machine and go to Edit Settings &gt;&gt; VM Options &gt;&gt; Advanced &gt;&gt; Configuration Parameters &gt;&gt; Edit Configuration. Find the isolation.device.connectable.disable value and set it to true.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isolation.device.connectable.disable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isolation.device.connectable.disable | Set-AdvancedSetting -Value true</t>
    </r>
  </si>
  <si>
    <r>
      <rPr>
        <sz val="11"/>
        <color rgb="FF000000"/>
        <rFont val="Calibri"/>
      </rPr>
      <t xml:space="preserve">In a virtual machine, users and processes without root or administrator privileges can connect or disconnect devices, such as network adaptors and CD-ROM drives, and can modify device settings. Use the virtual machine settings editor or configuration editor to remove unneeded or unused hardware devices. To use the device again, prevent a user or running process in the virtual machine from connecting, disconnecting, or modifying a device from within the guest operating system. By default, a rogue user with nonadministrator privileges in a virtual machine can: </t>
    </r>
    <r>
      <rPr>
        <sz val="11"/>
        <color rgb="FF000000"/>
        <rFont val="Calibri"/>
      </rPr>
      <t xml:space="preserve">
</t>
    </r>
    <r>
      <rPr>
        <sz val="11"/>
        <color rgb="FF000000"/>
        <rFont val="Calibri"/>
      </rPr>
      <t>1. Connect a disconnected CD-ROM drive and access sensitive information on the media left in the drive.</t>
    </r>
    <r>
      <rPr>
        <sz val="11"/>
        <color rgb="FF000000"/>
        <rFont val="Calibri"/>
      </rPr>
      <t xml:space="preserve">
</t>
    </r>
    <r>
      <rPr>
        <sz val="11"/>
        <color rgb="FF000000"/>
        <rFont val="Calibri"/>
      </rPr>
      <t>2. Disconnect a network adaptor to isolate the virtual machine from its network, which is a denial of service.</t>
    </r>
    <r>
      <rPr>
        <sz val="11"/>
        <color rgb="FF000000"/>
        <rFont val="Calibri"/>
      </rPr>
      <t xml:space="preserve">
</t>
    </r>
    <r>
      <rPr>
        <sz val="11"/>
        <color rgb="FF000000"/>
        <rFont val="Calibri"/>
      </rPr>
      <t>3. Modify settings on a device.</t>
    </r>
  </si>
  <si>
    <r>
      <rPr>
        <sz val="11"/>
        <color rgb="FF000000"/>
        <rFont val="Calibri"/>
      </rPr>
      <t>From the vSphere Web Client right-click the Virtual Machine and go to Edit Settings &gt;&gt; VM Options &gt;&gt; Advanced &gt;&gt; Configuration Parameters &gt;&gt; Edit Configuration. Verify the isolation.device.connectable.disable value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isolation.device.connectable.disable</t>
    </r>
    <r>
      <rPr>
        <sz val="11"/>
        <color rgb="FF000000"/>
        <rFont val="Calibri"/>
      </rPr>
      <t xml:space="preserve">
</t>
    </r>
    <r>
      <rPr>
        <sz val="11"/>
        <color rgb="FF000000"/>
        <rFont val="Calibri"/>
      </rPr>
      <t>If the virtual machine advanced setting isolation.device.connectable.disable does not exist or is not set to true, this is a finding.</t>
    </r>
  </si>
  <si>
    <t>V-239348</t>
  </si>
  <si>
    <r>
      <rPr>
        <sz val="11"/>
        <rFont val="Calibri"/>
      </rPr>
      <t>The virtual machine must not be able to obtain host information from the hypervisor.</t>
    </r>
  </si>
  <si>
    <r>
      <rPr>
        <sz val="11"/>
        <color rgb="FF000000"/>
        <rFont val="Calibri"/>
      </rPr>
      <t>From the vSphere Web Client right-click the Virtual Machine and go to Edit Settings &gt;&gt; VM Options &gt;&gt; Advanced &gt;&gt; Configuration Parameters &gt;&gt; Edit Configuration. Find the tools.guestlib.enableHostInfo value and set it to false. If the setting does not exist, add the Name and Value setting at the bottom of screen.</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tools.guestlib.enableHostInfo -Value false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tools.guestlib.enableHostInfo | Set-AdvancedSetting -Value false</t>
    </r>
  </si>
  <si>
    <r>
      <rPr>
        <sz val="11"/>
        <color rgb="FF000000"/>
        <rFont val="Calibri"/>
      </rPr>
      <t>If enabled, a VM can obtain detailed information about the physical host. The default value for the parameter is FALSE. This setting should not be TRUE unless a particular VM requires this information for performance monitoring. An adversary potentially can use this information to inform further attacks on the host.</t>
    </r>
  </si>
  <si>
    <r>
      <rPr>
        <sz val="11"/>
        <color rgb="FF000000"/>
        <rFont val="Calibri"/>
      </rPr>
      <t>From the vSphere Web Client right-click the Virtual Machine and go to Edit Settings &gt;&gt; VM Options &gt;&gt; Advanced &gt;&gt; Configuration Parameters &gt;&gt; Edit Configuration. Verify the tools.guestlib.enableHostInfo value is set to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tools.guestlib.enableHostInfo</t>
    </r>
    <r>
      <rPr>
        <sz val="11"/>
        <color rgb="FF000000"/>
        <rFont val="Calibri"/>
      </rPr>
      <t xml:space="preserve">
</t>
    </r>
    <r>
      <rPr>
        <sz val="11"/>
        <color rgb="FF000000"/>
        <rFont val="Calibri"/>
      </rPr>
      <t>If the virtual machine advanced setting tools.guestlib.enableHostInfo does not exist or is not set to false, this is a finding.</t>
    </r>
  </si>
  <si>
    <t>V-239349</t>
  </si>
  <si>
    <r>
      <rPr>
        <sz val="11"/>
        <rFont val="Calibri"/>
      </rPr>
      <t>Shared salt values must be disabled on the virtual machine.</t>
    </r>
  </si>
  <si>
    <r>
      <rPr>
        <sz val="11"/>
        <color rgb="FF000000"/>
        <rFont val="Calibri"/>
      </rPr>
      <t>From the vSphere Web Client right-click the Virtual Machine and go to Edit Settings &gt;&gt; VM Options &gt;&gt; Advanced &gt;&gt; Configuration Parameters &gt;&gt; Edit Configuration. Delete the sched.mem.pshare.salt setting.</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sched.mem.pshare.salt | Remove-AdvancedSetting</t>
    </r>
  </si>
  <si>
    <r>
      <rPr>
        <sz val="11"/>
        <color rgb="FF000000"/>
        <rFont val="Calibri"/>
      </rPr>
      <t>When salting is enabled (Mem.ShareForceSalting=1 or 2) in order to share a page between two virtual machines both salt and the content of the page must be same. A salt value is a configurable advanced option for each virtual machine. The salt values can be manually specified in the virtual machine's advanced settings with the new option sched.mem.pshare.salt. If this option is not present in the virtual machine's advanced settings, then the value of the vc.uuid option is taken as the default value. Since the vc.uuid is unique to each virtual machine, by default TPS happens only among the pages belonging to a particular virtual machine (Intra-VM).</t>
    </r>
  </si>
  <si>
    <r>
      <rPr>
        <sz val="11"/>
        <color rgb="FF000000"/>
        <rFont val="Calibri"/>
      </rPr>
      <t>From the vSphere Web Client right-click the Virtual Machine and go to Edit Settings &gt;&gt; VM Options &gt;&gt; Advanced &gt;&gt; Configuration Parameters &gt;&gt; Edit Configuration. Verify the sched.mem.pshare.salt setting does not exist.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sched.mem.pshare.salt</t>
    </r>
    <r>
      <rPr>
        <sz val="11"/>
        <color rgb="FF000000"/>
        <rFont val="Calibri"/>
      </rPr>
      <t xml:space="preserve">
</t>
    </r>
    <r>
      <rPr>
        <sz val="11"/>
        <color rgb="FF000000"/>
        <rFont val="Calibri"/>
      </rPr>
      <t>If the virtual machine advanced setting sched.mem.pshare.salt exists, this is a finding.</t>
    </r>
  </si>
  <si>
    <t>V-239350</t>
  </si>
  <si>
    <r>
      <rPr>
        <sz val="11"/>
        <rFont val="Calibri"/>
      </rPr>
      <t>Access to virtual machines through the dvfilter network APIs must be controlled.</t>
    </r>
  </si>
  <si>
    <r>
      <rPr>
        <sz val="11"/>
        <color rgb="FF000000"/>
        <rFont val="Calibri"/>
      </rPr>
      <t>From the vSphere Web Client right-click the Virtual Machine and go to Edit Settings &gt;&gt; VM Options &gt;&gt; Advanced &gt;&gt; Configuration Parameters &gt;&gt; Edit Configuration. Look for settings with the format ethernet*.filter*.name. Ensure only required VMs use this setting.</t>
    </r>
    <r>
      <rPr>
        <sz val="11"/>
        <color rgb="FF000000"/>
        <rFont val="Calibri"/>
      </rPr>
      <t xml:space="preserve">
</t>
    </r>
    <r>
      <rPr>
        <sz val="11"/>
        <color rgb="FF000000"/>
        <rFont val="Calibri"/>
      </rPr>
      <t>Note: The VM must be powered off to configure the advanced settings through the vSphere Web Client so it is recommended to configure these settings with PowerCLI as it can be done while the VM is powered on. Settings do not take effect via either method until the virtual machine is cold started, not rebooted.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ethernetX.filterY.name | Remove-AdvancedSetting</t>
    </r>
    <r>
      <rPr>
        <sz val="11"/>
        <color rgb="FF000000"/>
        <rFont val="Calibri"/>
      </rPr>
      <t xml:space="preserve">
</t>
    </r>
    <r>
      <rPr>
        <sz val="11"/>
        <color rgb="FF000000"/>
        <rFont val="Calibri"/>
      </rPr>
      <t>Note:  Change the X and Y values to match the specific setting in your environment.</t>
    </r>
  </si>
  <si>
    <r>
      <rPr>
        <sz val="11"/>
        <color rgb="FF000000"/>
        <rFont val="Calibri"/>
      </rPr>
      <t>An attacker might compromise a VM by making use the dvFilter API. Configure only those VMs to use the API that need this access.</t>
    </r>
  </si>
  <si>
    <r>
      <rPr>
        <sz val="11"/>
        <color rgb="FF000000"/>
        <rFont val="Calibri"/>
      </rPr>
      <t>From the vSphere Web Client right-click the Virtual Machine and go to Edit Settings &gt;&gt; VM Options &gt;&gt; Advanced &gt;&gt; Configuration Parameters &gt;&gt; Edit Configuration. Look for settings with the format ethernet*.filter*.name.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"ethernet*.filter*.name*"</t>
    </r>
    <r>
      <rPr>
        <sz val="11"/>
        <color rgb="FF000000"/>
        <rFont val="Calibri"/>
      </rPr>
      <t xml:space="preserve">
</t>
    </r>
    <r>
      <rPr>
        <sz val="11"/>
        <color rgb="FF000000"/>
        <rFont val="Calibri"/>
      </rPr>
      <t>If the virtual machine advanced setting ethernet*.filter*.name exists and dvfilters are not in use, this is a finding.</t>
    </r>
    <r>
      <rPr>
        <sz val="11"/>
        <color rgb="FF000000"/>
        <rFont val="Calibri"/>
      </rPr>
      <t xml:space="preserve">
</t>
    </r>
    <r>
      <rPr>
        <sz val="11"/>
        <color rgb="FF000000"/>
        <rFont val="Calibri"/>
      </rPr>
      <t>If the virtual machine advanced setting ethernet*.filter*.name exists and the value is not valid, this is a finding.</t>
    </r>
  </si>
  <si>
    <t>V-239351</t>
  </si>
  <si>
    <r>
      <rPr>
        <sz val="11"/>
        <rFont val="Calibri"/>
      </rPr>
      <t>System administrators must use templates to deploy virtual machines whenever possible.</t>
    </r>
  </si>
  <si>
    <r>
      <rPr>
        <sz val="11"/>
        <color rgb="FF000000"/>
        <rFont val="Calibri"/>
      </rPr>
      <t>Create hardened virtual machine templates to use for OS deployments.</t>
    </r>
  </si>
  <si>
    <r>
      <rPr>
        <sz val="11"/>
        <color rgb="FF000000"/>
        <rFont val="Calibri"/>
      </rPr>
      <t>By capturing a hardened base operating system image (with no applications installed) in a template, ensure all virtual machines are created with a known baseline level of security. Then use this template to create other, application-specific templates, or use the application template to deploy virtual machines. Manual installation of the OS and applications into a VM introduces the risk of misconfiguration due to human or process error.</t>
    </r>
  </si>
  <si>
    <r>
      <rPr>
        <sz val="11"/>
        <color rgb="FF000000"/>
        <rFont val="Calibri"/>
      </rPr>
      <t>Ask the SA if hardened, patched templates are used for VM creation, properly configured OS deployments, including applications both dependent and non-dependent on VM-specific configurations.</t>
    </r>
    <r>
      <rPr>
        <sz val="11"/>
        <color rgb="FF000000"/>
        <rFont val="Calibri"/>
      </rPr>
      <t xml:space="preserve">
</t>
    </r>
    <r>
      <rPr>
        <sz val="11"/>
        <color rgb="FF000000"/>
        <rFont val="Calibri"/>
      </rPr>
      <t>If hardened, patched templates are not used for VM creation, this is a finding.</t>
    </r>
  </si>
  <si>
    <t>V-239352</t>
  </si>
  <si>
    <r>
      <rPr>
        <sz val="11"/>
        <rFont val="Calibri"/>
      </rPr>
      <t>Use of the virtual machine console must be minimized.</t>
    </r>
  </si>
  <si>
    <r>
      <rPr>
        <sz val="11"/>
        <color rgb="FF000000"/>
        <rFont val="Calibri"/>
      </rPr>
      <t>Develop a policy prohibiting the use of a VM console for performing management services. This policy should include procedures for the use of SSH and Terminal Management services for VM management. Where SSH and Terminal Management services prove insufficient to troubleshoot a VM, access to the VM console may be temporarily granted.</t>
    </r>
  </si>
  <si>
    <r>
      <rPr>
        <sz val="11"/>
        <color rgb="FF000000"/>
        <rFont val="Calibri"/>
      </rPr>
      <t>The VM console enables a connection to the console of a virtual machine, in effect seeing what a monitor on a physical server would show. The VM console also provides power management and removable device connectivity controls, which might potentially allow a malicious user to bring down a virtual machine. In addition, it also has a performance impact on the service console, especially if many VM console sessions are open simultaneously.</t>
    </r>
  </si>
  <si>
    <r>
      <rPr>
        <sz val="11"/>
        <color rgb="FF000000"/>
        <rFont val="Calibri"/>
      </rPr>
      <t>Remote management services, such as terminal services and SSH, must be used to interact with virtual machines. VM console access should only be granted when remote management services are unavailable or insufficient to perform necessary management tasks.</t>
    </r>
    <r>
      <rPr>
        <sz val="11"/>
        <color rgb="FF000000"/>
        <rFont val="Calibri"/>
      </rPr>
      <t xml:space="preserve">
</t>
    </r>
    <r>
      <rPr>
        <sz val="11"/>
        <color rgb="FF000000"/>
        <rFont val="Calibri"/>
      </rPr>
      <t xml:space="preserve">Ask the SA if a VM console is used to perform VM management tasks, other than for troubleshooting VM issues. </t>
    </r>
    <r>
      <rPr>
        <sz val="11"/>
        <color rgb="FF000000"/>
        <rFont val="Calibri"/>
      </rPr>
      <t xml:space="preserve">
</t>
    </r>
    <r>
      <rPr>
        <sz val="11"/>
        <color rgb="FF000000"/>
        <rFont val="Calibri"/>
      </rPr>
      <t xml:space="preserve">If a VM console is used to perform VM management tasks, other than for troubleshooting VM issues, this is a finding. </t>
    </r>
    <r>
      <rPr>
        <sz val="11"/>
        <color rgb="FF000000"/>
        <rFont val="Calibri"/>
      </rPr>
      <t xml:space="preserve">
</t>
    </r>
    <r>
      <rPr>
        <sz val="11"/>
        <color rgb="FF000000"/>
        <rFont val="Calibri"/>
      </rPr>
      <t>If SSH and/or terminal management services are exclusively used to perform management tasks, this is not a finding.</t>
    </r>
  </si>
  <si>
    <t>V-239353</t>
  </si>
  <si>
    <r>
      <rPr>
        <sz val="11"/>
        <rFont val="Calibri"/>
      </rPr>
      <t>The virtual machine guest operating system must be locked when the last console connection is closed.</t>
    </r>
  </si>
  <si>
    <r>
      <rPr>
        <sz val="11"/>
        <color rgb="FF000000"/>
        <rFont val="Calibri"/>
      </rPr>
      <t>From the vSphere Client select the Virtual Machine, right click and go to Edit Settings &gt;&gt; VM Options Tab &gt;&gt; Advanced &gt;&gt; Configuration Parameters &gt;&gt; Edit Configuration. Find or create the tools.guest.desktop.autolock value and set it to true.</t>
    </r>
    <r>
      <rPr>
        <sz val="11"/>
        <color rgb="FF000000"/>
        <rFont val="Calibri"/>
      </rPr>
      <t xml:space="preserve">
</t>
    </r>
    <r>
      <rPr>
        <sz val="11"/>
        <color rgb="FF000000"/>
        <rFont val="Calibri"/>
      </rPr>
      <t>Note: The VM must be powered off to modify the advanced settings through the vSphere Web Client. It is recommended to configure these settings with PowerCLI as this can be done while the VM is powered on. In this case, the modified settings will not take effect until a cold boot of the VM.</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tools.guest.desktop.autolock -Value true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tools.guest.desktop.autolock | Set-AdvancedSetting -Value true</t>
    </r>
  </si>
  <si>
    <r>
      <rPr>
        <sz val="11"/>
        <color rgb="FF000000"/>
        <rFont val="Calibri"/>
      </rPr>
      <t>When accessing the VM console the guest OS must be locked when the last console user disconnects, limiting the possibility of session hijacking. This setting only applies to Windows-based VMs with VMware tools installed.</t>
    </r>
  </si>
  <si>
    <r>
      <rPr>
        <sz val="11"/>
        <color rgb="FF000000"/>
        <rFont val="Calibri"/>
      </rPr>
      <t>From the vSphere Web Client select the Virtual Machine, right click and go to Edit Settings &gt;&gt; VM Options Tab &gt;&gt; Advanced &gt;&gt; Configuration Parameters &gt;&gt; Edit Configuration. Find the tools.guest.desktop.autolock value and verify that it is set to true.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tools.guest.desktop.autolock</t>
    </r>
    <r>
      <rPr>
        <sz val="11"/>
        <color rgb="FF000000"/>
        <rFont val="Calibri"/>
      </rPr>
      <t xml:space="preserve">
</t>
    </r>
    <r>
      <rPr>
        <sz val="11"/>
        <color rgb="FF000000"/>
        <rFont val="Calibri"/>
      </rPr>
      <t>If the virtual machine advanced setting tools.guest.desktop.autolock does not exist or is not set to true, this is a finding.</t>
    </r>
    <r>
      <rPr>
        <sz val="11"/>
        <color rgb="FF000000"/>
        <rFont val="Calibri"/>
      </rPr>
      <t xml:space="preserve">
</t>
    </r>
    <r>
      <rPr>
        <sz val="11"/>
        <color rgb="FF000000"/>
        <rFont val="Calibri"/>
      </rPr>
      <t>If the VM is not Windows-based, this is not a finding.</t>
    </r>
  </si>
  <si>
    <t>V-239354</t>
  </si>
  <si>
    <r>
      <rPr>
        <sz val="11"/>
        <rFont val="Calibri"/>
      </rPr>
      <t>3D features on the virtual machine must be disabled when not required.</t>
    </r>
  </si>
  <si>
    <r>
      <rPr>
        <sz val="11"/>
        <color rgb="FF000000"/>
        <rFont val="Calibri"/>
      </rPr>
      <t>From the vSphere Client select the Virtual Machine, right click and go to Edit Settings &gt;&gt; VM Options Tab &gt;&gt; Advanced &gt;&gt; Configuration Parameters &gt;&gt; Edit Configuration. Find the "mks.enable3d" value and set it to "false".</t>
    </r>
    <r>
      <rPr>
        <sz val="11"/>
        <color rgb="FF000000"/>
        <rFont val="Calibri"/>
      </rPr>
      <t xml:space="preserve">
</t>
    </r>
    <r>
      <rPr>
        <sz val="11"/>
        <color rgb="FF000000"/>
        <rFont val="Calibri"/>
      </rPr>
      <t>Note: The VM must be powered off to modify the advanced settings through the vSphere Web Client. It is recommended to configure these settings with PowerCLI as this can be done while the VM is powered on. In this case, the modified settings will not take effect until a cold boot of the VM.</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If the setting does not exist, run:</t>
    </r>
    <r>
      <rPr>
        <sz val="11"/>
        <color rgb="FF000000"/>
        <rFont val="Calibri"/>
      </rPr>
      <t xml:space="preserve">
</t>
    </r>
    <r>
      <rPr>
        <sz val="11"/>
        <color rgb="FF000000"/>
        <rFont val="Calibri"/>
      </rPr>
      <t>Get-VM "VM Name" | New-AdvancedSetting -Name mks.enable3d -Value false</t>
    </r>
    <r>
      <rPr>
        <sz val="11"/>
        <color rgb="FF000000"/>
        <rFont val="Calibri"/>
      </rPr>
      <t xml:space="preserve">
</t>
    </r>
    <r>
      <rPr>
        <sz val="11"/>
        <color rgb="FF000000"/>
        <rFont val="Calibri"/>
      </rPr>
      <t>If the setting exists, run:</t>
    </r>
    <r>
      <rPr>
        <sz val="11"/>
        <color rgb="FF000000"/>
        <rFont val="Calibri"/>
      </rPr>
      <t xml:space="preserve">
</t>
    </r>
    <r>
      <rPr>
        <sz val="11"/>
        <color rgb="FF000000"/>
        <rFont val="Calibri"/>
      </rPr>
      <t>Get-VM "VM Name" | Get-AdvancedSetting -Name mks.enable3d | Set-AdvancedSetting -Value false</t>
    </r>
  </si>
  <si>
    <r>
      <rPr>
        <sz val="11"/>
        <color rgb="FF000000"/>
        <rFont val="Calibri"/>
      </rPr>
      <t>It is recommended that 3D acceleration be disabled on virtual machines that do not require 3D functionality, (e.g. most server workloads or desktops not using 3D applications).</t>
    </r>
  </si>
  <si>
    <r>
      <rPr>
        <sz val="11"/>
        <color rgb="FF000000"/>
        <rFont val="Calibri"/>
      </rPr>
      <t>From the vSphere Web Client select the Virtual Machine, right click and go to Edit Settings &gt;&gt; VM Options Tab &gt;&gt; Advanced &gt;&gt; Configuration Parameters &gt;&gt; Edit Configuration. Find the "mks.enable3d" value and verify it is set to "false".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"VM Name" | Get-AdvancedSetting -Name mks.enable3d</t>
    </r>
    <r>
      <rPr>
        <sz val="11"/>
        <color rgb="FF000000"/>
        <rFont val="Calibri"/>
      </rPr>
      <t xml:space="preserve">
</t>
    </r>
    <r>
      <rPr>
        <sz val="11"/>
        <color rgb="FF000000"/>
        <rFont val="Calibri"/>
      </rPr>
      <t>If the virtual machine advanced setting "mks.enable3d" does not exist or is not set to "false", this is a finding.</t>
    </r>
    <r>
      <rPr>
        <sz val="11"/>
        <color rgb="FF000000"/>
        <rFont val="Calibri"/>
      </rPr>
      <t xml:space="preserve">
</t>
    </r>
    <r>
      <rPr>
        <sz val="11"/>
        <color rgb="FF000000"/>
        <rFont val="Calibri"/>
      </rPr>
      <t>If a virtual machine requires 3D features, this is not a finding.</t>
    </r>
  </si>
  <si>
    <t>V-239372</t>
  </si>
  <si>
    <r>
      <rPr>
        <sz val="11"/>
        <rFont val="Calibri"/>
      </rPr>
      <t>ESX Agent Manager must limit the amount of time that each TCP connection is kept alive.</t>
    </r>
  </si>
  <si>
    <t>EAM Tomcat</t>
  </si>
  <si>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Configure the &lt;Connector&gt; node with the value:</t>
    </r>
    <r>
      <rPr>
        <sz val="11"/>
        <color rgb="FF000000"/>
        <rFont val="Calibri"/>
      </rPr>
      <t xml:space="preserve">
</t>
    </r>
    <r>
      <rPr>
        <sz val="11"/>
        <color rgb="FF000000"/>
        <rFont val="Calibri"/>
      </rPr>
      <t>connectionTimeout="20000"</t>
    </r>
  </si>
  <si>
    <r>
      <rPr>
        <sz val="11"/>
        <color rgb="FF000000"/>
        <rFont val="Calibri"/>
      </rPr>
      <t xml:space="preserve">Denial of service is one threat against web servers. Many DoS attacks attempt to consume web server resources in such a way that no more resources are available to satisfy legitimate requests. </t>
    </r>
    <r>
      <rPr>
        <sz val="11"/>
        <color rgb="FF000000"/>
        <rFont val="Calibri"/>
      </rPr>
      <t xml:space="preserve">
</t>
    </r>
    <r>
      <rPr>
        <sz val="11"/>
        <color rgb="FF000000"/>
        <rFont val="Calibri"/>
      </rPr>
      <t>In Tomcat, the "connectionTimeout" attribute sets the number of milliseconds the server will wait after accepting a connection for the request URI line to be presented. This timeout will also be used when reading the request body (if any). This prevents idle sockets that are not sending HTTP requests from consuming system resources and potentially denying new connections.</t>
    </r>
  </si>
  <si>
    <r>
      <rPr>
        <sz val="11"/>
        <color rgb="FF000000"/>
        <rFont val="Calibri"/>
      </rPr>
      <t>At the command prompt, execute the following command:</t>
    </r>
    <r>
      <rPr>
        <sz val="11"/>
        <color rgb="FF000000"/>
        <rFont val="Calibri"/>
      </rPr>
      <t xml:space="preserve">
</t>
    </r>
    <r>
      <rPr>
        <sz val="11"/>
        <color rgb="FF000000"/>
        <rFont val="Calibri"/>
      </rPr>
      <t># xmllint --xpath '/Server/Service/Connector/@connectionTimeout'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connectionTimeout="20000"</t>
    </r>
    <r>
      <rPr>
        <sz val="11"/>
        <color rgb="FF000000"/>
        <rFont val="Calibri"/>
      </rPr>
      <t xml:space="preserve">
</t>
    </r>
    <r>
      <rPr>
        <sz val="11"/>
        <color rgb="FF000000"/>
        <rFont val="Calibri"/>
      </rPr>
      <t>If the output does not match the expected result, this is a finding.</t>
    </r>
  </si>
  <si>
    <t>V-239373</t>
  </si>
  <si>
    <r>
      <rPr>
        <sz val="11"/>
        <rFont val="Calibri"/>
      </rPr>
      <t>ESX Agent Manager must limit the number of concurrent connections permitted.</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</si>
  <si>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Navigate to the &lt;Executor&gt; mode with the name of tomcatThreadPool and configure with the value 'maxThreads="300"'</t>
    </r>
    <r>
      <rPr>
        <sz val="11"/>
        <color rgb="FF000000"/>
        <rFont val="Calibri"/>
      </rPr>
      <t xml:space="preserve">
</t>
    </r>
    <r>
      <rPr>
        <sz val="11"/>
        <color rgb="FF000000"/>
        <rFont val="Calibri"/>
      </rPr>
      <t>Note: The &lt;Executor&gt; node should be configured as follows:</t>
    </r>
    <r>
      <rPr>
        <sz val="11"/>
        <color rgb="FF000000"/>
        <rFont val="Calibri"/>
      </rPr>
      <t xml:space="preserve">
</t>
    </r>
    <r>
      <rPr>
        <sz val="11"/>
        <color rgb="FF000000"/>
        <rFont val="Calibri"/>
      </rPr>
      <t>&lt;Executor maxThreads="300"</t>
    </r>
    <r>
      <rPr>
        <sz val="11"/>
        <color rgb="FF000000"/>
        <rFont val="Calibri"/>
      </rPr>
      <t xml:space="preserve">
</t>
    </r>
    <r>
      <rPr>
        <sz val="11"/>
        <color rgb="FF000000"/>
        <rFont val="Calibri"/>
      </rPr>
      <t xml:space="preserve">                minSpareThreads="50"</t>
    </r>
    <r>
      <rPr>
        <sz val="11"/>
        <color rgb="FF000000"/>
        <rFont val="Calibri"/>
      </rPr>
      <t xml:space="preserve">
</t>
    </r>
    <r>
      <rPr>
        <sz val="11"/>
        <color rgb="FF000000"/>
        <rFont val="Calibri"/>
      </rPr>
      <t xml:space="preserve">                name="tomcatThreadPool"</t>
    </r>
    <r>
      <rPr>
        <sz val="11"/>
        <color rgb="FF000000"/>
        <rFont val="Calibri"/>
      </rPr>
      <t xml:space="preserve">
</t>
    </r>
    <r>
      <rPr>
        <sz val="11"/>
        <color rgb="FF000000"/>
        <rFont val="Calibri"/>
      </rPr>
      <t xml:space="preserve">                namePrefix="tomcat-http--"/&gt;</t>
    </r>
  </si>
  <si>
    <r>
      <rPr>
        <sz val="11"/>
        <color rgb="FF000000"/>
        <rFont val="Calibri"/>
      </rPr>
      <t>Resource exhaustion can occur when an unlimited number of concurrent requests are allowed on a website, facilitating a denial-of-service attack. Unless the number of requests is controlled, the web server can consume enough system resources to cause a system crash.</t>
    </r>
    <r>
      <rPr>
        <sz val="11"/>
        <color rgb="FF000000"/>
        <rFont val="Calibri"/>
      </rPr>
      <t xml:space="preserve">
</t>
    </r>
    <r>
      <rPr>
        <sz val="11"/>
        <color rgb="FF000000"/>
        <rFont val="Calibri"/>
      </rPr>
      <t>Mitigating this kind of attack will include limiting the number of concurrent HTTP/HTTPS requests. In Tomcat, each incoming request requires a thread for the duration of that request. If more simultaneous requests are received than can be handled by the currently available request processing threads, additional threads will be created up to the value of the maxThreads attribute.</t>
    </r>
  </si>
  <si>
    <r>
      <rPr>
        <sz val="11"/>
        <color rgb="FF000000"/>
        <rFont val="Calibri"/>
      </rPr>
      <t>At the command prompt, execute the following command:</t>
    </r>
    <r>
      <rPr>
        <sz val="11"/>
        <color rgb="FF000000"/>
        <rFont val="Calibri"/>
      </rPr>
      <t xml:space="preserve">
</t>
    </r>
    <r>
      <rPr>
        <sz val="11"/>
        <color rgb="FF000000"/>
        <rFont val="Calibri"/>
      </rPr>
      <t># xmllint --xpath '/Server/Service/Executor[@name="tomcatThreadPool"]/@maxThreads'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maxThreads="300"</t>
    </r>
    <r>
      <rPr>
        <sz val="11"/>
        <color rgb="FF000000"/>
        <rFont val="Calibri"/>
      </rPr>
      <t xml:space="preserve">
</t>
    </r>
    <r>
      <rPr>
        <sz val="11"/>
        <color rgb="FF000000"/>
        <rFont val="Calibri"/>
      </rPr>
      <t>If the output does not match the expected result, this is a finding.</t>
    </r>
  </si>
  <si>
    <t>V-239374</t>
  </si>
  <si>
    <r>
      <rPr>
        <sz val="11"/>
        <rFont val="Calibri"/>
      </rPr>
      <t>ESX Agent Manager must limit the maximum size of a POST request.</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</si>
  <si>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Remove any configuration for "maxPostSize" from the &lt;Connector&gt; node.</t>
    </r>
  </si>
  <si>
    <r>
      <rPr>
        <sz val="11"/>
        <color rgb="FF000000"/>
        <rFont val="Calibri"/>
      </rPr>
      <t>The "maxPostSize" value is the maximum size in bytes of the POST that will be handled by the container FORM URL parameter parsing. Limit its size to reduce exposure to a denial-of-service attack. If "maxPostSize" is not set, the default value of 2097152 (2 MB) is used. ESX Agent Manager is configured in its shipping state to not set a value for "maxPostSize".</t>
    </r>
  </si>
  <si>
    <r>
      <rPr>
        <sz val="11"/>
        <color rgb="FF000000"/>
        <rFont val="Calibri"/>
      </rPr>
      <t>At the command prompt, execute the following command:</t>
    </r>
    <r>
      <rPr>
        <sz val="11"/>
        <color rgb="FF000000"/>
        <rFont val="Calibri"/>
      </rPr>
      <t xml:space="preserve">
</t>
    </r>
    <r>
      <rPr>
        <sz val="11"/>
        <color rgb="FF000000"/>
        <rFont val="Calibri"/>
      </rPr>
      <t># xmllint --xpath '/Server/Service/Connector[@port="${bio-custom.http.port}"]/@maxPostSize'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output does not match the expected result, this is a finding.</t>
    </r>
  </si>
  <si>
    <t>V-239375</t>
  </si>
  <si>
    <r>
      <rPr>
        <sz val="11"/>
        <rFont val="Calibri"/>
      </rPr>
      <t>ESX Agent Manager must protect cookies from XSS.</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</si>
  <si>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Navigate to the &lt;session-config&gt; node and configure it as follows.</t>
    </r>
    <r>
      <rPr>
        <sz val="11"/>
        <color rgb="FF000000"/>
        <rFont val="Calibri"/>
      </rPr>
      <t xml:space="preserve">
</t>
    </r>
    <r>
      <rPr>
        <sz val="11"/>
        <color rgb="FF000000"/>
        <rFont val="Calibri"/>
      </rPr>
      <t xml:space="preserve">    &lt;session-config&gt;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&lt;session-timeout&gt;30&lt;/session-timeout&gt;</t>
    </r>
    <r>
      <rPr>
        <sz val="11"/>
        <color rgb="FF000000"/>
        <rFont val="Calibri"/>
      </rPr>
      <t xml:space="preserve">
</t>
    </r>
    <r>
      <rPr>
        <sz val="11"/>
        <color rgb="FF000000"/>
        <rFont val="Calibri"/>
      </rPr>
      <t xml:space="preserve">   &lt;/session-config&gt;</t>
    </r>
  </si>
  <si>
    <r>
      <rPr>
        <sz val="11"/>
        <color rgb="FF000000"/>
        <rFont val="Calibri"/>
      </rPr>
      <t>Cookies are a common way to save session state over the HTTP(S) protocol. If attackers can compromise session data stored in a cookie, they are better able to launch an attack against the server and its applications. When a cookie is tagged with the "HttpOnly" flag, it tells the browser that this particular cookie should only be accessed by the originating server. Any attempt to access the cookie from client script is strictly forbidden.</t>
    </r>
    <r>
      <rPr>
        <sz val="11"/>
        <color rgb="FF000000"/>
        <rFont val="Calibri"/>
      </rPr>
      <t xml:space="preserve">
</t>
    </r>
    <r>
      <rPr>
        <sz val="11"/>
        <color rgb="FF000000"/>
        <rFont val="Calibri"/>
      </rPr>
      <t>Satisfies: SRG-APP-000001-WSR-000002, SRG-APP-000439-WSR-000154, SRG-APP-000439-WSR-000155</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</si>
  <si>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/usr/lib/vmware-eam/web/webapps/eam/WEB-INF/web.xml | sed 's/xmlns=".*"//g' | xmllint --xpath '/web-app/session-config/cookie-config/http-only'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&lt;http-only&gt;true&lt;/http-only&gt;</t>
    </r>
    <r>
      <rPr>
        <sz val="11"/>
        <color rgb="FF000000"/>
        <rFont val="Calibri"/>
      </rPr>
      <t xml:space="preserve">
</t>
    </r>
    <r>
      <rPr>
        <sz val="11"/>
        <color rgb="FF000000"/>
        <rFont val="Calibri"/>
      </rPr>
      <t>If the output does not match the expected result, this is a finding.</t>
    </r>
  </si>
  <si>
    <t>V-239376</t>
  </si>
  <si>
    <r>
      <rPr>
        <sz val="11"/>
        <rFont val="Calibri"/>
      </rPr>
      <t>ESX Agent Manager must record user access in a format that enables monitoring of remote access.</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</si>
  <si>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Add the following line at the very top of the &lt;Host&gt; node.</t>
    </r>
    <r>
      <rPr>
        <sz val="11"/>
        <color rgb="FF000000"/>
        <rFont val="Calibri"/>
      </rPr>
      <t xml:space="preserve">
</t>
    </r>
    <r>
      <rPr>
        <sz val="11"/>
        <color rgb="FF000000"/>
        <rFont val="Calibri"/>
      </rPr>
      <t>&lt;Valve className="org.apache.catalina.valves.RemoteIpValve" httpServerPort="80" httpsServerPort="443" protocolHeader="x-forwarded-proto" proxiesHeader="x-forwarded-by" remoteIpHeader="x-forwarded-for" requestAttributesEnabled="true" internalProxies="127\.0\.0\.1"/&gt;</t>
    </r>
    <r>
      <rPr>
        <sz val="11"/>
        <color rgb="FF000000"/>
        <rFont val="Calibri"/>
      </rPr>
      <t xml:space="preserve">
</t>
    </r>
    <r>
      <rPr>
        <sz val="11"/>
        <color rgb="FF000000"/>
        <rFont val="Calibri"/>
      </rPr>
      <t>Inside the &lt;Host&gt; node, remove the existing "AccessLogValve" &lt;Valve&gt; node entirely and replace it with the following line:</t>
    </r>
    <r>
      <rPr>
        <sz val="11"/>
        <color rgb="FF000000"/>
        <rFont val="Calibri"/>
      </rPr>
      <t xml:space="preserve">
</t>
    </r>
    <r>
      <rPr>
        <sz val="11"/>
        <color rgb="FF000000"/>
        <rFont val="Calibri"/>
      </rPr>
      <t>&lt;Valve className="org.apache.catalina.valves.AccessLogValve" directory="${eam.catalina.logdir}" pattern="%h %{X-Forwarded-For}i %l %u %t [%I] &amp;quot;%r&amp;quot; %s %b [Processing time %D msec] &amp;quot;%{User-Agent}i&amp;quot;" resolveHosts="false" prefix="localhost_access_log" suffix=".txt"/&gt;</t>
    </r>
  </si>
  <si>
    <r>
      <rPr>
        <sz val="11"/>
        <color rgb="FF000000"/>
        <rFont val="Calibri"/>
      </rPr>
      <t>Remote access can be exploited by an attacker to compromise the server. By recording all remote access activities, it will be possible to determine the attacker's location, intent, and degree of success.</t>
    </r>
    <r>
      <rPr>
        <sz val="11"/>
        <color rgb="FF000000"/>
        <rFont val="Calibri"/>
      </rPr>
      <t xml:space="preserve">
</t>
    </r>
    <r>
      <rPr>
        <sz val="11"/>
        <color rgb="FF000000"/>
        <rFont val="Calibri"/>
      </rPr>
      <t>Tomcat can be configured with an "AccessLogValve", a component that can be inserted into the request processing pipeline to provide robust access logging. The AccessLogValve creates log files in the same format as those created by standard web servers. When AccessLogValve is properly configured, log files will contain all the forensic information necessary in the case of a security incident.</t>
    </r>
    <r>
      <rPr>
        <sz val="11"/>
        <color rgb="FF000000"/>
        <rFont val="Calibri"/>
      </rPr>
      <t xml:space="preserve">
</t>
    </r>
    <r>
      <rPr>
        <sz val="11"/>
        <color rgb="FF000000"/>
        <rFont val="Calibri"/>
      </rPr>
      <t>Satisfies: SRG-APP-000016-WSR-000005, SRG-APP-000089-WSR-000047, SRG-APP-000092-WSR-000055, SRG-APP-000095-WSR-000056, SRG-APP-000096-WSR-000057, SRG-APP-000097-WSR-000058, SRG-APP-000098-WSR-000059, SRG-APP-000098-WSR-000060, SRG-APP-000099-WSR-000061, SRG-APP-000100-WSR-000064, SRG-APP-000374-WSR-000172, SRG-APP-000375-WSR-000171</t>
    </r>
  </si>
  <si>
    <r>
      <rPr>
        <sz val="11"/>
        <color rgb="FF000000"/>
        <rFont val="Calibri"/>
      </rPr>
      <t>At the command prompt, execute the following command:</t>
    </r>
    <r>
      <rPr>
        <sz val="11"/>
        <color rgb="FF000000"/>
        <rFont val="Calibri"/>
      </rPr>
      <t xml:space="preserve">
</t>
    </r>
    <r>
      <rPr>
        <sz val="11"/>
        <color rgb="FF000000"/>
        <rFont val="Calibri"/>
      </rPr>
      <t># xmllint --xpath '/Server/Service/Engine/Host/Valve[@className="org.apache.catalina.valves.AccessLogValve"]'/@pattern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pattern="%h %{X-Forwarded-For}i %l %u %t [%I] &amp;quot;%r&amp;quot; %s %b [Processing time %D msec] &amp;quot;%{User-Agent}i&amp;quot;"</t>
    </r>
    <r>
      <rPr>
        <sz val="11"/>
        <color rgb="FF000000"/>
        <rFont val="Calibri"/>
      </rPr>
      <t xml:space="preserve">
</t>
    </r>
    <r>
      <rPr>
        <sz val="11"/>
        <color rgb="FF000000"/>
        <rFont val="Calibri"/>
      </rPr>
      <t>If the output does not match the expected result, this is a finding.</t>
    </r>
  </si>
  <si>
    <t>V-239377</t>
  </si>
  <si>
    <r>
      <rPr>
        <sz val="11"/>
        <rFont val="Calibri"/>
      </rPr>
      <t>ESX Agent Manager must generate log records for system startup and shutdown.</t>
    </r>
  </si>
  <si>
    <r>
      <rPr>
        <sz val="11"/>
        <color rgb="FF000000"/>
        <rFont val="Calibri"/>
      </rPr>
      <t>Navigate to and open:</t>
    </r>
    <r>
      <rPr>
        <sz val="11"/>
        <color rgb="FF000000"/>
        <rFont val="Calibri"/>
      </rPr>
      <t xml:space="preserve">
</t>
    </r>
    <r>
      <rPr>
        <sz val="11"/>
        <color rgb="FF000000"/>
        <rFont val="Calibri"/>
      </rPr>
      <t>/etc/vmware/vmware-vmon/svcCfgfiles/eam.json</t>
    </r>
    <r>
      <rPr>
        <sz val="11"/>
        <color rgb="FF000000"/>
        <rFont val="Calibri"/>
      </rPr>
      <t xml:space="preserve">
</t>
    </r>
    <r>
      <rPr>
        <sz val="11"/>
        <color rgb="FF000000"/>
        <rFont val="Calibri"/>
      </rPr>
      <t>Below the last line of the "PreStartCommandArg" block, add the following line:</t>
    </r>
    <r>
      <rPr>
        <sz val="11"/>
        <color rgb="FF000000"/>
        <rFont val="Calibri"/>
      </rPr>
      <t xml:space="preserve">
</t>
    </r>
    <r>
      <rPr>
        <sz val="11"/>
        <color rgb="FF000000"/>
        <rFont val="Calibri"/>
      </rPr>
      <t>"StreamRedirectFile" : "%VMWARE_LOG_DIR%/vmware/eam/jvm.log",</t>
    </r>
    <r>
      <rPr>
        <sz val="11"/>
        <color rgb="FF000000"/>
        <rFont val="Calibri"/>
      </rPr>
      <t xml:space="preserve">
</t>
    </r>
    <r>
      <rPr>
        <sz val="11"/>
        <color rgb="FF000000"/>
        <rFont val="Calibri"/>
      </rPr>
      <t>Restart the appliance for changes to take effect.</t>
    </r>
  </si>
  <si>
    <r>
      <rPr>
        <sz val="11"/>
        <color rgb="FF000000"/>
        <rFont val="Calibri"/>
      </rPr>
      <t>Logging must be started as soon as possible when a service starts and as late as possible when a service is stopped. Many forms of suspicious actions can be detected by analyzing logs for unexpected service starts and stops. Also, by starting to log immediately after a service starts, it becomes more difficult for suspicious activity to go unlogged.</t>
    </r>
  </si>
  <si>
    <r>
      <rPr>
        <sz val="11"/>
        <color rgb="FF000000"/>
        <rFont val="Calibri"/>
      </rPr>
      <t>At the command prompt, execute the following command:</t>
    </r>
    <r>
      <rPr>
        <sz val="11"/>
        <color rgb="FF000000"/>
        <rFont val="Calibri"/>
      </rPr>
      <t xml:space="preserve">
</t>
    </r>
    <r>
      <rPr>
        <sz val="11"/>
        <color rgb="FF000000"/>
        <rFont val="Calibri"/>
      </rPr>
      <t># grep StreamRedirectFile /etc/vmware/vmware-vmon/svcCfgfiles/eam.json</t>
    </r>
    <r>
      <rPr>
        <sz val="11"/>
        <color rgb="FF000000"/>
        <rFont val="Calibri"/>
      </rPr>
      <t xml:space="preserve">
</t>
    </r>
    <r>
      <rPr>
        <sz val="11"/>
        <color rgb="FF000000"/>
        <rFont val="Calibri"/>
      </rPr>
      <t>Expected output:</t>
    </r>
    <r>
      <rPr>
        <sz val="11"/>
        <color rgb="FF000000"/>
        <rFont val="Calibri"/>
      </rPr>
      <t xml:space="preserve">
</t>
    </r>
    <r>
      <rPr>
        <sz val="11"/>
        <color rgb="FF000000"/>
        <rFont val="Calibri"/>
      </rPr>
      <t>"StreamRedirectFile" : "%VMWARE_LOG_DIR%/vmware/eam/jvm.log",</t>
    </r>
    <r>
      <rPr>
        <sz val="11"/>
        <color rgb="FF000000"/>
        <rFont val="Calibri"/>
      </rPr>
      <t xml:space="preserve">
</t>
    </r>
    <r>
      <rPr>
        <sz val="11"/>
        <color rgb="FF000000"/>
        <rFont val="Calibri"/>
      </rPr>
      <t>If no log file is specified for the "StreamRedirectFile" setting, this is a finding.</t>
    </r>
  </si>
  <si>
    <t>V-239378</t>
  </si>
  <si>
    <r>
      <rPr>
        <sz val="11"/>
        <rFont val="Calibri"/>
      </rPr>
      <t>ESX Agent Manager log files must only be modifiable by privileged users.</t>
    </r>
  </si>
  <si>
    <r>
      <rPr>
        <sz val="11"/>
        <color rgb="FF000000"/>
        <rFont val="Calibri"/>
      </rPr>
      <t>At the command prompt, execute the following commands:</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eam:users &lt;file&gt;</t>
    </r>
    <r>
      <rPr>
        <sz val="11"/>
        <color rgb="FF000000"/>
        <rFont val="Calibri"/>
      </rPr>
      <t xml:space="preserve">
</t>
    </r>
    <r>
      <rPr>
        <sz val="11"/>
        <color rgb="FF000000"/>
        <rFont val="Calibri"/>
      </rPr>
      <t>Note: Substitute &lt;file&gt; with the listed file.</t>
    </r>
  </si>
  <si>
    <r>
      <rPr>
        <sz val="11"/>
        <color rgb="FF000000"/>
        <rFont val="Calibri"/>
      </rPr>
      <t>Log data is essential in the investigation of events. The accuracy of the information is always pertinent. One of the first steps an attacker will undertake is the modification or deletion of log records to cover tracks and prolong discovery. The web server must protect the log data from unauthorized modification. ESX Agent Manager restricts all modification of log files by default but this configuration must be verified.</t>
    </r>
    <r>
      <rPr>
        <sz val="11"/>
        <color rgb="FF000000"/>
        <rFont val="Calibri"/>
      </rPr>
      <t xml:space="preserve">
</t>
    </r>
    <r>
      <rPr>
        <sz val="11"/>
        <color rgb="FF000000"/>
        <rFont val="Calibri"/>
      </rPr>
      <t>Satisfies: SRG-APP-000119-WSR-000069, SRG-APP-000120-WSR-000070</t>
    </r>
  </si>
  <si>
    <r>
      <rPr>
        <sz val="11"/>
        <color rgb="FF000000"/>
        <rFont val="Calibri"/>
      </rPr>
      <t>At the command prompt, execute the following command:</t>
    </r>
    <r>
      <rPr>
        <sz val="11"/>
        <color rgb="FF000000"/>
        <rFont val="Calibri"/>
      </rPr>
      <t xml:space="preserve">
</t>
    </r>
    <r>
      <rPr>
        <sz val="11"/>
        <color rgb="FF000000"/>
        <rFont val="Calibri"/>
      </rPr>
      <t># find /var/log/vmware/eam/web/ -xdev -type f -a '(' -perm -o+w -o -not -user eam -o -not -group users ')' -exec ls -ld {} \;</t>
    </r>
    <r>
      <rPr>
        <sz val="11"/>
        <color rgb="FF000000"/>
        <rFont val="Calibri"/>
      </rPr>
      <t xml:space="preserve">
</t>
    </r>
    <r>
      <rPr>
        <sz val="11"/>
        <color rgb="FF000000"/>
        <rFont val="Calibri"/>
      </rPr>
      <t>If any files are returned, this is a finding.</t>
    </r>
  </si>
  <si>
    <t>V-239379</t>
  </si>
  <si>
    <r>
      <rPr>
        <sz val="11"/>
        <rFont val="Calibri"/>
      </rPr>
      <t>ESX Agent Manager application files must be verified for their integrity.</t>
    </r>
  </si>
  <si>
    <r>
      <rPr>
        <sz val="11"/>
        <color rgb="FF000000"/>
        <rFont val="Calibri"/>
      </rPr>
      <t>Reinstall the VCSA or roll back to a snapshot. Modifying the EAM installation files manually is not supported by VMware.</t>
    </r>
  </si>
  <si>
    <r>
      <rPr>
        <sz val="11"/>
        <color rgb="FF000000"/>
        <rFont val="Calibri"/>
      </rPr>
      <t>Verifying that ESX Agent Manager application code is unchanged from its shipping state is essential for file validation and non-repudiation of the ESX Agent Manager. There is no reason that the MD5 hash of the rpm original files should be changed after installation, excluding configuration files.</t>
    </r>
    <r>
      <rPr>
        <sz val="11"/>
        <color rgb="FF000000"/>
        <rFont val="Calibri"/>
      </rPr>
      <t xml:space="preserve">
</t>
    </r>
    <r>
      <rPr>
        <sz val="11"/>
        <color rgb="FF000000"/>
        <rFont val="Calibri"/>
      </rPr>
      <t>Satisfies: SRG-APP-000131-WSR-000051, SRG-APP-000357-WSR-000150</t>
    </r>
  </si>
  <si>
    <r>
      <rPr>
        <sz val="11"/>
        <color rgb="FF000000"/>
        <rFont val="Calibri"/>
      </rPr>
      <t>At the command prompt, execute the following command:</t>
    </r>
    <r>
      <rPr>
        <sz val="11"/>
        <color rgb="FF000000"/>
        <rFont val="Calibri"/>
      </rPr>
      <t xml:space="preserve">
</t>
    </r>
    <r>
      <rPr>
        <sz val="11"/>
        <color rgb="FF000000"/>
        <rFont val="Calibri"/>
      </rPr>
      <t># rpm -V vmware-eam|grep "^..5......"|grep -E "\.war|\.jar|\.sh|\.py"</t>
    </r>
    <r>
      <rPr>
        <sz val="11"/>
        <color rgb="FF000000"/>
        <rFont val="Calibri"/>
      </rPr>
      <t xml:space="preserve">
</t>
    </r>
    <r>
      <rPr>
        <sz val="11"/>
        <color rgb="FF000000"/>
        <rFont val="Calibri"/>
      </rPr>
      <t>If there is any output, this is a finding.</t>
    </r>
  </si>
  <si>
    <t>V-239380</t>
  </si>
  <si>
    <r>
      <rPr>
        <sz val="11"/>
        <rFont val="Calibri"/>
      </rPr>
      <t>ESX Agent Manager must only run one webapp.</t>
    </r>
  </si>
  <si>
    <r>
      <rPr>
        <sz val="11"/>
        <color rgb="FF000000"/>
        <rFont val="Calibri"/>
      </rPr>
      <t>For each unexpected directory returned in the check, run the following command:</t>
    </r>
    <r>
      <rPr>
        <sz val="11"/>
        <color rgb="FF000000"/>
        <rFont val="Calibri"/>
      </rPr>
      <t xml:space="preserve">
</t>
    </r>
    <r>
      <rPr>
        <sz val="11"/>
        <color rgb="FF000000"/>
        <rFont val="Calibri"/>
      </rPr>
      <t># rm /usr/lib/vmware-eam/web/webapps/&lt;NAME&gt;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vmon-cli --restart eam</t>
    </r>
  </si>
  <si>
    <r>
      <rPr>
        <sz val="11"/>
        <color rgb="FF000000"/>
        <rFont val="Calibri"/>
      </rPr>
      <t>VMware ships ESX Agent Managers on the VCSA with one webapp. Any other path is potentially malicious and must be removed.</t>
    </r>
  </si>
  <si>
    <r>
      <rPr>
        <sz val="11"/>
        <color rgb="FF000000"/>
        <rFont val="Calibri"/>
      </rPr>
      <t>At the command prompt, execute the following command:</t>
    </r>
    <r>
      <rPr>
        <sz val="11"/>
        <color rgb="FF000000"/>
        <rFont val="Calibri"/>
      </rPr>
      <t xml:space="preserve">
</t>
    </r>
    <r>
      <rPr>
        <sz val="11"/>
        <color rgb="FF000000"/>
        <rFont val="Calibri"/>
      </rPr>
      <t># ls -A /usr/lib/vmware-eam/web/webapps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eam</t>
    </r>
    <r>
      <rPr>
        <sz val="11"/>
        <color rgb="FF000000"/>
        <rFont val="Calibri"/>
      </rPr>
      <t xml:space="preserve">
</t>
    </r>
    <r>
      <rPr>
        <sz val="11"/>
        <color rgb="FF000000"/>
        <rFont val="Calibri"/>
      </rPr>
      <t>If the output does not match the expected result, this is a finding.</t>
    </r>
  </si>
  <si>
    <t>V-239381</t>
  </si>
  <si>
    <r>
      <rPr>
        <sz val="11"/>
        <rFont val="Calibri"/>
      </rPr>
      <t>ESX Agent Manager must not be configured with unsupported realms.</t>
    </r>
  </si>
  <si>
    <r>
      <rPr>
        <sz val="11"/>
        <color rgb="FF000000"/>
        <rFont val="Calibri"/>
      </rPr>
      <t xml:space="preserve">Navigate to and open: </t>
    </r>
    <r>
      <rPr>
        <sz val="11"/>
        <color rgb="FF000000"/>
        <rFont val="Calibri"/>
      </rPr>
      <t xml:space="preserve">
</t>
    </r>
    <r>
      <rPr>
        <sz val="11"/>
        <color rgb="FF000000"/>
        <rFont val="Calibri"/>
      </rPr>
      <t xml:space="preserve">/usr/lib/vmware-eam/web/conf/server.xml </t>
    </r>
    <r>
      <rPr>
        <sz val="11"/>
        <color rgb="FF000000"/>
        <rFont val="Calibri"/>
      </rPr>
      <t xml:space="preserve">
</t>
    </r>
    <r>
      <rPr>
        <sz val="11"/>
        <color rgb="FF000000"/>
        <rFont val="Calibri"/>
      </rPr>
      <t>Remove the &lt;Realm&gt; node returned in the check.</t>
    </r>
  </si>
  <si>
    <r>
      <rPr>
        <sz val="11"/>
        <color rgb="FF000000"/>
        <rFont val="Calibri"/>
      </rPr>
      <t>ESX Agent Manager performs authentication at the application level and not through Tomcat. To eliminate unnecessary features and ensure that ESX Agent Manager remains in its shipping state, the lack of a UserDatabaseRealm configuration must be confirmed.</t>
    </r>
  </si>
  <si>
    <r>
      <rPr>
        <sz val="11"/>
        <color rgb="FF000000"/>
        <rFont val="Calibri"/>
      </rPr>
      <t>At the command prompt, execute the following command:</t>
    </r>
    <r>
      <rPr>
        <sz val="11"/>
        <color rgb="FF000000"/>
        <rFont val="Calibri"/>
      </rPr>
      <t xml:space="preserve">
</t>
    </r>
    <r>
      <rPr>
        <sz val="11"/>
        <color rgb="FF000000"/>
        <rFont val="Calibri"/>
      </rPr>
      <t># grep UserDatabaseRealm /usr/lib/vmware-eam/web/conf/server.xml</t>
    </r>
    <r>
      <rPr>
        <sz val="11"/>
        <color rgb="FF000000"/>
        <rFont val="Calibri"/>
      </rPr>
      <t xml:space="preserve">
</t>
    </r>
    <r>
      <rPr>
        <sz val="11"/>
        <color rgb="FF000000"/>
        <rFont val="Calibri"/>
      </rPr>
      <t>If the command produces any output, this is a finding.</t>
    </r>
  </si>
  <si>
    <t>V-239382</t>
  </si>
  <si>
    <r>
      <rPr>
        <sz val="11"/>
        <rFont val="Calibri"/>
      </rPr>
      <t>ESX Agent Manager must be configured to limit access to internal packages.</t>
    </r>
  </si>
  <si>
    <r>
      <rPr>
        <sz val="11"/>
        <color rgb="FF000000"/>
        <rFont val="Calibri"/>
      </rPr>
      <t xml:space="preserve">Navigate to and open: </t>
    </r>
    <r>
      <rPr>
        <sz val="11"/>
        <color rgb="FF000000"/>
        <rFont val="Calibri"/>
      </rPr>
      <t xml:space="preserve">
</t>
    </r>
    <r>
      <rPr>
        <sz val="11"/>
        <color rgb="FF000000"/>
        <rFont val="Calibri"/>
      </rPr>
      <t xml:space="preserve">/etc/vmware-eam/catalina.properties </t>
    </r>
    <r>
      <rPr>
        <sz val="11"/>
        <color rgb="FF000000"/>
        <rFont val="Calibri"/>
      </rPr>
      <t xml:space="preserve">
</t>
    </r>
    <r>
      <rPr>
        <sz val="11"/>
        <color rgb="FF000000"/>
        <rFont val="Calibri"/>
      </rPr>
      <t>Ensure that the "package.access" line is configured as follows:</t>
    </r>
    <r>
      <rPr>
        <sz val="11"/>
        <color rgb="FF000000"/>
        <rFont val="Calibri"/>
      </rPr>
      <t xml:space="preserve">
</t>
    </r>
    <r>
      <rPr>
        <sz val="11"/>
        <color rgb="FF000000"/>
        <rFont val="Calibri"/>
      </rPr>
      <t>package.access=\</t>
    </r>
    <r>
      <rPr>
        <sz val="11"/>
        <color rgb="FF000000"/>
        <rFont val="Calibri"/>
      </rPr>
      <t xml:space="preserve">
</t>
    </r>
    <r>
      <rPr>
        <sz val="11"/>
        <color rgb="FF000000"/>
        <rFont val="Calibri"/>
      </rPr>
      <t>sun.,\</t>
    </r>
    <r>
      <rPr>
        <sz val="11"/>
        <color rgb="FF000000"/>
        <rFont val="Calibri"/>
      </rPr>
      <t xml:space="preserve">
</t>
    </r>
    <r>
      <rPr>
        <sz val="11"/>
        <color rgb="FF000000"/>
        <rFont val="Calibri"/>
      </rPr>
      <t>org.apache.catalina.,\</t>
    </r>
    <r>
      <rPr>
        <sz val="11"/>
        <color rgb="FF000000"/>
        <rFont val="Calibri"/>
      </rPr>
      <t xml:space="preserve">
</t>
    </r>
    <r>
      <rPr>
        <sz val="11"/>
        <color rgb="FF000000"/>
        <rFont val="Calibri"/>
      </rPr>
      <t>org.apache.coyote.,\</t>
    </r>
    <r>
      <rPr>
        <sz val="11"/>
        <color rgb="FF000000"/>
        <rFont val="Calibri"/>
      </rPr>
      <t xml:space="preserve">
</t>
    </r>
    <r>
      <rPr>
        <sz val="11"/>
        <color rgb="FF000000"/>
        <rFont val="Calibri"/>
      </rPr>
      <t>org.apache.tomcat.,\</t>
    </r>
    <r>
      <rPr>
        <sz val="11"/>
        <color rgb="FF000000"/>
        <rFont val="Calibri"/>
      </rPr>
      <t xml:space="preserve">
</t>
    </r>
    <r>
      <rPr>
        <sz val="11"/>
        <color rgb="FF000000"/>
        <rFont val="Calibri"/>
      </rPr>
      <t>org.apache.jasper.</t>
    </r>
  </si>
  <si>
    <r>
      <rPr>
        <sz val="11"/>
        <color rgb="FF000000"/>
        <rFont val="Calibri"/>
      </rPr>
      <t>The "package.access" entry in the "catalina.properties" file implements access control at the package level. When properly configured, a security exception will be reported if there is an errant or malicious webapp attempt to access the listed internal classes directly or if a new class is defined under the protected packages. The ESX Agent Manager comes preconfigured with the appropriate packages defined in "package.access", and this configuration must be maintained.</t>
    </r>
  </si>
  <si>
    <r>
      <rPr>
        <sz val="11"/>
        <color rgb="FF000000"/>
        <rFont val="Calibri"/>
      </rPr>
      <t>At the command prompt, execute the following command:</t>
    </r>
    <r>
      <rPr>
        <sz val="11"/>
        <color rgb="FF000000"/>
        <rFont val="Calibri"/>
      </rPr>
      <t xml:space="preserve">
</t>
    </r>
    <r>
      <rPr>
        <sz val="11"/>
        <color rgb="FF000000"/>
        <rFont val="Calibri"/>
      </rPr>
      <t># grep "package.access" -A 5 /etc/vmware-eam/catalina.properties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package.access=\</t>
    </r>
    <r>
      <rPr>
        <sz val="11"/>
        <color rgb="FF000000"/>
        <rFont val="Calibri"/>
      </rPr>
      <t xml:space="preserve">
</t>
    </r>
    <r>
      <rPr>
        <sz val="11"/>
        <color rgb="FF000000"/>
        <rFont val="Calibri"/>
      </rPr>
      <t>sun.,\</t>
    </r>
    <r>
      <rPr>
        <sz val="11"/>
        <color rgb="FF000000"/>
        <rFont val="Calibri"/>
      </rPr>
      <t xml:space="preserve">
</t>
    </r>
    <r>
      <rPr>
        <sz val="11"/>
        <color rgb="FF000000"/>
        <rFont val="Calibri"/>
      </rPr>
      <t>org.apache.catalina.,\</t>
    </r>
    <r>
      <rPr>
        <sz val="11"/>
        <color rgb="FF000000"/>
        <rFont val="Calibri"/>
      </rPr>
      <t xml:space="preserve">
</t>
    </r>
    <r>
      <rPr>
        <sz val="11"/>
        <color rgb="FF000000"/>
        <rFont val="Calibri"/>
      </rPr>
      <t>org.apache.coyote.,\</t>
    </r>
    <r>
      <rPr>
        <sz val="11"/>
        <color rgb="FF000000"/>
        <rFont val="Calibri"/>
      </rPr>
      <t xml:space="preserve">
</t>
    </r>
    <r>
      <rPr>
        <sz val="11"/>
        <color rgb="FF000000"/>
        <rFont val="Calibri"/>
      </rPr>
      <t>org.apache.tomcat.,\</t>
    </r>
    <r>
      <rPr>
        <sz val="11"/>
        <color rgb="FF000000"/>
        <rFont val="Calibri"/>
      </rPr>
      <t xml:space="preserve">
</t>
    </r>
    <r>
      <rPr>
        <sz val="11"/>
        <color rgb="FF000000"/>
        <rFont val="Calibri"/>
      </rPr>
      <t>org.apache.jasper.</t>
    </r>
    <r>
      <rPr>
        <sz val="11"/>
        <color rgb="FF000000"/>
        <rFont val="Calibri"/>
      </rPr>
      <t xml:space="preserve">
</t>
    </r>
    <r>
      <rPr>
        <sz val="11"/>
        <color rgb="FF000000"/>
        <rFont val="Calibri"/>
      </rPr>
      <t>If the output of the command does not match the expected result, this is a finding.</t>
    </r>
  </si>
  <si>
    <t>V-239383</t>
  </si>
  <si>
    <r>
      <rPr>
        <sz val="11"/>
        <rFont val="Calibri"/>
      </rPr>
      <t>ESX Agent Manager must have Multipurpose Internet Mail Extensions (MIMEs) that invoke operating system shell programs disabled.</t>
    </r>
  </si>
  <si>
    <r>
      <rPr>
        <sz val="11"/>
        <color rgb="FF000000"/>
        <rFont val="Calibri"/>
      </rPr>
      <t>Open /usr/lib/vmware-eam/web/webapps/eam/WEB-INF/web.xml in a text editor. Remove the following nodes lines:</t>
    </r>
    <r>
      <rPr>
        <sz val="11"/>
        <color rgb="FF000000"/>
        <rFont val="Calibri"/>
      </rPr>
      <t xml:space="preserve">
</t>
    </r>
    <r>
      <rPr>
        <sz val="11"/>
        <color rgb="FF000000"/>
        <rFont val="Calibri"/>
      </rPr>
      <t>&lt;mime-type&gt;application/x-csh&lt;/mime-type&gt;</t>
    </r>
    <r>
      <rPr>
        <sz val="11"/>
        <color rgb="FF000000"/>
        <rFont val="Calibri"/>
      </rPr>
      <t xml:space="preserve">
</t>
    </r>
    <r>
      <rPr>
        <sz val="11"/>
        <color rgb="FF000000"/>
        <rFont val="Calibri"/>
      </rPr>
      <t>&lt;mime-type&gt;application/x-shar&lt;/mime-type&gt;</t>
    </r>
    <r>
      <rPr>
        <sz val="11"/>
        <color rgb="FF000000"/>
        <rFont val="Calibri"/>
      </rPr>
      <t xml:space="preserve">
</t>
    </r>
    <r>
      <rPr>
        <sz val="11"/>
        <color rgb="FF000000"/>
        <rFont val="Calibri"/>
      </rPr>
      <t>&lt;mime-type&gt;application/x-sh&lt;/mime-type&gt;</t>
    </r>
    <r>
      <rPr>
        <sz val="11"/>
        <color rgb="FF000000"/>
        <rFont val="Calibri"/>
      </rPr>
      <t xml:space="preserve">
</t>
    </r>
    <r>
      <rPr>
        <sz val="11"/>
        <color rgb="FF000000"/>
        <rFont val="Calibri"/>
      </rPr>
      <t>&lt;mime-type&gt;application/x-ksh&lt;/mime-type&gt;</t>
    </r>
  </si>
  <si>
    <r>
      <rPr>
        <sz val="11"/>
        <color rgb="FF000000"/>
        <rFont val="Calibri"/>
      </rPr>
      <t>MIME mappings tell ESX Agent Manager what type of program various file types and extensions are and what external utilities or programs are needed to execute the file type. By ensuring that various shell script MIME types are not included in web.xml, the server is protected against malicious users tricking the server into executing shell command files.</t>
    </r>
  </si>
  <si>
    <r>
      <rPr>
        <sz val="11"/>
        <color rgb="FF000000"/>
        <rFont val="Calibri"/>
      </rPr>
      <t>At the command prompt, execute the following command:</t>
    </r>
    <r>
      <rPr>
        <sz val="11"/>
        <color rgb="FF000000"/>
        <rFont val="Calibri"/>
      </rPr>
      <t xml:space="preserve">
</t>
    </r>
    <r>
      <rPr>
        <sz val="11"/>
        <color rgb="FF000000"/>
        <rFont val="Calibri"/>
      </rPr>
      <t># grep -En '(x-csh&lt;)|(x-sh&lt;)|(x-shar&lt;)|(x-ksh&lt;)' /usr/lib/vmware-eam/web/webapps/eam/WEB-INF/web.xml</t>
    </r>
    <r>
      <rPr>
        <sz val="11"/>
        <color rgb="FF000000"/>
        <rFont val="Calibri"/>
      </rPr>
      <t xml:space="preserve">
</t>
    </r>
    <r>
      <rPr>
        <sz val="11"/>
        <color rgb="FF000000"/>
        <rFont val="Calibri"/>
      </rPr>
      <t>If the command produces any output, this is a finding.</t>
    </r>
  </si>
  <si>
    <t>V-239384</t>
  </si>
  <si>
    <r>
      <rPr>
        <sz val="11"/>
        <rFont val="Calibri"/>
      </rPr>
      <t>ESX Agent Manager must have mappings set for Java servlet pages.</t>
    </r>
  </si>
  <si>
    <r>
      <rPr>
        <sz val="11"/>
        <color rgb="FF000000"/>
        <rFont val="Calibri"/>
      </rPr>
      <t xml:space="preserve">Navigate to and open: </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Navigate to and locate the mapping for the JSP servlet. The &lt;servlet-mapping&gt; node contains &lt;servlet-name&gt;JspServlet&lt;/servlet-name&gt;.</t>
    </r>
    <r>
      <rPr>
        <sz val="11"/>
        <color rgb="FF000000"/>
        <rFont val="Calibri"/>
      </rPr>
      <t xml:space="preserve">
</t>
    </r>
    <r>
      <rPr>
        <sz val="11"/>
        <color rgb="FF000000"/>
        <rFont val="Calibri"/>
      </rPr>
      <t>Configure the &lt;servlet-mapping&gt; node to look like the code snippet below:</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 xml:space="preserve">    &lt;servlet-name&gt;JspServlet&lt;/servlet-name&gt;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&lt;/servlet-mapping&gt;</t>
    </r>
  </si>
  <si>
    <r>
      <rPr>
        <sz val="11"/>
        <color rgb="FF000000"/>
        <rFont val="Calibri"/>
      </rPr>
      <t>Resource mapping is the process of tying a particular file type to a process in the web server that can serve that type of file to a requesting client and identify which file types are not to be delivered to a client.</t>
    </r>
    <r>
      <rPr>
        <sz val="11"/>
        <color rgb="FF000000"/>
        <rFont val="Calibri"/>
      </rPr>
      <t xml:space="preserve">
</t>
    </r>
    <r>
      <rPr>
        <sz val="11"/>
        <color rgb="FF000000"/>
        <rFont val="Calibri"/>
      </rPr>
      <t xml:space="preserve">By not specifying which files can and cannot be served to a user, the web server could deliver to a user web server configuration files, log files, password files, etc. </t>
    </r>
    <r>
      <rPr>
        <sz val="11"/>
        <color rgb="FF000000"/>
        <rFont val="Calibri"/>
      </rPr>
      <t xml:space="preserve">
</t>
    </r>
    <r>
      <rPr>
        <sz val="11"/>
        <color rgb="FF000000"/>
        <rFont val="Calibri"/>
      </rPr>
      <t>Because Tomcat is a Java-based web server, the main file extension used is *.jsp. This check ensures that the *.jsp file type has been properly mapped to servlets.</t>
    </r>
  </si>
  <si>
    <r>
      <rPr>
        <sz val="11"/>
        <color rgb="FF000000"/>
        <rFont val="Calibri"/>
      </rPr>
      <t xml:space="preserve">At the command prompt, execute the following command: </t>
    </r>
    <r>
      <rPr>
        <sz val="11"/>
        <color rgb="FF000000"/>
        <rFont val="Calibri"/>
      </rPr>
      <t xml:space="preserve">
</t>
    </r>
    <r>
      <rPr>
        <sz val="11"/>
        <color rgb="FF000000"/>
        <rFont val="Calibri"/>
      </rPr>
      <t># xmllint --format /usr/lib/vmware-eam/web/webapps/eam/WEB-INF/web.xml | sed 's/xmlns=".*"//g' | xmllint --xpath '/web-app/servlet-mapping/servlet-name[text()="JspServlet"]/parent::servlet-mapping'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 xml:space="preserve">    &lt;servlet-name&gt;JspServlet&lt;/servlet-name&gt;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&lt;/servlet-mapping&gt;</t>
    </r>
    <r>
      <rPr>
        <sz val="11"/>
        <color rgb="FF000000"/>
        <rFont val="Calibri"/>
      </rPr>
      <t xml:space="preserve">
</t>
    </r>
    <r>
      <rPr>
        <sz val="11"/>
        <color rgb="FF000000"/>
        <rFont val="Calibri"/>
      </rPr>
      <t>If the output of the command does not match the expected result, this is a finding.</t>
    </r>
  </si>
  <si>
    <t>V-239385</t>
  </si>
  <si>
    <r>
      <rPr>
        <sz val="11"/>
        <rFont val="Calibri"/>
      </rPr>
      <t>ESX Agent Manager must not have the Web Distributed Authoring (WebDAV) servlet installed.</t>
    </r>
  </si>
  <si>
    <r>
      <rPr>
        <sz val="11"/>
        <color rgb="FF000000"/>
        <rFont val="Calibri"/>
      </rPr>
      <t xml:space="preserve">Navigate to and open: </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Find the &lt;servlet-name&gt;webdav&lt;/servlet-name&gt; node and remove the entire parent &lt;servlet&gt; block.</t>
    </r>
    <r>
      <rPr>
        <sz val="11"/>
        <color rgb="FF000000"/>
        <rFont val="Calibri"/>
      </rPr>
      <t xml:space="preserve">
</t>
    </r>
    <r>
      <rPr>
        <sz val="11"/>
        <color rgb="FF000000"/>
        <rFont val="Calibri"/>
      </rPr>
      <t>Find the &lt;servlet-name&gt;webdav&lt;/servlet-name&gt; node and remove the entire parent &lt;servlet-mapping&gt; block.</t>
    </r>
  </si>
  <si>
    <r>
      <rPr>
        <sz val="11"/>
        <color rgb="FF000000"/>
        <rFont val="Calibri"/>
      </rPr>
      <t>WebDAV is an extension to the HTTP protocol that, when developed, was meant to allow users to create, change, and move documents on a server, typically a web server or web share. WebDAV is not widely used and has serious security concerns because it may allow clients to modify unauthorized files on the web server and must therefore be disabled.</t>
    </r>
    <r>
      <rPr>
        <sz val="11"/>
        <color rgb="FF000000"/>
        <rFont val="Calibri"/>
      </rPr>
      <t xml:space="preserve">
</t>
    </r>
    <r>
      <rPr>
        <sz val="11"/>
        <color rgb="FF000000"/>
        <rFont val="Calibri"/>
      </rPr>
      <t>Tomcat uses the "org.apache.catalina.servlets.WebdavServlet" servlet to provide WebDAV services. Because the WebDAV service has been found to have an excessive number of vulnerabilities, this servlet must not be installed. ESX Agent Manager does not configure WebDAV by default.</t>
    </r>
  </si>
  <si>
    <r>
      <rPr>
        <sz val="11"/>
        <color rgb="FF000000"/>
        <rFont val="Calibri"/>
      </rPr>
      <t xml:space="preserve">At the command prompt, execute the following command: </t>
    </r>
    <r>
      <rPr>
        <sz val="11"/>
        <color rgb="FF000000"/>
        <rFont val="Calibri"/>
      </rPr>
      <t xml:space="preserve">
</t>
    </r>
    <r>
      <rPr>
        <sz val="11"/>
        <color rgb="FF000000"/>
        <rFont val="Calibri"/>
      </rPr>
      <t># grep -n 'webdav' /usr/lib/vmware-eam/web/webapps/eam/WEB-INF/web.xml</t>
    </r>
    <r>
      <rPr>
        <sz val="11"/>
        <color rgb="FF000000"/>
        <rFont val="Calibri"/>
      </rPr>
      <t xml:space="preserve">
</t>
    </r>
    <r>
      <rPr>
        <sz val="11"/>
        <color rgb="FF000000"/>
        <rFont val="Calibri"/>
      </rPr>
      <t>If the command produces any output, this is a finding.</t>
    </r>
  </si>
  <si>
    <t>V-239386</t>
  </si>
  <si>
    <r>
      <rPr>
        <sz val="11"/>
        <rFont val="Calibri"/>
      </rPr>
      <t>ESX Agent Manager must be configured with memory leak protection.</t>
    </r>
  </si>
  <si>
    <r>
      <rPr>
        <sz val="11"/>
        <color rgb="FF000000"/>
        <rFont val="Calibri"/>
      </rPr>
      <t xml:space="preserve">Navigate to and open: </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Navigate to the &lt;Server&gt; node.</t>
    </r>
    <r>
      <rPr>
        <sz val="11"/>
        <color rgb="FF000000"/>
        <rFont val="Calibri"/>
      </rPr>
      <t xml:space="preserve">
</t>
    </r>
    <r>
      <rPr>
        <sz val="11"/>
        <color rgb="FF000000"/>
        <rFont val="Calibri"/>
      </rPr>
      <t>Add '&lt;Listener className="org.apache.catalina.core.JreMemoryLeakPreventionListener"/&gt;' to the &lt;Server&gt; node.</t>
    </r>
  </si>
  <si>
    <r>
      <rPr>
        <sz val="11"/>
        <color rgb="FF000000"/>
        <rFont val="Calibri"/>
      </rPr>
      <t>The Java Runtime environment can cause a memory leak or lock files under certain conditions. Without memory leak protection, ESX Agent Manager can continue to consume system resources, which will lead to "OutOfMemoryErrors" when reloading web applications.</t>
    </r>
    <r>
      <rPr>
        <sz val="11"/>
        <color rgb="FF000000"/>
        <rFont val="Calibri"/>
      </rPr>
      <t xml:space="preserve">
</t>
    </r>
    <r>
      <rPr>
        <sz val="11"/>
        <color rgb="FF000000"/>
        <rFont val="Calibri"/>
      </rPr>
      <t>Memory leaks occur when JRE code uses the context class loader to load a singleton, as this will cause a memory leak if a web application class loader happens to be the context class loader at the time. The "JreMemoryLeakPreventionListener" class is designed to initialize these singletons when Tomcat's common class loader is the context class loader. Proper use of JRE memory leak protection will ensure that the hosted application does not consume system resources and cause an unstable environment.</t>
    </r>
  </si>
  <si>
    <r>
      <rPr>
        <sz val="11"/>
        <color rgb="FF000000"/>
        <rFont val="Calibri"/>
      </rPr>
      <t xml:space="preserve">At the command prompt, execute the following command: </t>
    </r>
    <r>
      <rPr>
        <sz val="11"/>
        <color rgb="FF000000"/>
        <rFont val="Calibri"/>
      </rPr>
      <t xml:space="preserve">
</t>
    </r>
    <r>
      <rPr>
        <sz val="11"/>
        <color rgb="FF000000"/>
        <rFont val="Calibri"/>
      </rPr>
      <t># grep JreMemoryLeakPreventionListener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&lt;Listener className="org.apache.catalina.core.JreMemoryLeakPreventionListener"/&gt;</t>
    </r>
    <r>
      <rPr>
        <sz val="11"/>
        <color rgb="FF000000"/>
        <rFont val="Calibri"/>
      </rPr>
      <t xml:space="preserve">
</t>
    </r>
    <r>
      <rPr>
        <sz val="11"/>
        <color rgb="FF000000"/>
        <rFont val="Calibri"/>
      </rPr>
      <t>If the output of the command does not match the expected result, this is a finding.</t>
    </r>
  </si>
  <si>
    <t>V-239387</t>
  </si>
  <si>
    <r>
      <rPr>
        <sz val="11"/>
        <rFont val="Calibri"/>
      </rPr>
      <t>ESX Agent Manager must not have any symbolic links in the web content directory tree.</t>
    </r>
  </si>
  <si>
    <r>
      <rPr>
        <sz val="11"/>
        <color rgb="FF000000"/>
        <rFont val="Calibri"/>
      </rPr>
      <t>At the command prompt, execute the following commands:</t>
    </r>
    <r>
      <rPr>
        <sz val="11"/>
        <color rgb="FF000000"/>
        <rFont val="Calibri"/>
      </rPr>
      <t xml:space="preserve">
</t>
    </r>
    <r>
      <rPr>
        <sz val="11"/>
        <color rgb="FF000000"/>
        <rFont val="Calibri"/>
      </rPr>
      <t>Note: Replace &lt;file_name&gt; for the name of any files that were returned.</t>
    </r>
    <r>
      <rPr>
        <sz val="11"/>
        <color rgb="FF000000"/>
        <rFont val="Calibri"/>
      </rPr>
      <t xml:space="preserve">
</t>
    </r>
    <r>
      <rPr>
        <sz val="11"/>
        <color rgb="FF000000"/>
        <rFont val="Calibri"/>
      </rPr>
      <t>unlink &lt;file_name&gt;</t>
    </r>
    <r>
      <rPr>
        <sz val="11"/>
        <color rgb="FF000000"/>
        <rFont val="Calibri"/>
      </rPr>
      <t xml:space="preserve">
</t>
    </r>
    <r>
      <rPr>
        <sz val="11"/>
        <color rgb="FF000000"/>
        <rFont val="Calibri"/>
      </rPr>
      <t>Repeat the commands for each file that was returned.</t>
    </r>
  </si>
  <si>
    <r>
      <rPr>
        <sz val="11"/>
        <color rgb="FF000000"/>
        <rFont val="Calibri"/>
      </rPr>
      <t>A web server is designed to deliver content and execute scripts or applications at the request of a client or user. Containing user requests to files in the directory tree of the hosted web application and limiting the execution of scripts and applications guarantees that the user is not accessing information protected outside the application's realm. By checking that no symbolic links exist in the document root, the web server is protected from users jumping outside the hosted application directory tree and gaining access to the other directories, including the system root.</t>
    </r>
  </si>
  <si>
    <r>
      <rPr>
        <sz val="11"/>
        <color rgb="FF000000"/>
        <rFont val="Calibri"/>
      </rPr>
      <t>At the command prompt, execute the following command:</t>
    </r>
    <r>
      <rPr>
        <sz val="11"/>
        <color rgb="FF000000"/>
        <rFont val="Calibri"/>
      </rPr>
      <t xml:space="preserve">
</t>
    </r>
    <r>
      <rPr>
        <sz val="11"/>
        <color rgb="FF000000"/>
        <rFont val="Calibri"/>
      </rPr>
      <t># find /usr/lib/vmware-eam/web/webapps/ -type l -ls</t>
    </r>
    <r>
      <rPr>
        <sz val="11"/>
        <color rgb="FF000000"/>
        <rFont val="Calibri"/>
      </rPr>
      <t xml:space="preserve">
</t>
    </r>
    <r>
      <rPr>
        <sz val="11"/>
        <color rgb="FF000000"/>
        <rFont val="Calibri"/>
      </rPr>
      <t>If the command produces any output, this is a finding.</t>
    </r>
  </si>
  <si>
    <t>V-239388</t>
  </si>
  <si>
    <r>
      <rPr>
        <sz val="11"/>
        <rFont val="Calibri"/>
      </rPr>
      <t xml:space="preserve">ESX Agent Manager directory tree must have permissions in an </t>
    </r>
    <r>
      <rPr>
        <sz val="11"/>
        <color rgb="FF000000"/>
        <rFont val="Calibri"/>
      </rPr>
      <t>"</t>
    </r>
    <r>
      <rPr>
        <b/>
        <sz val="11"/>
        <color rgb="FF000000"/>
        <rFont val="Calibri"/>
      </rPr>
      <t>out-of-the box</t>
    </r>
    <r>
      <rPr>
        <sz val="11"/>
        <color rgb="FF000000"/>
        <rFont val="Calibri"/>
      </rPr>
      <t>"</t>
    </r>
    <r>
      <rPr>
        <sz val="11"/>
        <color rgb="FF000000"/>
        <rFont val="Calibri"/>
      </rPr>
      <t xml:space="preserve"> state.</t>
    </r>
  </si>
  <si>
    <r>
      <rPr>
        <sz val="11"/>
        <color rgb="FF000000"/>
        <rFont val="Calibri"/>
      </rPr>
      <t>At the command prompt, execute the following command:</t>
    </r>
    <r>
      <rPr>
        <sz val="11"/>
        <color rgb="FF000000"/>
        <rFont val="Calibri"/>
      </rPr>
      <t xml:space="preserve">
</t>
    </r>
    <r>
      <rPr>
        <sz val="11"/>
        <color rgb="FF000000"/>
        <rFont val="Calibri"/>
      </rPr>
      <t># chown eam:cis &lt;file_name&gt;</t>
    </r>
    <r>
      <rPr>
        <sz val="11"/>
        <color rgb="FF000000"/>
        <rFont val="Calibri"/>
      </rPr>
      <t xml:space="preserve">
</t>
    </r>
    <r>
      <rPr>
        <sz val="11"/>
        <color rgb="FF000000"/>
        <rFont val="Calibri"/>
      </rPr>
      <t>Repeat the command for each file that was returned.</t>
    </r>
    <r>
      <rPr>
        <sz val="11"/>
        <color rgb="FF000000"/>
        <rFont val="Calibri"/>
      </rPr>
      <t xml:space="preserve">
</t>
    </r>
    <r>
      <rPr>
        <sz val="11"/>
        <color rgb="FF000000"/>
        <rFont val="Calibri"/>
      </rPr>
      <t>Note: Replace &lt;file_name&gt; for the name of the file that was returned.</t>
    </r>
  </si>
  <si>
    <r>
      <rPr>
        <sz val="11"/>
        <color rgb="FF000000"/>
        <rFont val="Calibri"/>
      </rPr>
      <t>As a rule, accounts on a web server are to be kept to a minimum. Only administrators, web managers, developers, auditors, and web authors require accounts on the machine hosting the web server. The resources to which these accounts have access must also be closely monitored and controlled. ESX Agent Manager files must be adequately protected with correct permissions as applied "out of the box".</t>
    </r>
    <r>
      <rPr>
        <sz val="11"/>
        <color rgb="FF000000"/>
        <rFont val="Calibri"/>
      </rPr>
      <t xml:space="preserve">
</t>
    </r>
    <r>
      <rPr>
        <sz val="11"/>
        <color rgb="FF000000"/>
        <rFont val="Calibri"/>
      </rPr>
      <t>Satisfies: SRG-APP-000211-WSR-000030, SRG-APP-000380-WSR-000072</t>
    </r>
  </si>
  <si>
    <r>
      <rPr>
        <sz val="11"/>
        <color rgb="FF000000"/>
        <rFont val="Calibri"/>
      </rPr>
      <t>At the command prompt, execute the following command:</t>
    </r>
    <r>
      <rPr>
        <sz val="11"/>
        <color rgb="FF000000"/>
        <rFont val="Calibri"/>
      </rPr>
      <t xml:space="preserve">
</t>
    </r>
    <r>
      <rPr>
        <sz val="11"/>
        <color rgb="FF000000"/>
        <rFont val="Calibri"/>
      </rPr>
      <t># find /usr/lib/vmware-eam/web/ -xdev -type f -a '(' -not -user eam -o -not -group cis ')' -exec ls -ld {} \;</t>
    </r>
    <r>
      <rPr>
        <sz val="11"/>
        <color rgb="FF000000"/>
        <rFont val="Calibri"/>
      </rPr>
      <t xml:space="preserve">
</t>
    </r>
    <r>
      <rPr>
        <sz val="11"/>
        <color rgb="FF000000"/>
        <rFont val="Calibri"/>
      </rPr>
      <t>If the command produces any output, this is a finding.</t>
    </r>
  </si>
  <si>
    <t>V-239389</t>
  </si>
  <si>
    <r>
      <rPr>
        <sz val="11"/>
        <rFont val="Calibri"/>
      </rPr>
      <t>ESX Agent Manager must fail to a known safe state if system initialization fails, shutdown fails, or aborts fail.</t>
    </r>
  </si>
  <si>
    <r>
      <rPr>
        <sz val="11"/>
        <color rgb="FF000000"/>
        <rFont val="Calibri"/>
      </rPr>
      <t xml:space="preserve">Navigate to and open: </t>
    </r>
    <r>
      <rPr>
        <sz val="11"/>
        <color rgb="FF000000"/>
        <rFont val="Calibri"/>
      </rPr>
      <t xml:space="preserve">
</t>
    </r>
    <r>
      <rPr>
        <sz val="11"/>
        <color rgb="FF000000"/>
        <rFont val="Calibri"/>
      </rPr>
      <t>/etc/vmware-eam/catalina.properties</t>
    </r>
    <r>
      <rPr>
        <sz val="11"/>
        <color rgb="FF000000"/>
        <rFont val="Calibri"/>
      </rPr>
      <t xml:space="preserve">
</t>
    </r>
    <r>
      <rPr>
        <sz val="11"/>
        <color rgb="FF000000"/>
        <rFont val="Calibri"/>
      </rPr>
      <t>Add or change the following line:</t>
    </r>
    <r>
      <rPr>
        <sz val="11"/>
        <color rgb="FF000000"/>
        <rFont val="Calibri"/>
      </rPr>
      <t xml:space="preserve">
</t>
    </r>
    <r>
      <rPr>
        <sz val="11"/>
        <color rgb="FF000000"/>
        <rFont val="Calibri"/>
      </rPr>
      <t>org.apache.catalina.startup.EXIT_ON_INIT_FAILURE=true</t>
    </r>
  </si>
  <si>
    <r>
      <rPr>
        <sz val="11"/>
        <color rgb="FF000000"/>
        <rFont val="Calibri"/>
      </rPr>
      <t>Determining a safe state for failure and weighing that against a potential denial of service for users depends on what type of application the web server is hosting. For the ESX Agent Manager, it is preferable that the service abort startup on any initialization failure rather than continuing in a degraded, and potentially insecure, state.</t>
    </r>
  </si>
  <si>
    <r>
      <rPr>
        <sz val="11"/>
        <color rgb="FF000000"/>
        <rFont val="Calibri"/>
      </rPr>
      <t>At the command line, execute the following command:</t>
    </r>
    <r>
      <rPr>
        <sz val="11"/>
        <color rgb="FF000000"/>
        <rFont val="Calibri"/>
      </rPr>
      <t xml:space="preserve">
</t>
    </r>
    <r>
      <rPr>
        <sz val="11"/>
        <color rgb="FF000000"/>
        <rFont val="Calibri"/>
      </rPr>
      <t># grep EXIT_ON_INIT_FAILURE /etc/vmware-eam/catalina.properties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org.apache.catalina.startup.EXIT_ON_INIT_FAILURE=true</t>
    </r>
    <r>
      <rPr>
        <sz val="11"/>
        <color rgb="FF000000"/>
        <rFont val="Calibri"/>
      </rPr>
      <t xml:space="preserve">
</t>
    </r>
    <r>
      <rPr>
        <sz val="11"/>
        <color rgb="FF000000"/>
        <rFont val="Calibri"/>
      </rPr>
      <t>If the output of the command does not match the expected result, this is a finding.</t>
    </r>
  </si>
  <si>
    <t>V-239390</t>
  </si>
  <si>
    <r>
      <rPr>
        <sz val="11"/>
        <rFont val="Calibri"/>
      </rPr>
      <t>ESX Agent Manager must limit the number of allowed connections.</t>
    </r>
  </si>
  <si>
    <r>
      <rPr>
        <sz val="11"/>
        <color rgb="FF000000"/>
        <rFont val="Calibri"/>
      </rPr>
      <t xml:space="preserve">Navigate to and open: </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Configure the &lt;Connector&gt; node with the following value:</t>
    </r>
    <r>
      <rPr>
        <sz val="11"/>
        <color rgb="FF000000"/>
        <rFont val="Calibri"/>
      </rPr>
      <t xml:space="preserve">
</t>
    </r>
    <r>
      <rPr>
        <sz val="11"/>
        <color rgb="FF000000"/>
        <rFont val="Calibri"/>
      </rPr>
      <t>acceptCount="300"</t>
    </r>
  </si>
  <si>
    <r>
      <rPr>
        <sz val="11"/>
        <color rgb="FF000000"/>
        <rFont val="Calibri"/>
      </rPr>
      <t>Limiting the number of established connections to the ESX Agent Manager is a basic denial-of-service protection. Servers where the limit is too high or unlimited can potentially run out of system resources and negatively affect system availability.</t>
    </r>
  </si>
  <si>
    <r>
      <rPr>
        <sz val="11"/>
        <color rgb="FF000000"/>
        <rFont val="Calibri"/>
      </rPr>
      <t>At the command prompt, execute the following command:</t>
    </r>
    <r>
      <rPr>
        <sz val="11"/>
        <color rgb="FF000000"/>
        <rFont val="Calibri"/>
      </rPr>
      <t xml:space="preserve">
</t>
    </r>
    <r>
      <rPr>
        <sz val="11"/>
        <color rgb="FF000000"/>
        <rFont val="Calibri"/>
      </rPr>
      <t># xmllint --xpath '/Server/Service/Connector/@acceptCount'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acceptCount="300"</t>
    </r>
    <r>
      <rPr>
        <sz val="11"/>
        <color rgb="FF000000"/>
        <rFont val="Calibri"/>
      </rPr>
      <t xml:space="preserve">
</t>
    </r>
    <r>
      <rPr>
        <sz val="11"/>
        <color rgb="FF000000"/>
        <rFont val="Calibri"/>
      </rPr>
      <t>If the output does not match the expected result, this is a finding.</t>
    </r>
  </si>
  <si>
    <t>V-239391</t>
  </si>
  <si>
    <r>
      <rPr>
        <sz val="11"/>
        <rFont val="Calibri"/>
      </rPr>
      <t xml:space="preserve">ESX Agent Manager must set </t>
    </r>
    <r>
      <rPr>
        <sz val="11"/>
        <color rgb="FF000000"/>
        <rFont val="Calibri"/>
      </rPr>
      <t>"</t>
    </r>
    <r>
      <rPr>
        <b/>
        <sz val="11"/>
        <color rgb="FF000000"/>
        <rFont val="Calibri"/>
      </rPr>
      <t>URIEncoding</t>
    </r>
    <r>
      <rPr>
        <sz val="11"/>
        <color rgb="FF000000"/>
        <rFont val="Calibri"/>
      </rPr>
      <t>"</t>
    </r>
    <r>
      <rPr>
        <sz val="11"/>
        <color rgb="FF000000"/>
        <rFont val="Calibri"/>
      </rPr>
      <t xml:space="preserve"> to UTF-8.</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</si>
  <si>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Configure the &lt;Connector&gt; node with the following value:</t>
    </r>
    <r>
      <rPr>
        <sz val="11"/>
        <color rgb="FF000000"/>
        <rFont val="Calibri"/>
      </rPr>
      <t xml:space="preserve">
</t>
    </r>
    <r>
      <rPr>
        <sz val="11"/>
        <color rgb="FF000000"/>
        <rFont val="Calibri"/>
      </rPr>
      <t>URIEncoding="UTF-8"</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</si>
  <si>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An attacker can also enter Unicode characters into hosted applications in an effort to break out of the document home or root home directory or to bypass security checks. ESX Agent Manager must be configured to use a consistent character set via the "URIEncoding" attribute on the Connector nodes.</t>
    </r>
  </si>
  <si>
    <r>
      <rPr>
        <sz val="11"/>
        <color rgb="FF000000"/>
        <rFont val="Calibri"/>
      </rPr>
      <t>At the command prompt, execute the following command:</t>
    </r>
    <r>
      <rPr>
        <sz val="11"/>
        <color rgb="FF000000"/>
        <rFont val="Calibri"/>
      </rPr>
      <t xml:space="preserve">
</t>
    </r>
    <r>
      <rPr>
        <sz val="11"/>
        <color rgb="FF000000"/>
        <rFont val="Calibri"/>
      </rPr>
      <t># xmllint --xpath '/Server/Service/Connector/@URIEncoding' /usr/lib/vmware-eam/web/conf/server.xml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URIEncoding="UTF-8"</t>
    </r>
    <r>
      <rPr>
        <sz val="11"/>
        <color rgb="FF000000"/>
        <rFont val="Calibri"/>
      </rPr>
      <t xml:space="preserve">
</t>
    </r>
    <r>
      <rPr>
        <sz val="11"/>
        <color rgb="FF000000"/>
        <rFont val="Calibri"/>
      </rPr>
      <t>If the output does not match the expected result, this is a finding.</t>
    </r>
  </si>
  <si>
    <t>V-239392</t>
  </si>
  <si>
    <r>
      <rPr>
        <sz val="11"/>
        <rFont val="Calibri"/>
      </rPr>
      <t xml:space="preserve">ESX Agent Manager must use the </t>
    </r>
    <r>
      <rPr>
        <sz val="11"/>
        <color rgb="FF000000"/>
        <rFont val="Calibri"/>
      </rPr>
      <t>"</t>
    </r>
    <r>
      <rPr>
        <b/>
        <sz val="11"/>
        <color rgb="FF000000"/>
        <rFont val="Calibri"/>
      </rPr>
      <t>setCharacterEncodingFilter</t>
    </r>
    <r>
      <rPr>
        <sz val="11"/>
        <color rgb="FF000000"/>
        <rFont val="Calibri"/>
      </rPr>
      <t>"</t>
    </r>
    <r>
      <rPr>
        <sz val="11"/>
        <color rgb="FF000000"/>
        <rFont val="Calibri"/>
      </rPr>
      <t xml:space="preserve"> filter.</t>
    </r>
  </si>
  <si>
    <r>
      <rPr>
        <sz val="11"/>
        <color rgb="FF000000"/>
        <rFont val="Calibri"/>
      </rPr>
      <t xml:space="preserve">Navigate to and open: </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Configure the &lt;web-app&gt; node with the child nodes listed below:</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&lt;/filter&gt;</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</si>
  <si>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An attacker can also enter Unicode characters into hosted applications in an effort to break out of the document home or root home directory or to bypass security checks. VMware uses the standard Tomcat "SetCharacterEncodingFilter" to provide a layer of defense against character encoding attacks. Filters are Java objects that perform filtering tasks on the request to a resource (a servlet or static content), the response from a resource, or both.</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</si>
  <si>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/usr/lib/vmware-eam/web/webapps/eam/WEB-INF/web.xml | sed 's/xmlns=".*"//g' | xmllint --xpath '/web-app/filter-mapping/filter-name[text()="setCharacterEncodingFilter"]/parent::filter-mapping'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If the output is does not match the expected result, this is a finding.</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xmllint --format /usr/lib/vmware-eam/web/webapps/eam/WEB-INF/web.xml | sed 's/xmlns=".*"//g' | xmllint --xpath '/web-app/filter/filter-name[text()="setCharacterEncodingFilter"]/parent::filter'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If the output is does not match the expected result, this is a finding.</t>
    </r>
  </si>
  <si>
    <t>V-239393</t>
  </si>
  <si>
    <r>
      <rPr>
        <sz val="11"/>
        <rFont val="Calibri"/>
      </rPr>
      <t>ESX Agent Manager must set the welcome-file node to a default web page.</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</si>
  <si>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Add the following section under the &lt;web-apps&gt; node:</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 xml:space="preserve">  &lt;/welcome-file-list&gt;</t>
    </r>
  </si>
  <si>
    <r>
      <rPr>
        <sz val="11"/>
        <color rgb="FF000000"/>
        <rFont val="Calibri"/>
      </rPr>
      <t>Enumeration techniques, such as URL parameter manipulation, rely on being able to obtain information about the web server's directory structure by locating directories without default pages. In this scenario, the web server will display to the user a listing of the files in the directory being accessed. By having a default hosted application web page, the anonymous web user will not obtain directory browsing information or an error message that reveals the server type and version. Ensuring that every document directory has an "index.jsp" (or equivalent) file is one approach to mitigating the vulnerability.</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</si>
  <si>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/usr/lib/vmware-eam/web/webapps/eam/WEB-INF/web.xml | sed 's/xmlns=".*"//g' | xmllint --xpath '/web-app/welcome-file-list'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 xml:space="preserve">  &lt;/welcome-file-list&gt;</t>
    </r>
    <r>
      <rPr>
        <sz val="11"/>
        <color rgb="FF000000"/>
        <rFont val="Calibri"/>
      </rPr>
      <t xml:space="preserve">
</t>
    </r>
    <r>
      <rPr>
        <sz val="11"/>
        <color rgb="FF000000"/>
        <rFont val="Calibri"/>
      </rPr>
      <t>If the output does not match the expected result, this is a finding.</t>
    </r>
  </si>
  <si>
    <t>V-239394</t>
  </si>
  <si>
    <r>
      <rPr>
        <sz val="11"/>
        <rFont val="Calibri"/>
      </rPr>
      <t>ESX Agent Manager must not show directory listings.</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</si>
  <si>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Find and remove the entire block returned in the check.</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&lt;param-name&gt;listings&lt;/param-name&gt;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&lt;/init-param&gt;</t>
    </r>
  </si>
  <si>
    <r>
      <rPr>
        <sz val="11"/>
        <color rgb="FF000000"/>
        <rFont val="Calibri"/>
      </rPr>
      <t>Enumeration techniques, such as URL parameter manipulation, rely on being able to obtain information about the web server's directory structure by locating directories without default pages. In this scenario, the web server will display to the user a listing of the files in the directory being accessed. Ensuring that directory listing is disabled is one approach to mitigating the vulnerability.</t>
    </r>
    <r>
      <rPr>
        <sz val="11"/>
        <color rgb="FF000000"/>
        <rFont val="Calibri"/>
      </rPr>
      <t xml:space="preserve">
</t>
    </r>
    <r>
      <rPr>
        <sz val="11"/>
        <color rgb="FF000000"/>
        <rFont val="Calibri"/>
      </rPr>
      <t>In Tomcat, directory listing is disabled by default but can be enabled via the "listings" parameter. Ensure that this node is not present in order to have the default effect.</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</si>
  <si>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/usr/lib/vmware-eam/web/webapps/eam/WEB-INF/web.xml | sed 's/xmlns=".*"//g' | xmllint --xpath '//param-name[text()="listings"]/parent::init-param'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output of the command does not match the expected result, this is a finding.</t>
    </r>
  </si>
  <si>
    <t>V-239395</t>
  </si>
  <si>
    <r>
      <rPr>
        <sz val="11"/>
        <rFont val="Calibri"/>
      </rPr>
      <t>ESX Agent Manager must be configured to show error pages with minimal information.</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</si>
  <si>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Add the following section under the &lt;web-apps&gt; node:</t>
    </r>
    <r>
      <rPr>
        <sz val="11"/>
        <color rgb="FF000000"/>
        <rFont val="Calibri"/>
      </rPr>
      <t xml:space="preserve">
</t>
    </r>
    <r>
      <rPr>
        <sz val="11"/>
        <color rgb="FF000000"/>
        <rFont val="Calibri"/>
      </rPr>
      <t>&lt;error-page&gt;</t>
    </r>
    <r>
      <rPr>
        <sz val="11"/>
        <color rgb="FF000000"/>
        <rFont val="Calibri"/>
      </rPr>
      <t xml:space="preserve">
</t>
    </r>
    <r>
      <rPr>
        <sz val="11"/>
        <color rgb="FF000000"/>
        <rFont val="Calibri"/>
      </rPr>
      <t xml:space="preserve">    &lt;exception-type&gt;java.lang.Throwable&lt;/exception-type&gt;</t>
    </r>
    <r>
      <rPr>
        <sz val="11"/>
        <color rgb="FF000000"/>
        <rFont val="Calibri"/>
      </rPr>
      <t xml:space="preserve">
</t>
    </r>
    <r>
      <rPr>
        <sz val="11"/>
        <color rgb="FF000000"/>
        <rFont val="Calibri"/>
      </rPr>
      <t xml:space="preserve">    &lt;location&gt;/error.jsp&lt;/location&gt;</t>
    </r>
    <r>
      <rPr>
        <sz val="11"/>
        <color rgb="FF000000"/>
        <rFont val="Calibri"/>
      </rPr>
      <t xml:space="preserve">
</t>
    </r>
    <r>
      <rPr>
        <sz val="11"/>
        <color rgb="FF000000"/>
        <rFont val="Calibri"/>
      </rPr>
      <t xml:space="preserve">  &lt;/error-page&gt;</t>
    </r>
  </si>
  <si>
    <r>
      <rPr>
        <sz val="11"/>
        <color rgb="FF000000"/>
        <rFont val="Calibri"/>
      </rPr>
      <t>Web servers will often display error messages to client users, including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t>
    </r>
    <r>
      <rPr>
        <sz val="11"/>
        <color rgb="FF000000"/>
        <rFont val="Calibri"/>
      </rPr>
      <t xml:space="preserve">
</t>
    </r>
    <r>
      <rPr>
        <sz val="11"/>
        <color rgb="FF000000"/>
        <rFont val="Calibri"/>
      </rPr>
      <t>This information could be used by an attacker to blueprint what type of attacks might be successful. Therefore, the Security Token Service must be configured with a catch-all error handler that redirects to a standard "error.jsp".</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</si>
  <si>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/usr/lib/vmware-eam/web/webapps/eam/WEB-INF/web.xml | sed 's/xmlns=".*"//g' | xmllint --xpath '/web-app/error-page/exception-type["text()=java.lang.Throwable"]/parent::error-page'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&lt;error-page&gt;</t>
    </r>
    <r>
      <rPr>
        <sz val="11"/>
        <color rgb="FF000000"/>
        <rFont val="Calibri"/>
      </rPr>
      <t xml:space="preserve">
</t>
    </r>
    <r>
      <rPr>
        <sz val="11"/>
        <color rgb="FF000000"/>
        <rFont val="Calibri"/>
      </rPr>
      <t xml:space="preserve">    &lt;exception-type&gt;java.lang.Throwable&lt;/exception-type&gt;</t>
    </r>
    <r>
      <rPr>
        <sz val="11"/>
        <color rgb="FF000000"/>
        <rFont val="Calibri"/>
      </rPr>
      <t xml:space="preserve">
</t>
    </r>
    <r>
      <rPr>
        <sz val="11"/>
        <color rgb="FF000000"/>
        <rFont val="Calibri"/>
      </rPr>
      <t xml:space="preserve">    &lt;location&gt;/error.jsp&lt;/location&gt;</t>
    </r>
    <r>
      <rPr>
        <sz val="11"/>
        <color rgb="FF000000"/>
        <rFont val="Calibri"/>
      </rPr>
      <t xml:space="preserve">
</t>
    </r>
    <r>
      <rPr>
        <sz val="11"/>
        <color rgb="FF000000"/>
        <rFont val="Calibri"/>
      </rPr>
      <t xml:space="preserve">  &lt;/error-page&gt;</t>
    </r>
    <r>
      <rPr>
        <sz val="11"/>
        <color rgb="FF000000"/>
        <rFont val="Calibri"/>
      </rPr>
      <t xml:space="preserve">
</t>
    </r>
    <r>
      <rPr>
        <sz val="11"/>
        <color rgb="FF000000"/>
        <rFont val="Calibri"/>
      </rPr>
      <t>If the output does not match the expected result, this is a finding.</t>
    </r>
  </si>
  <si>
    <t>V-239396</t>
  </si>
  <si>
    <r>
      <rPr>
        <sz val="11"/>
        <rFont val="Calibri"/>
      </rPr>
      <t>ESX Agent Manager must not enable support for TRACE requests.</t>
    </r>
  </si>
  <si>
    <r>
      <rPr>
        <sz val="11"/>
        <color rgb="FF000000"/>
        <rFont val="Calibri"/>
      </rPr>
      <t>Navigate to and open:</t>
    </r>
    <r>
      <rPr>
        <sz val="11"/>
        <color rgb="FF000000"/>
        <rFont val="Calibri"/>
      </rPr>
      <t xml:space="preserve">
</t>
    </r>
    <r>
      <rPr>
        <sz val="11"/>
        <color rgb="FF000000"/>
        <rFont val="Calibri"/>
      </rPr>
      <t>/usr/lib/vmware-eam/web/conf/server.xml</t>
    </r>
    <r>
      <rPr>
        <sz val="11"/>
        <color rgb="FF000000"/>
        <rFont val="Calibri"/>
      </rPr>
      <t xml:space="preserve">
</t>
    </r>
    <r>
      <rPr>
        <sz val="11"/>
        <color rgb="FF000000"/>
        <rFont val="Calibri"/>
      </rPr>
      <t>Navigate to and locate:</t>
    </r>
    <r>
      <rPr>
        <sz val="11"/>
        <color rgb="FF000000"/>
        <rFont val="Calibri"/>
      </rPr>
      <t xml:space="preserve">
</t>
    </r>
    <r>
      <rPr>
        <sz val="11"/>
        <color rgb="FF000000"/>
        <rFont val="Calibri"/>
      </rPr>
      <t>'allowTrace="true"'</t>
    </r>
    <r>
      <rPr>
        <sz val="11"/>
        <color rgb="FF000000"/>
        <rFont val="Calibri"/>
      </rPr>
      <t xml:space="preserve">
</t>
    </r>
    <r>
      <rPr>
        <sz val="11"/>
        <color rgb="FF000000"/>
        <rFont val="Calibri"/>
      </rPr>
      <t>Remove the 'allowTrace="true"' setting.</t>
    </r>
  </si>
  <si>
    <r>
      <rPr>
        <sz val="11"/>
        <color rgb="FF000000"/>
        <rFont val="Calibri"/>
      </rPr>
      <t>"Trace" is a technique for a user to request internal information about Tomcat. This is useful during product development but should not be enabled in production. Allowing an attacker to conduct a Trace operation against ESX Agent Manager will expose information that would be useful to perform a more targeted attack. ESX Agent Manager provides the "allowTrace" parameter to disable responding to Trace requests.</t>
    </r>
  </si>
  <si>
    <r>
      <rPr>
        <sz val="11"/>
        <color rgb="FF000000"/>
        <rFont val="Calibri"/>
      </rPr>
      <t>At the command prompt, execute the following command:</t>
    </r>
    <r>
      <rPr>
        <sz val="11"/>
        <color rgb="FF000000"/>
        <rFont val="Calibri"/>
      </rPr>
      <t xml:space="preserve">
</t>
    </r>
    <r>
      <rPr>
        <sz val="11"/>
        <color rgb="FF000000"/>
        <rFont val="Calibri"/>
      </rPr>
      <t># grep allowTrace /usr/lib/vmware-eam/web/conf/server.xml</t>
    </r>
    <r>
      <rPr>
        <sz val="11"/>
        <color rgb="FF000000"/>
        <rFont val="Calibri"/>
      </rPr>
      <t xml:space="preserve">
</t>
    </r>
    <r>
      <rPr>
        <sz val="11"/>
        <color rgb="FF000000"/>
        <rFont val="Calibri"/>
      </rPr>
      <t xml:space="preserve">If "allowTrace" is set to "true", this is a finding. </t>
    </r>
    <r>
      <rPr>
        <sz val="11"/>
        <color rgb="FF000000"/>
        <rFont val="Calibri"/>
      </rPr>
      <t xml:space="preserve">
</t>
    </r>
    <r>
      <rPr>
        <sz val="11"/>
        <color rgb="FF000000"/>
        <rFont val="Calibri"/>
      </rPr>
      <t>If no line is returned, this is NOT a finding.</t>
    </r>
  </si>
  <si>
    <t>V-239397</t>
  </si>
  <si>
    <r>
      <rPr>
        <sz val="11"/>
        <rFont val="Calibri"/>
      </rPr>
      <t>ESX Agent Manager must have the debug option turned off.</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</si>
  <si>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Navigate to all &lt;debug&gt; nodes that are not set to "0".</t>
    </r>
    <r>
      <rPr>
        <sz val="11"/>
        <color rgb="FF000000"/>
        <rFont val="Calibri"/>
      </rPr>
      <t xml:space="preserve">
</t>
    </r>
    <r>
      <rPr>
        <sz val="11"/>
        <color rgb="FF000000"/>
        <rFont val="Calibri"/>
      </rPr>
      <t>Set the &lt;param-value&gt; to "0" in all &lt;param-name&gt;debug&lt;/param-name&gt; nodes.</t>
    </r>
    <r>
      <rPr>
        <sz val="11"/>
        <color rgb="FF000000"/>
        <rFont val="Calibri"/>
      </rPr>
      <t xml:space="preserve">
</t>
    </r>
    <r>
      <rPr>
        <sz val="11"/>
        <color rgb="FF000000"/>
        <rFont val="Calibri"/>
      </rPr>
      <t>Note: The debug setting should look like the following:</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</si>
  <si>
    <r>
      <rPr>
        <sz val="11"/>
        <color rgb="FF000000"/>
        <rFont val="Calibri"/>
      </rPr>
      <t xml:space="preserve">Information needed by an attacker to begin looking for possible vulnerabilities in a web server includes any information about the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 </t>
    </r>
    <r>
      <rPr>
        <sz val="11"/>
        <color rgb="FF000000"/>
        <rFont val="Calibri"/>
      </rPr>
      <t xml:space="preserve">
</t>
    </r>
    <r>
      <rPr>
        <sz val="11"/>
        <color rgb="FF000000"/>
        <rFont val="Calibri"/>
      </rPr>
      <t>Because this information may be placed in logs and general messages during normal operation of the web server, an attacker does not need to cause an error condition to gain this information.</t>
    </r>
    <r>
      <rPr>
        <sz val="11"/>
        <color rgb="FF000000"/>
        <rFont val="Calibri"/>
      </rPr>
      <t xml:space="preserve">
</t>
    </r>
    <r>
      <rPr>
        <sz val="11"/>
        <color rgb="FF000000"/>
        <rFont val="Calibri"/>
      </rPr>
      <t>ESX Agent Manager can be configured to set the debugging level. By setting the debugging level to zero (0), no debugging information will be provided to a malicious user.</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</si>
  <si>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/usr/lib/vmware-eam/web/webapps/eam/WEB-INF/web.xml | sed 's/xmlns=".*"//g' | xmllint --xpath '//param-name[text()="debug"]/parent::init-param'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OR</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If no lines are returned, this is NOT a finding.</t>
    </r>
  </si>
  <si>
    <t>V-239398</t>
  </si>
  <si>
    <r>
      <rPr>
        <sz val="11"/>
        <rFont val="Calibri"/>
      </rPr>
      <t>Rsyslog must be configured to monitor and ship ESX Agent Manager log files.</t>
    </r>
  </si>
  <si>
    <r>
      <rPr>
        <sz val="11"/>
        <color rgb="FF000000"/>
        <rFont val="Calibri"/>
      </rPr>
      <t>Navigate to and open:</t>
    </r>
    <r>
      <rPr>
        <sz val="11"/>
        <color rgb="FF000000"/>
        <rFont val="Calibri"/>
      </rPr>
      <t xml:space="preserve">
</t>
    </r>
    <r>
      <rPr>
        <sz val="11"/>
        <color rgb="FF000000"/>
        <rFont val="Calibri"/>
      </rPr>
      <t>/etc/vmware-syslog/stig-services-eam.conf.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File="/var/log/vmware/eam/eam.log"</t>
    </r>
    <r>
      <rPr>
        <sz val="11"/>
        <color rgb="FF000000"/>
        <rFont val="Calibri"/>
      </rPr>
      <t xml:space="preserve">
</t>
    </r>
    <r>
      <rPr>
        <sz val="11"/>
        <color rgb="FF000000"/>
        <rFont val="Calibri"/>
      </rPr>
      <t xml:space="preserve">      Tag="eam-main"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File="/var/log/vmware/eam/web/localhost_access_log*.txt"</t>
    </r>
    <r>
      <rPr>
        <sz val="11"/>
        <color rgb="FF000000"/>
        <rFont val="Calibri"/>
      </rPr>
      <t xml:space="preserve">
</t>
    </r>
    <r>
      <rPr>
        <sz val="11"/>
        <color rgb="FF000000"/>
        <rFont val="Calibri"/>
      </rPr>
      <t xml:space="preserve">      Tag="eam-access"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File="/var/log/vmware/eam/jvm.log.std*"</t>
    </r>
    <r>
      <rPr>
        <sz val="11"/>
        <color rgb="FF000000"/>
        <rFont val="Calibri"/>
      </rPr>
      <t xml:space="preserve">
</t>
    </r>
    <r>
      <rPr>
        <sz val="11"/>
        <color rgb="FF000000"/>
        <rFont val="Calibri"/>
      </rPr>
      <t xml:space="preserve">      Tag="eam-stdout"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File="/var/log/vmware/eam/web/catalina*.log"</t>
    </r>
    <r>
      <rPr>
        <sz val="11"/>
        <color rgb="FF000000"/>
        <rFont val="Calibri"/>
      </rPr>
      <t xml:space="preserve">
</t>
    </r>
    <r>
      <rPr>
        <sz val="11"/>
        <color rgb="FF000000"/>
        <rFont val="Calibri"/>
      </rPr>
      <t xml:space="preserve">      Tag="eam-catalina"</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File="/var/log/vmware/eam/web/localhost.*.log"</t>
    </r>
    <r>
      <rPr>
        <sz val="11"/>
        <color rgb="FF000000"/>
        <rFont val="Calibri"/>
      </rPr>
      <t xml:space="preserve">
</t>
    </r>
    <r>
      <rPr>
        <sz val="11"/>
        <color rgb="FF000000"/>
        <rFont val="Calibri"/>
      </rPr>
      <t xml:space="preserve">      Tag="eam-catalina"</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File="/var/log/vmware/firstboot/eam_firstboot.py*.log"</t>
    </r>
    <r>
      <rPr>
        <sz val="11"/>
        <color rgb="FF000000"/>
        <rFont val="Calibri"/>
      </rPr>
      <t xml:space="preserve">
</t>
    </r>
    <r>
      <rPr>
        <sz val="11"/>
        <color rgb="FF000000"/>
        <rFont val="Calibri"/>
      </rPr>
      <t xml:space="preserve">      Tag="eam-firstboot"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</si>
  <si>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ESX Agent Manager a number of logs that must be offloaded from the originating system. This information can then be used for diagnostic, forensic, or other purposes relevant to ensuring the availability and integrity of the hosted application.</t>
    </r>
    <r>
      <rPr>
        <sz val="11"/>
        <color rgb="FF000000"/>
        <rFont val="Calibri"/>
      </rPr>
      <t xml:space="preserve">
</t>
    </r>
    <r>
      <rPr>
        <sz val="11"/>
        <color rgb="FF000000"/>
        <rFont val="Calibri"/>
      </rPr>
      <t>Satisfies: SRG-APP-000358-WSR-000163, SRG-APP-000125-WSR-000071</t>
    </r>
  </si>
  <si>
    <r>
      <rPr>
        <sz val="11"/>
        <color rgb="FF000000"/>
        <rFont val="Calibri"/>
      </rPr>
      <t>At the command prompt, execute the following command:</t>
    </r>
    <r>
      <rPr>
        <sz val="11"/>
        <color rgb="FF000000"/>
        <rFont val="Calibri"/>
      </rPr>
      <t xml:space="preserve">
</t>
    </r>
    <r>
      <rPr>
        <sz val="11"/>
        <color rgb="FF000000"/>
        <rFont val="Calibri"/>
      </rPr>
      <t># grep -v "^#" /etc/vmware-syslog/stig-services-eam.conf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File="/var/log/vmware/eam/eam.log"</t>
    </r>
    <r>
      <rPr>
        <sz val="11"/>
        <color rgb="FF000000"/>
        <rFont val="Calibri"/>
      </rPr>
      <t xml:space="preserve">
</t>
    </r>
    <r>
      <rPr>
        <sz val="11"/>
        <color rgb="FF000000"/>
        <rFont val="Calibri"/>
      </rPr>
      <t xml:space="preserve">      Tag="eam-main"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File="/var/log/vmware/eam/web/localhost_access_log*.txt"</t>
    </r>
    <r>
      <rPr>
        <sz val="11"/>
        <color rgb="FF000000"/>
        <rFont val="Calibri"/>
      </rPr>
      <t xml:space="preserve">
</t>
    </r>
    <r>
      <rPr>
        <sz val="11"/>
        <color rgb="FF000000"/>
        <rFont val="Calibri"/>
      </rPr>
      <t xml:space="preserve">      Tag="eam-access"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File="/var/log/vmware/eam/jvm.log.std*"</t>
    </r>
    <r>
      <rPr>
        <sz val="11"/>
        <color rgb="FF000000"/>
        <rFont val="Calibri"/>
      </rPr>
      <t xml:space="preserve">
</t>
    </r>
    <r>
      <rPr>
        <sz val="11"/>
        <color rgb="FF000000"/>
        <rFont val="Calibri"/>
      </rPr>
      <t xml:space="preserve">      Tag="eam-stdout"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File="/var/log/vmware/eam/web/catalina*.log"</t>
    </r>
    <r>
      <rPr>
        <sz val="11"/>
        <color rgb="FF000000"/>
        <rFont val="Calibri"/>
      </rPr>
      <t xml:space="preserve">
</t>
    </r>
    <r>
      <rPr>
        <sz val="11"/>
        <color rgb="FF000000"/>
        <rFont val="Calibri"/>
      </rPr>
      <t xml:space="preserve">      Tag="eam-catalina"</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File="/var/log/vmware/eam/web/localhost.*.log"</t>
    </r>
    <r>
      <rPr>
        <sz val="11"/>
        <color rgb="FF000000"/>
        <rFont val="Calibri"/>
      </rPr>
      <t xml:space="preserve">
</t>
    </r>
    <r>
      <rPr>
        <sz val="11"/>
        <color rgb="FF000000"/>
        <rFont val="Calibri"/>
      </rPr>
      <t xml:space="preserve">      Tag="eam-catalina"</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File="/var/log/vmware/firstboot/eam_firstboot.py*.log"</t>
    </r>
    <r>
      <rPr>
        <sz val="11"/>
        <color rgb="FF000000"/>
        <rFont val="Calibri"/>
      </rPr>
      <t xml:space="preserve">
</t>
    </r>
    <r>
      <rPr>
        <sz val="11"/>
        <color rgb="FF000000"/>
        <rFont val="Calibri"/>
      </rPr>
      <t xml:space="preserve">      Tag="eam-firstboot"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 xml:space="preserve">      Tag="eam-firstboot"</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If the file does not exist, this is a finding.</t>
    </r>
    <r>
      <rPr>
        <sz val="11"/>
        <color rgb="FF000000"/>
        <rFont val="Calibri"/>
      </rPr>
      <t xml:space="preserve">
</t>
    </r>
    <r>
      <rPr>
        <sz val="11"/>
        <color rgb="FF000000"/>
        <rFont val="Calibri"/>
      </rPr>
      <t>If the output of the command does not match the expected result, this is a finding.</t>
    </r>
  </si>
  <si>
    <t>V-239399</t>
  </si>
  <si>
    <r>
      <rPr>
        <sz val="11"/>
        <rFont val="Calibri"/>
      </rPr>
      <t>ESX Agent Manager must set the secure flag for cookies.</t>
    </r>
  </si>
  <si>
    <r>
      <rPr>
        <sz val="11"/>
        <color rgb="FF000000"/>
        <rFont val="Calibri"/>
      </rPr>
      <t>Navigate to and open:</t>
    </r>
    <r>
      <rPr>
        <sz val="11"/>
        <color rgb="FF000000"/>
        <rFont val="Calibri"/>
      </rPr>
      <t xml:space="preserve">
</t>
    </r>
    <r>
      <rPr>
        <sz val="11"/>
        <color rgb="FF000000"/>
        <rFont val="Calibri"/>
      </rPr>
      <t>/usr/lib/vmware-eam/web/webapps/eam/WEB-INF/web.xml</t>
    </r>
    <r>
      <rPr>
        <sz val="11"/>
        <color rgb="FF000000"/>
        <rFont val="Calibri"/>
      </rPr>
      <t xml:space="preserve">
</t>
    </r>
    <r>
      <rPr>
        <sz val="11"/>
        <color rgb="FF000000"/>
        <rFont val="Calibri"/>
      </rPr>
      <t>Navigate to the /&lt;web-apps&gt;/&lt;session-config&gt;/&lt;cookie-config&gt; node and configure it as follows:</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</si>
  <si>
    <r>
      <rPr>
        <sz val="11"/>
        <color rgb="FF000000"/>
        <rFont val="Calibri"/>
      </rPr>
      <t>The secure flag is an option that can be set by the application server when sending a new cookie to the user within an HTTP Response. The purpose of the secure flag is to prevent cookies from being observed by unauthorized parties due to the transmission of a cookie in clear text. By setting the secure flag, the browser will prevent the transmission of a cookie over an unencrypted channel. The ESX Agent Manager is configured to only be accessible over a TLS tunnel, but this cookie flag is still a recommended best practice.</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</si>
  <si>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/usr/lib/vmware-eam/web/webapps/eam/WEB-INF/web.xml | sed 's/xmlns=".*"//g' | xmllint --xpath '/web-app/session-config/cookie-config/secure'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&lt;secure&gt;true&lt;/secure&gt;</t>
    </r>
    <r>
      <rPr>
        <sz val="11"/>
        <color rgb="FF000000"/>
        <rFont val="Calibri"/>
      </rPr>
      <t xml:space="preserve">
</t>
    </r>
    <r>
      <rPr>
        <sz val="11"/>
        <color rgb="FF000000"/>
        <rFont val="Calibri"/>
      </rPr>
      <t>If the output of the command does not match the expected result, this is a finding.</t>
    </r>
  </si>
  <si>
    <t>V-239400</t>
  </si>
  <si>
    <r>
      <rPr>
        <sz val="11"/>
        <rFont val="Calibri"/>
      </rPr>
      <t>ESX Agent Manager must be configured with the appropriate ports.</t>
    </r>
  </si>
  <si>
    <r>
      <rPr>
        <sz val="11"/>
        <color rgb="FF000000"/>
        <rFont val="Calibri"/>
      </rPr>
      <t xml:space="preserve">Navigate to and open: </t>
    </r>
    <r>
      <rPr>
        <sz val="11"/>
        <color rgb="FF000000"/>
        <rFont val="Calibri"/>
      </rPr>
      <t xml:space="preserve">
</t>
    </r>
    <r>
      <rPr>
        <sz val="11"/>
        <color rgb="FF000000"/>
        <rFont val="Calibri"/>
      </rPr>
      <t>/etc/vmware-eam/catalina.properties</t>
    </r>
    <r>
      <rPr>
        <sz val="11"/>
        <color rgb="FF000000"/>
        <rFont val="Calibri"/>
      </rPr>
      <t xml:space="preserve">
</t>
    </r>
    <r>
      <rPr>
        <sz val="11"/>
        <color rgb="FF000000"/>
        <rFont val="Calibri"/>
      </rPr>
      <t>Navigate to the ports specification section.</t>
    </r>
    <r>
      <rPr>
        <sz val="11"/>
        <color rgb="FF000000"/>
        <rFont val="Calibri"/>
      </rPr>
      <t xml:space="preserve">
</t>
    </r>
    <r>
      <rPr>
        <sz val="11"/>
        <color rgb="FF000000"/>
        <rFont val="Calibri"/>
      </rPr>
      <t>Set the ESX Agent Manager port specifications according to the following:</t>
    </r>
    <r>
      <rPr>
        <sz val="11"/>
        <color rgb="FF000000"/>
        <rFont val="Calibri"/>
      </rPr>
      <t xml:space="preserve">
</t>
    </r>
    <r>
      <rPr>
        <sz val="11"/>
        <color rgb="FF000000"/>
        <rFont val="Calibri"/>
      </rPr>
      <t>bio.http.port=15005</t>
    </r>
  </si>
  <si>
    <r>
      <rPr>
        <sz val="11"/>
        <color rgb="FF000000"/>
        <rFont val="Calibri"/>
      </rPr>
      <t>Web servers provide numerous processes, features, and functionalities that use TCP/IP ports. Some of these processes may be deemed unnecessary or too unsecure to run on a production system. The ports that the ESX Agent Manager listens on are configured in the "catalina.properties" file and must be verified as accurate to their shipping state.</t>
    </r>
  </si>
  <si>
    <r>
      <rPr>
        <sz val="11"/>
        <color rgb="FF000000"/>
        <rFont val="Calibri"/>
      </rPr>
      <t>At the command prompt, execute the following command:</t>
    </r>
    <r>
      <rPr>
        <sz val="11"/>
        <color rgb="FF000000"/>
        <rFont val="Calibri"/>
      </rPr>
      <t xml:space="preserve">
</t>
    </r>
    <r>
      <rPr>
        <sz val="11"/>
        <color rgb="FF000000"/>
        <rFont val="Calibri"/>
      </rPr>
      <t># grep 'bio.http.port' /etc/vmware-eam/catalina.properties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bio.http.port=15005</t>
    </r>
    <r>
      <rPr>
        <sz val="11"/>
        <color rgb="FF000000"/>
        <rFont val="Calibri"/>
      </rPr>
      <t xml:space="preserve">
</t>
    </r>
    <r>
      <rPr>
        <sz val="11"/>
        <color rgb="FF000000"/>
        <rFont val="Calibri"/>
      </rPr>
      <t>If the output of the command does not match the expected result, this is a finding.</t>
    </r>
  </si>
  <si>
    <t>V-239401</t>
  </si>
  <si>
    <r>
      <rPr>
        <sz val="11"/>
        <rFont val="Calibri"/>
      </rPr>
      <t>ESX Agent Manager must disable the shutdown port.</t>
    </r>
  </si>
  <si>
    <r>
      <rPr>
        <sz val="11"/>
        <color rgb="FF000000"/>
        <rFont val="Calibri"/>
      </rPr>
      <t>Open /etc/vmware-eam/catalina.properties in a text editor.</t>
    </r>
    <r>
      <rPr>
        <sz val="11"/>
        <color rgb="FF000000"/>
        <rFont val="Calibri"/>
      </rPr>
      <t xml:space="preserve">
</t>
    </r>
    <r>
      <rPr>
        <sz val="11"/>
        <color rgb="FF000000"/>
        <rFont val="Calibri"/>
      </rPr>
      <t>Add or modify the setting "base.shutdown.port=-1" in the "catalina.properties" file.</t>
    </r>
  </si>
  <si>
    <r>
      <rPr>
        <sz val="11"/>
        <color rgb="FF000000"/>
        <rFont val="Calibri"/>
      </rPr>
      <t>An attacker has at least two reasons to stop a web server. The first is to cause a denial of service, and the second is to put in place changes the attacker made to the web server configuration. If the Tomcat shutdown port feature is enabled, a shutdown signal can be sent to the ESX Agent Manager through this port. To ensure availability, the shutdown port must be disabled.</t>
    </r>
  </si>
  <si>
    <r>
      <rPr>
        <sz val="11"/>
        <color rgb="FF000000"/>
        <rFont val="Calibri"/>
      </rPr>
      <t>At the command prompt, execute the following command:</t>
    </r>
    <r>
      <rPr>
        <sz val="11"/>
        <color rgb="FF000000"/>
        <rFont val="Calibri"/>
      </rPr>
      <t xml:space="preserve">
</t>
    </r>
    <r>
      <rPr>
        <sz val="11"/>
        <color rgb="FF000000"/>
        <rFont val="Calibri"/>
      </rPr>
      <t># grep 'base.shutdown.port' /etc/vmware-eam/catalina.properties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If the output of the command does not match the expected result, this is a finding.</t>
    </r>
  </si>
  <si>
    <t>V-239402</t>
  </si>
  <si>
    <r>
      <rPr>
        <sz val="11"/>
        <rFont val="Calibri"/>
      </rPr>
      <t>Performance Charts must limit the amount of time that each TCP connection is kept alive.</t>
    </r>
  </si>
  <si>
    <t>Perfcharts Tomcat</t>
  </si>
  <si>
    <r>
      <rPr>
        <sz val="11"/>
        <color rgb="FF000000"/>
        <rFont val="Calibri"/>
      </rPr>
      <t>Navigate to and open /usr/lib/vmware-perfcharts/tc-instance/conf/server.xml.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value:</t>
    </r>
    <r>
      <rPr>
        <sz val="11"/>
        <color rgb="FF000000"/>
        <rFont val="Calibri"/>
      </rPr>
      <t xml:space="preserve">
</t>
    </r>
    <r>
      <rPr>
        <sz val="11"/>
        <color rgb="FF000000"/>
        <rFont val="Calibri"/>
      </rPr>
      <t>connectionTimeout="20000"</t>
    </r>
  </si>
  <si>
    <r>
      <rPr>
        <sz val="11"/>
        <color rgb="FF000000"/>
        <rFont val="Calibri"/>
      </rPr>
      <t xml:space="preserve">Denial of service (DoS) is one threat against web servers. Many DoS attacks attempt to consume web server resources in such a way that no more resources are available to satisfy legitimate requests. </t>
    </r>
    <r>
      <rPr>
        <sz val="11"/>
        <color rgb="FF000000"/>
        <rFont val="Calibri"/>
      </rPr>
      <t xml:space="preserve">
</t>
    </r>
    <r>
      <rPr>
        <sz val="11"/>
        <color rgb="FF000000"/>
        <rFont val="Calibri"/>
      </rPr>
      <t>In Tomcat, the "connectionTimeout" attribute sets the number of milliseconds the server will wait after accepting a connection for the request URI line to be presented. This timeout will also be used when reading the request body (if any). This prevents idle sockets that are not sending HTTP requests from consuming system resources and potentially denying new connections.</t>
    </r>
  </si>
  <si>
    <r>
      <rPr>
        <sz val="11"/>
        <color rgb="FF000000"/>
        <rFont val="Calibri"/>
      </rPr>
      <t>At the command prompt, execute the following command:</t>
    </r>
    <r>
      <rPr>
        <sz val="11"/>
        <color rgb="FF000000"/>
        <rFont val="Calibri"/>
      </rPr>
      <t xml:space="preserve">
</t>
    </r>
    <r>
      <rPr>
        <sz val="11"/>
        <color rgb="FF000000"/>
        <rFont val="Calibri"/>
      </rPr>
      <t># xmllint --xpath '/Server/Service/Connector/@connectionTimeout'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connectionTimeout="20000"</t>
    </r>
    <r>
      <rPr>
        <sz val="11"/>
        <color rgb="FF000000"/>
        <rFont val="Calibri"/>
      </rPr>
      <t xml:space="preserve">
</t>
    </r>
    <r>
      <rPr>
        <sz val="11"/>
        <color rgb="FF000000"/>
        <rFont val="Calibri"/>
      </rPr>
      <t>If the output does not match the expected result, this is a finding.</t>
    </r>
  </si>
  <si>
    <t>V-239403</t>
  </si>
  <si>
    <r>
      <rPr>
        <sz val="11"/>
        <rFont val="Calibri"/>
      </rPr>
      <t>Performance Charts must limit the number of concurrent connections permitted.</t>
    </r>
  </si>
  <si>
    <r>
      <rPr>
        <sz val="11"/>
        <color rgb="FF000000"/>
        <rFont val="Calibri"/>
      </rPr>
      <t>Navigate to and open /usr/lib/vmware-perfcharts/tc-instance/conf/server.xml.</t>
    </r>
    <r>
      <rPr>
        <sz val="11"/>
        <color rgb="FF000000"/>
        <rFont val="Calibri"/>
      </rPr>
      <t xml:space="preserve">
</t>
    </r>
    <r>
      <rPr>
        <sz val="11"/>
        <color rgb="FF000000"/>
        <rFont val="Calibri"/>
      </rPr>
      <t>Navigate to the &lt;Executor&gt; mode with the name of "tomcatThreadPool" and configure with the value 'maxThreads="300"'.</t>
    </r>
    <r>
      <rPr>
        <sz val="11"/>
        <color rgb="FF000000"/>
        <rFont val="Calibri"/>
      </rPr>
      <t xml:space="preserve">
</t>
    </r>
    <r>
      <rPr>
        <sz val="11"/>
        <color rgb="FF000000"/>
        <rFont val="Calibri"/>
      </rPr>
      <t>Note: The &lt;Executor&gt; node should be configured as follows:</t>
    </r>
    <r>
      <rPr>
        <sz val="11"/>
        <color rgb="FF000000"/>
        <rFont val="Calibri"/>
      </rPr>
      <t xml:space="preserve">
</t>
    </r>
    <r>
      <rPr>
        <sz val="11"/>
        <color rgb="FF000000"/>
        <rFont val="Calibri"/>
      </rPr>
      <t>&lt;Executor maxThreads="300" minSpareThreads="50" name="tomcatThreadPool" namePrefix="tomcat-http--"/&gt;</t>
    </r>
  </si>
  <si>
    <r>
      <rPr>
        <sz val="11"/>
        <color rgb="FF000000"/>
        <rFont val="Calibri"/>
      </rPr>
      <t>Resource exhaustion can occur when an unlimited number of concurrent requests are allowed on a website, facilitating a denial-of-service attack. Unless the number of requests is controlled, the web server can consume enough system resources to cause a system crash.</t>
    </r>
    <r>
      <rPr>
        <sz val="11"/>
        <color rgb="FF000000"/>
        <rFont val="Calibri"/>
      </rPr>
      <t xml:space="preserve">
</t>
    </r>
    <r>
      <rPr>
        <sz val="11"/>
        <color rgb="FF000000"/>
        <rFont val="Calibri"/>
      </rPr>
      <t>Mitigating this kind of attack will include limiting the number of concurrent HTTP/HTTPS requests. In Tomcat, each incoming request requires a thread for the duration of that request. If more simultaneous requests are received than can be handled by the currently available request processing threads, additional threads will be created up to the value of the "maxThreads" attribute.</t>
    </r>
  </si>
  <si>
    <r>
      <rPr>
        <sz val="11"/>
        <color rgb="FF000000"/>
        <rFont val="Calibri"/>
      </rPr>
      <t>At the command prompt, execute the following command:</t>
    </r>
    <r>
      <rPr>
        <sz val="11"/>
        <color rgb="FF000000"/>
        <rFont val="Calibri"/>
      </rPr>
      <t xml:space="preserve">
</t>
    </r>
    <r>
      <rPr>
        <sz val="11"/>
        <color rgb="FF000000"/>
        <rFont val="Calibri"/>
      </rPr>
      <t># xmllint --xpath '/Server/Service/Executor/@maxThreads'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maxThreads="300"</t>
    </r>
    <r>
      <rPr>
        <sz val="11"/>
        <color rgb="FF000000"/>
        <rFont val="Calibri"/>
      </rPr>
      <t xml:space="preserve">
</t>
    </r>
    <r>
      <rPr>
        <sz val="11"/>
        <color rgb="FF000000"/>
        <rFont val="Calibri"/>
      </rPr>
      <t>If the output does not match the expected result, this is a finding.</t>
    </r>
  </si>
  <si>
    <t>V-239404</t>
  </si>
  <si>
    <r>
      <rPr>
        <sz val="11"/>
        <rFont val="Calibri"/>
      </rPr>
      <t>Performance Charts must limit the maximum size of a POST request.</t>
    </r>
  </si>
  <si>
    <r>
      <rPr>
        <sz val="11"/>
        <color rgb="FF000000"/>
        <rFont val="Calibri"/>
      </rPr>
      <t>Navigate to and open /usr/lib/vmware-perfcharts/tc-instance/conf/server.xml.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Remove any configuration for "maxPostSize".</t>
    </r>
  </si>
  <si>
    <r>
      <rPr>
        <sz val="11"/>
        <color rgb="FF000000"/>
        <rFont val="Calibri"/>
      </rPr>
      <t xml:space="preserve">The "maxPostSize" value is the maximum size in bytes of the POST that will be handled by the container FORM URL parameter parsing. Limiting its size will reduce exposure to a denial-of-service attack. </t>
    </r>
    <r>
      <rPr>
        <sz val="11"/>
        <color rgb="FF000000"/>
        <rFont val="Calibri"/>
      </rPr>
      <t xml:space="preserve">
</t>
    </r>
    <r>
      <rPr>
        <sz val="11"/>
        <color rgb="FF000000"/>
        <rFont val="Calibri"/>
      </rPr>
      <t>If "maxPostSize" is not set, the default value of 2097152 (2MB) is used. Performance Charts is configured in its shipping state to not set a value for "maxPostSize".</t>
    </r>
  </si>
  <si>
    <r>
      <rPr>
        <sz val="11"/>
        <color rgb="FF000000"/>
        <rFont val="Calibri"/>
      </rPr>
      <t>At the command prompt, execute the following command:</t>
    </r>
    <r>
      <rPr>
        <sz val="11"/>
        <color rgb="FF000000"/>
        <rFont val="Calibri"/>
      </rPr>
      <t xml:space="preserve">
</t>
    </r>
    <r>
      <rPr>
        <sz val="11"/>
        <color rgb="FF000000"/>
        <rFont val="Calibri"/>
      </rPr>
      <t># xmllint --xpath '/Server/Service/Connector/@maxPostSize'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output does not match the expected result, this is a finding.</t>
    </r>
  </si>
  <si>
    <t>V-239405</t>
  </si>
  <si>
    <r>
      <rPr>
        <sz val="11"/>
        <rFont val="Calibri"/>
      </rPr>
      <t>Performance Charts must protect cookies from cross-site scripting (XSS).</t>
    </r>
  </si>
  <si>
    <r>
      <rPr>
        <sz val="11"/>
        <color rgb="FF000000"/>
        <rFont val="Calibri"/>
      </rPr>
      <t>Navigate to and open /usr/lib/vmware-perfcharts/tc-instance/webapps/statsreport/WEB-INF/web.xml.</t>
    </r>
    <r>
      <rPr>
        <sz val="11"/>
        <color rgb="FF000000"/>
        <rFont val="Calibri"/>
      </rPr>
      <t xml:space="preserve">
</t>
    </r>
    <r>
      <rPr>
        <sz val="11"/>
        <color rgb="FF000000"/>
        <rFont val="Calibri"/>
      </rPr>
      <t>Navigate to the &lt;session-config&gt; node and configure it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&lt;session-timeout&gt;6&lt;/session-timeout&gt;</t>
    </r>
    <r>
      <rPr>
        <sz val="11"/>
        <color rgb="FF000000"/>
        <rFont val="Calibri"/>
      </rPr>
      <t xml:space="preserve">
</t>
    </r>
    <r>
      <rPr>
        <sz val="11"/>
        <color rgb="FF000000"/>
        <rFont val="Calibri"/>
      </rPr>
      <t>&lt;/session-config&gt;</t>
    </r>
  </si>
  <si>
    <r>
      <rPr>
        <sz val="11"/>
        <color rgb="FF000000"/>
        <rFont val="Calibri"/>
      </rPr>
      <t>Cookies are a common way to save session state over the HTTP(S) protocol. If an attacker can compromise session data stored in a cookie, they are better able to launch an attack against the server and its applications. When a cookie is tagged with the "HttpOnly" flag, it tells the browser that this particular cookie should only be accessed by the originating server. Any attempt to access the cookie from client script is strictly forbidden.</t>
    </r>
    <r>
      <rPr>
        <sz val="11"/>
        <color rgb="FF000000"/>
        <rFont val="Calibri"/>
      </rPr>
      <t xml:space="preserve">
</t>
    </r>
    <r>
      <rPr>
        <sz val="11"/>
        <color rgb="FF000000"/>
        <rFont val="Calibri"/>
      </rPr>
      <t>Satisfies: SRG-APP-000001-WSR-000002, SRG-APP-000439-WSR-000154</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</si>
  <si>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/usr/lib/vmware-perfcharts/tc-instance/webapps/statsreport/WEB-INF/web.xml | sed '2 s/xmlns=".*"//g' | xmllint --xpath '/web-app/session-config/cookie-config/http-only'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&lt;http-only&gt;true&lt;/http-only&gt;</t>
    </r>
    <r>
      <rPr>
        <sz val="11"/>
        <color rgb="FF000000"/>
        <rFont val="Calibri"/>
      </rPr>
      <t xml:space="preserve">
</t>
    </r>
    <r>
      <rPr>
        <sz val="11"/>
        <color rgb="FF000000"/>
        <rFont val="Calibri"/>
      </rPr>
      <t>If the output does not match the expected result, this is a finding.</t>
    </r>
  </si>
  <si>
    <t>V-239406</t>
  </si>
  <si>
    <r>
      <rPr>
        <sz val="11"/>
        <rFont val="Calibri"/>
      </rPr>
      <t>Performance Charts must record user access in a format that enables monitoring of remote access.</t>
    </r>
  </si>
  <si>
    <r>
      <rPr>
        <sz val="11"/>
        <color rgb="FF000000"/>
        <rFont val="Calibri"/>
      </rPr>
      <t>Navigate to and open /usr/lib/vmware-perfcharts/tc-instance/conf/server.xml.</t>
    </r>
    <r>
      <rPr>
        <sz val="11"/>
        <color rgb="FF000000"/>
        <rFont val="Calibri"/>
      </rPr>
      <t xml:space="preserve">
</t>
    </r>
    <r>
      <rPr>
        <sz val="11"/>
        <color rgb="FF000000"/>
        <rFont val="Calibri"/>
      </rPr>
      <t xml:space="preserve">Inside the &lt;Host&gt; node, add the "AccessLogValve" &lt;Valve&gt; node entirely if it does not exist or update the existing pattern to match the following line: </t>
    </r>
    <r>
      <rPr>
        <sz val="11"/>
        <color rgb="FF000000"/>
        <rFont val="Calibri"/>
      </rPr>
      <t xml:space="preserve">
</t>
    </r>
    <r>
      <rPr>
        <sz val="11"/>
        <color rgb="FF000000"/>
        <rFont val="Calibri"/>
      </rPr>
      <t>&lt;Valve className="org.apache.catalina.valves.AccessLogValve" directory="${vim.logdir}" pattern="%h %{X-Forwarded-For}i %l %u %t &amp;quot;%r&amp;quot; %s %b &amp;quot;%{User-Agent}i&amp;quot;" prefix="localhost_access_log" suffix=".txt"/&gt;</t>
    </r>
  </si>
  <si>
    <r>
      <rPr>
        <sz val="11"/>
        <color rgb="FF000000"/>
        <rFont val="Calibri"/>
      </rPr>
      <t>Remote access can be exploited by an attacker to compromise the server. By recording all remote access activities, it will be possible to determine the attacker's location, intent, and degree of success.</t>
    </r>
    <r>
      <rPr>
        <sz val="11"/>
        <color rgb="FF000000"/>
        <rFont val="Calibri"/>
      </rPr>
      <t xml:space="preserve">
</t>
    </r>
    <r>
      <rPr>
        <sz val="11"/>
        <color rgb="FF000000"/>
        <rFont val="Calibri"/>
      </rPr>
      <t>Tomcat can be configured with an "AccessLogValve", a component that can be inserted into the request processing pipeline to provide robust access logging. The AccessLogValve creates log files in the same format as those created by standard web servers. When AccessLogValve is properly configured, log files will contain all the forensic information necessary in the case of a security incident.</t>
    </r>
    <r>
      <rPr>
        <sz val="11"/>
        <color rgb="FF000000"/>
        <rFont val="Calibri"/>
      </rPr>
      <t xml:space="preserve">
</t>
    </r>
    <r>
      <rPr>
        <sz val="11"/>
        <color rgb="FF000000"/>
        <rFont val="Calibri"/>
      </rPr>
      <t>Satisfies: SRG-APP-000016-WSR-000005, SRG-APP-000095-WSR-000056, SRG-APP-000096-WSR-000057, SRG-APP-000097-WSR-000058, SRG-APP-000098-WSR-000059, SRG-APP-000098-WSR-000060, SRG-APP-000099-WSR-000061, SRG-APP-000100-WSR-000064, SRG-APP-000374-WSR-000172, SRG-APP-000375-WSR-000171</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</si>
  <si>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/usr/lib/vmware-perfcharts/tc-instance/conf/server.xml | sed '2 s/xmlns=".*"//g' | xmllint --xpath '/Server/Service/Engine/Host/Valve[@className="org.apache.catalina.valves.AccessLogValve"]'/@pattern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pattern="%h %{X-Forwarded-For}i %l %u %t &amp;quot;%r&amp;quot; %s %b &amp;quot;%{User-Agent}i&amp;quot;"</t>
    </r>
    <r>
      <rPr>
        <sz val="11"/>
        <color rgb="FF000000"/>
        <rFont val="Calibri"/>
      </rPr>
      <t xml:space="preserve">
</t>
    </r>
    <r>
      <rPr>
        <sz val="11"/>
        <color rgb="FF000000"/>
        <rFont val="Calibri"/>
      </rPr>
      <t>If the output does not match the expected result, this is a finding.</t>
    </r>
  </si>
  <si>
    <t>V-239407</t>
  </si>
  <si>
    <r>
      <rPr>
        <sz val="11"/>
        <rFont val="Calibri"/>
      </rPr>
      <t>Performance Charts must generate log records for system startup and shutdown.</t>
    </r>
  </si>
  <si>
    <r>
      <rPr>
        <sz val="11"/>
        <color rgb="FF000000"/>
        <rFont val="Calibri"/>
      </rPr>
      <t xml:space="preserve">Navigate to and open /etc/vmware/vmware-vmon/svcCfgfiles/perfcharts.json. </t>
    </r>
    <r>
      <rPr>
        <sz val="11"/>
        <color rgb="FF000000"/>
        <rFont val="Calibri"/>
      </rPr>
      <t xml:space="preserve">
</t>
    </r>
    <r>
      <rPr>
        <sz val="11"/>
        <color rgb="FF000000"/>
        <rFont val="Calibri"/>
      </rPr>
      <t>Below the last line of the "PreStartCommandArg" block, add the following line:</t>
    </r>
    <r>
      <rPr>
        <sz val="11"/>
        <color rgb="FF000000"/>
        <rFont val="Calibri"/>
      </rPr>
      <t xml:space="preserve">
</t>
    </r>
    <r>
      <rPr>
        <sz val="11"/>
        <color rgb="FF000000"/>
        <rFont val="Calibri"/>
      </rPr>
      <t>"StreamRedirectFile" : "%VMWARE_LOG_DIR%/vmware/perfcharts/vmware-perfcharts-runtime.log",</t>
    </r>
    <r>
      <rPr>
        <sz val="11"/>
        <color rgb="FF000000"/>
        <rFont val="Calibri"/>
      </rPr>
      <t xml:space="preserve">
</t>
    </r>
    <r>
      <rPr>
        <sz val="11"/>
        <color rgb="FF000000"/>
        <rFont val="Calibri"/>
      </rPr>
      <t>Restart the appliance for changes to take effect.</t>
    </r>
  </si>
  <si>
    <r>
      <rPr>
        <sz val="11"/>
        <color rgb="FF000000"/>
        <rFont val="Calibri"/>
      </rPr>
      <t>Logging must be started as soon as possible when a service starts and when a service is stopped. Many forms of suspicious actions can be detected by analyzing logs for unexpected service starts and stops. Also, by starting to log immediately after a service starts, it becomes more difficult for suspicious activity to go unlogged.</t>
    </r>
    <r>
      <rPr>
        <sz val="11"/>
        <color rgb="FF000000"/>
        <rFont val="Calibri"/>
      </rPr>
      <t xml:space="preserve">
</t>
    </r>
    <r>
      <rPr>
        <sz val="11"/>
        <color rgb="FF000000"/>
        <rFont val="Calibri"/>
      </rPr>
      <t>On the VCSA, the "vmware-vmon" service starts up the Java virtual machines (JVMs) for various vCenter processes, including Performance Charts, and the individual "json" config files control the early JVM logging. Ensuring these "json" files are configured correctly enables early Java "stdout" and "stderr" logging.</t>
    </r>
    <r>
      <rPr>
        <sz val="11"/>
        <color rgb="FF000000"/>
        <rFont val="Calibri"/>
      </rPr>
      <t xml:space="preserve">
</t>
    </r>
    <r>
      <rPr>
        <sz val="11"/>
        <color rgb="FF000000"/>
        <rFont val="Calibri"/>
      </rPr>
      <t>Satisfies: SRG-APP-000089-WSR-000047, SRG-APP-000092-WSR-000055</t>
    </r>
  </si>
  <si>
    <r>
      <rPr>
        <sz val="11"/>
        <color rgb="FF000000"/>
        <rFont val="Calibri"/>
      </rPr>
      <t>At the command prompt, execute the following command:</t>
    </r>
    <r>
      <rPr>
        <sz val="11"/>
        <color rgb="FF000000"/>
        <rFont val="Calibri"/>
      </rPr>
      <t xml:space="preserve">
</t>
    </r>
    <r>
      <rPr>
        <sz val="11"/>
        <color rgb="FF000000"/>
        <rFont val="Calibri"/>
      </rPr>
      <t># grep StreamRedirectFile /etc/vmware/vmware-vmon/svcCfgfiles/perfcharts.json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"StreamRedirectFile" : "%VMWARE_LOG_DIR%/vmware/perfcharts/vmware-perfcharts-runtime.log",</t>
    </r>
    <r>
      <rPr>
        <sz val="11"/>
        <color rgb="FF000000"/>
        <rFont val="Calibri"/>
      </rPr>
      <t xml:space="preserve">
</t>
    </r>
    <r>
      <rPr>
        <sz val="11"/>
        <color rgb="FF000000"/>
        <rFont val="Calibri"/>
      </rPr>
      <t>If the output does not match the expected result, this is a finding.</t>
    </r>
  </si>
  <si>
    <t>V-239408</t>
  </si>
  <si>
    <r>
      <rPr>
        <sz val="11"/>
        <rFont val="Calibri"/>
      </rPr>
      <t>Performance Charts log files must only be modifiable by privileged users.</t>
    </r>
  </si>
  <si>
    <r>
      <rPr>
        <sz val="11"/>
        <color rgb="FF000000"/>
        <rFont val="Calibri"/>
      </rPr>
      <t>At the command prompt, execute the following commands:</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root:root &lt;file&gt;</t>
    </r>
    <r>
      <rPr>
        <sz val="11"/>
        <color rgb="FF000000"/>
        <rFont val="Calibri"/>
      </rPr>
      <t xml:space="preserve">
</t>
    </r>
    <r>
      <rPr>
        <sz val="11"/>
        <color rgb="FF000000"/>
        <rFont val="Calibri"/>
      </rPr>
      <t>Note: Substitute &lt;file&gt; with the listed file.</t>
    </r>
  </si>
  <si>
    <r>
      <rPr>
        <sz val="11"/>
        <color rgb="FF000000"/>
        <rFont val="Calibri"/>
      </rPr>
      <t>Log data is essential in the investigation of events. The accuracy of the information is always pertinent. One of the first steps an attacker will undertake is the modification or deletion of log records to cover tracks and prolong discovery. The web server must protect the log data from unauthorized modification. Performance Charts restricts all modification of log files by default, but this configuration must be verified.</t>
    </r>
    <r>
      <rPr>
        <sz val="11"/>
        <color rgb="FF000000"/>
        <rFont val="Calibri"/>
      </rPr>
      <t xml:space="preserve">
</t>
    </r>
    <r>
      <rPr>
        <sz val="11"/>
        <color rgb="FF000000"/>
        <rFont val="Calibri"/>
      </rPr>
      <t>Satisfies: SRG-APP-000119-WSR-000069, SRG-APP-000120-WSR-000070</t>
    </r>
  </si>
  <si>
    <r>
      <rPr>
        <sz val="11"/>
        <color rgb="FF000000"/>
        <rFont val="Calibri"/>
      </rPr>
      <t>At the command prompt, execute the following command:</t>
    </r>
    <r>
      <rPr>
        <sz val="11"/>
        <color rgb="FF000000"/>
        <rFont val="Calibri"/>
      </rPr>
      <t xml:space="preserve">
</t>
    </r>
    <r>
      <rPr>
        <sz val="11"/>
        <color rgb="FF000000"/>
        <rFont val="Calibri"/>
      </rPr>
      <t># find /storage/log/vmware/perfcharts/ -xdev -type f -a '(' -perm -o+w -o -not -user root -o -not -group root ')' -exec ls -ld {} \;</t>
    </r>
    <r>
      <rPr>
        <sz val="11"/>
        <color rgb="FF000000"/>
        <rFont val="Calibri"/>
      </rPr>
      <t xml:space="preserve">
</t>
    </r>
    <r>
      <rPr>
        <sz val="11"/>
        <color rgb="FF000000"/>
        <rFont val="Calibri"/>
      </rPr>
      <t>If any files are returned, this is a finding.</t>
    </r>
  </si>
  <si>
    <t>V-239409</t>
  </si>
  <si>
    <r>
      <rPr>
        <sz val="11"/>
        <rFont val="Calibri"/>
      </rPr>
      <t>Performance Charts application files must be verified for their integrity.</t>
    </r>
  </si>
  <si>
    <r>
      <rPr>
        <sz val="11"/>
        <color rgb="FF000000"/>
        <rFont val="Calibri"/>
      </rPr>
      <t>Reinstall the VCSA or roll back to a snapshot. Modifying the Performance Charts installation files manually is not supported by VMware.</t>
    </r>
  </si>
  <si>
    <r>
      <rPr>
        <sz val="11"/>
        <color rgb="FF000000"/>
        <rFont val="Calibri"/>
      </rPr>
      <t>Verifying that the Security Token Service application code is unchanged from its shipping state is essential for file validation and nonrepudiation of Performance Charts. There is no reason that the MD5 hash of the rpm original files should be changed after installation, excluding configuration files.</t>
    </r>
  </si>
  <si>
    <r>
      <rPr>
        <sz val="11"/>
        <color rgb="FF000000"/>
        <rFont val="Calibri"/>
      </rPr>
      <t>At the command prompt, execute the following command:</t>
    </r>
    <r>
      <rPr>
        <sz val="11"/>
        <color rgb="FF000000"/>
        <rFont val="Calibri"/>
      </rPr>
      <t xml:space="preserve">
</t>
    </r>
    <r>
      <rPr>
        <sz val="11"/>
        <color rgb="FF000000"/>
        <rFont val="Calibri"/>
      </rPr>
      <t># rpm -V VMware-perfcharts|grep "^..5......"|grep "/usr/lib"|grep -v -E "\.properties|\.conf|\.xml"</t>
    </r>
    <r>
      <rPr>
        <sz val="11"/>
        <color rgb="FF000000"/>
        <rFont val="Calibri"/>
      </rPr>
      <t xml:space="preserve">
</t>
    </r>
    <r>
      <rPr>
        <sz val="11"/>
        <color rgb="FF000000"/>
        <rFont val="Calibri"/>
      </rPr>
      <t>If any files are returned, this is a finding.</t>
    </r>
  </si>
  <si>
    <t>V-239410</t>
  </si>
  <si>
    <r>
      <rPr>
        <sz val="11"/>
        <rFont val="Calibri"/>
      </rPr>
      <t>Performance Charts must only run one web app.</t>
    </r>
  </si>
  <si>
    <r>
      <rPr>
        <sz val="11"/>
        <color rgb="FF000000"/>
        <rFont val="Calibri"/>
      </rPr>
      <t>For each unexpected directory returned in the check, run the following command:</t>
    </r>
    <r>
      <rPr>
        <sz val="11"/>
        <color rgb="FF000000"/>
        <rFont val="Calibri"/>
      </rPr>
      <t xml:space="preserve">
</t>
    </r>
    <r>
      <rPr>
        <sz val="11"/>
        <color rgb="FF000000"/>
        <rFont val="Calibri"/>
      </rPr>
      <t># rm /usr/lib/vmware-sso/vmware-sts/webapps/&lt;NAME&gt;</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service-control --restart vmware-perfcharts</t>
    </r>
  </si>
  <si>
    <r>
      <rPr>
        <sz val="11"/>
        <color rgb="FF000000"/>
        <rFont val="Calibri"/>
      </rPr>
      <t>VMware ships Performance Charts on the VCSA with one web app. Any other path is potentially malicious and must be removed.</t>
    </r>
  </si>
  <si>
    <r>
      <rPr>
        <sz val="11"/>
        <color rgb="FF000000"/>
        <rFont val="Calibri"/>
      </rPr>
      <t>At the command prompt, execute the following command:</t>
    </r>
    <r>
      <rPr>
        <sz val="11"/>
        <color rgb="FF000000"/>
        <rFont val="Calibri"/>
      </rPr>
      <t xml:space="preserve">
</t>
    </r>
    <r>
      <rPr>
        <sz val="11"/>
        <color rgb="FF000000"/>
        <rFont val="Calibri"/>
      </rPr>
      <t># ls -A /usr/lib/vmware-perfcharts/tc-instance/webapps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statsreport</t>
    </r>
    <r>
      <rPr>
        <sz val="11"/>
        <color rgb="FF000000"/>
        <rFont val="Calibri"/>
      </rPr>
      <t xml:space="preserve">
</t>
    </r>
    <r>
      <rPr>
        <sz val="11"/>
        <color rgb="FF000000"/>
        <rFont val="Calibri"/>
      </rPr>
      <t>If the output does not match the expected result, this is a finding.</t>
    </r>
  </si>
  <si>
    <t>V-239411</t>
  </si>
  <si>
    <r>
      <rPr>
        <sz val="11"/>
        <rFont val="Calibri"/>
      </rPr>
      <t>Performance Charts must not be configured with unsupported realms.</t>
    </r>
  </si>
  <si>
    <r>
      <rPr>
        <sz val="11"/>
        <color rgb="FF000000"/>
        <rFont val="Calibri"/>
      </rPr>
      <t>Navigate to and open /usr/lib/vmware-perfcharts/tc-instance/conf/server.xml.</t>
    </r>
    <r>
      <rPr>
        <sz val="11"/>
        <color rgb="FF000000"/>
        <rFont val="Calibri"/>
      </rPr>
      <t xml:space="preserve">
</t>
    </r>
    <r>
      <rPr>
        <sz val="11"/>
        <color rgb="FF000000"/>
        <rFont val="Calibri"/>
      </rPr>
      <t>Remove the &lt;Realm&gt; node returned in the check.</t>
    </r>
  </si>
  <si>
    <r>
      <rPr>
        <sz val="11"/>
        <color rgb="FF000000"/>
        <rFont val="Calibri"/>
      </rPr>
      <t>Performance Charts performs user authentication at the application level and not through Tomcat. Depending on the VCSA version, Performance Charts may come configured with a "UserDatabaseRealm". This should be removed as part of eliminating unnecessary features.</t>
    </r>
  </si>
  <si>
    <r>
      <rPr>
        <sz val="11"/>
        <color rgb="FF000000"/>
        <rFont val="Calibri"/>
      </rPr>
      <t>At the command prompt, execute the following command:</t>
    </r>
    <r>
      <rPr>
        <sz val="11"/>
        <color rgb="FF000000"/>
        <rFont val="Calibri"/>
      </rPr>
      <t xml:space="preserve">
</t>
    </r>
    <r>
      <rPr>
        <sz val="11"/>
        <color rgb="FF000000"/>
        <rFont val="Calibri"/>
      </rPr>
      <t># grep UserDatabaseRealm /usr/lib/vmware-perfcharts/tc-instance/conf/server.xml</t>
    </r>
    <r>
      <rPr>
        <sz val="11"/>
        <color rgb="FF000000"/>
        <rFont val="Calibri"/>
      </rPr>
      <t xml:space="preserve">
</t>
    </r>
    <r>
      <rPr>
        <sz val="11"/>
        <color rgb="FF000000"/>
        <rFont val="Calibri"/>
      </rPr>
      <t>If the command produces any output, this is a finding.</t>
    </r>
  </si>
  <si>
    <t>V-239412</t>
  </si>
  <si>
    <r>
      <rPr>
        <sz val="11"/>
        <rFont val="Calibri"/>
      </rPr>
      <t>Performance Charts must have Multipurpose Internet Mail Extensions (MIME) that invoke OS shell programs disabled.</t>
    </r>
  </si>
  <si>
    <r>
      <rPr>
        <sz val="11"/>
        <color rgb="FF000000"/>
        <rFont val="Calibri"/>
      </rPr>
      <t xml:space="preserve">Open /usr/lib/vmware-perfcharts/tc-instance/conf/web.xml in a text editor. </t>
    </r>
    <r>
      <rPr>
        <sz val="11"/>
        <color rgb="FF000000"/>
        <rFont val="Calibri"/>
      </rPr>
      <t xml:space="preserve">
</t>
    </r>
    <r>
      <rPr>
        <sz val="11"/>
        <color rgb="FF000000"/>
        <rFont val="Calibri"/>
      </rPr>
      <t>Remove any and all of the following nodes lines:</t>
    </r>
    <r>
      <rPr>
        <sz val="11"/>
        <color rgb="FF000000"/>
        <rFont val="Calibri"/>
      </rPr>
      <t xml:space="preserve">
</t>
    </r>
    <r>
      <rPr>
        <sz val="11"/>
        <color rgb="FF000000"/>
        <rFont val="Calibri"/>
      </rPr>
      <t>&lt;mime-type&gt;application/x-csh&lt;/mime-type&gt;</t>
    </r>
    <r>
      <rPr>
        <sz val="11"/>
        <color rgb="FF000000"/>
        <rFont val="Calibri"/>
      </rPr>
      <t xml:space="preserve">
</t>
    </r>
    <r>
      <rPr>
        <sz val="11"/>
        <color rgb="FF000000"/>
        <rFont val="Calibri"/>
      </rPr>
      <t>&lt;mime-type&gt;application/x-shar&lt;/mime-type&gt;</t>
    </r>
    <r>
      <rPr>
        <sz val="11"/>
        <color rgb="FF000000"/>
        <rFont val="Calibri"/>
      </rPr>
      <t xml:space="preserve">
</t>
    </r>
    <r>
      <rPr>
        <sz val="11"/>
        <color rgb="FF000000"/>
        <rFont val="Calibri"/>
      </rPr>
      <t>&lt;mime-type&gt;application/x-sh&lt;/mime-type&gt;</t>
    </r>
    <r>
      <rPr>
        <sz val="11"/>
        <color rgb="FF000000"/>
        <rFont val="Calibri"/>
      </rPr>
      <t xml:space="preserve">
</t>
    </r>
    <r>
      <rPr>
        <sz val="11"/>
        <color rgb="FF000000"/>
        <rFont val="Calibri"/>
      </rPr>
      <t>&lt;mime-type&gt;application/x-ksh&lt;/mime-type&gt;</t>
    </r>
  </si>
  <si>
    <r>
      <rPr>
        <sz val="11"/>
        <color rgb="FF000000"/>
        <rFont val="Calibri"/>
      </rPr>
      <t>MIME mappings tell the Performance Charts what type of program various file types and extensions are and what external utilities or programs are needed to execute the file type. By ensuring that various shell script MIME types are not included in web.xml, the server is protected against malicious users tricking the server into executing shell command files.</t>
    </r>
  </si>
  <si>
    <r>
      <rPr>
        <sz val="11"/>
        <color rgb="FF000000"/>
        <rFont val="Calibri"/>
      </rPr>
      <t>At the command prompt, execute the following command:</t>
    </r>
    <r>
      <rPr>
        <sz val="11"/>
        <color rgb="FF000000"/>
        <rFont val="Calibri"/>
      </rPr>
      <t xml:space="preserve">
</t>
    </r>
    <r>
      <rPr>
        <sz val="11"/>
        <color rgb="FF000000"/>
        <rFont val="Calibri"/>
      </rPr>
      <t># grep -En '(x-csh&lt;)|(x-sh&lt;)|(x-shar&lt;)|(x-ksh&lt;)' /usr/lib/vmware-perfcharts/tc-instance/conf/web.xml</t>
    </r>
    <r>
      <rPr>
        <sz val="11"/>
        <color rgb="FF000000"/>
        <rFont val="Calibri"/>
      </rPr>
      <t xml:space="preserve">
</t>
    </r>
    <r>
      <rPr>
        <sz val="11"/>
        <color rgb="FF000000"/>
        <rFont val="Calibri"/>
      </rPr>
      <t>If the command produces any output, this is a finding.</t>
    </r>
  </si>
  <si>
    <t>V-239413</t>
  </si>
  <si>
    <r>
      <rPr>
        <sz val="11"/>
        <rFont val="Calibri"/>
      </rPr>
      <t>Performance Charts must have mappings set for Java servlet pages.</t>
    </r>
  </si>
  <si>
    <r>
      <rPr>
        <sz val="11"/>
        <color rgb="FF000000"/>
        <rFont val="Calibri"/>
      </rPr>
      <t>Navigate to and open /usr/lib/vmware-perfcharts/tc-instance/conf/web.xml.</t>
    </r>
    <r>
      <rPr>
        <sz val="11"/>
        <color rgb="FF000000"/>
        <rFont val="Calibri"/>
      </rPr>
      <t xml:space="preserve">
</t>
    </r>
    <r>
      <rPr>
        <sz val="11"/>
        <color rgb="FF000000"/>
        <rFont val="Calibri"/>
      </rPr>
      <t>Inside the &lt;web-app&gt; parent node, add the following:</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 xml:space="preserve">    &lt;servlet-name&gt;jsp&lt;/servlet-name&gt;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&lt;url-pattern&gt;*.jspx&lt;/url-pattern&gt;</t>
    </r>
    <r>
      <rPr>
        <sz val="11"/>
        <color rgb="FF000000"/>
        <rFont val="Calibri"/>
      </rPr>
      <t xml:space="preserve">
</t>
    </r>
    <r>
      <rPr>
        <sz val="11"/>
        <color rgb="FF000000"/>
        <rFont val="Calibri"/>
      </rPr>
      <t xml:space="preserve">  &lt;/servlet-mapping&gt;</t>
    </r>
  </si>
  <si>
    <r>
      <rPr>
        <sz val="11"/>
        <color rgb="FF000000"/>
        <rFont val="Calibri"/>
      </rPr>
      <t>Resource mapping is the process of tying a particular file type to a process in the web server that can serve that type of file to a requesting client and to identify which file types are not to be delivered to a client.</t>
    </r>
    <r>
      <rPr>
        <sz val="11"/>
        <color rgb="FF000000"/>
        <rFont val="Calibri"/>
      </rPr>
      <t xml:space="preserve">
</t>
    </r>
    <r>
      <rPr>
        <sz val="11"/>
        <color rgb="FF000000"/>
        <rFont val="Calibri"/>
      </rPr>
      <t xml:space="preserve">By not specifying which files can and cannot be served to a user, the web server could deliver to a user web server configuration files, log files, password files, etc. </t>
    </r>
    <r>
      <rPr>
        <sz val="11"/>
        <color rgb="FF000000"/>
        <rFont val="Calibri"/>
      </rPr>
      <t xml:space="preserve">
</t>
    </r>
    <r>
      <rPr>
        <sz val="11"/>
        <color rgb="FF000000"/>
        <rFont val="Calibri"/>
      </rPr>
      <t>Because Tomcat is a Java-based web server, the main file extension used is *.jsp. This check ensures that the *.jsp and *.jspx file types have been properly mapped to servlets.</t>
    </r>
  </si>
  <si>
    <r>
      <rPr>
        <sz val="11"/>
        <color rgb="FF000000"/>
        <rFont val="Calibri"/>
      </rPr>
      <t xml:space="preserve">At the command prompt, execute the following command: </t>
    </r>
    <r>
      <rPr>
        <sz val="11"/>
        <color rgb="FF000000"/>
        <rFont val="Calibri"/>
      </rPr>
      <t xml:space="preserve">
</t>
    </r>
    <r>
      <rPr>
        <sz val="11"/>
        <color rgb="FF000000"/>
        <rFont val="Calibri"/>
      </rPr>
      <t># xmllint --format /usr/lib/vmware-perfcharts/tc-instance/conf/web.xml | sed '2 s/xmlns=".*"//g' | xmllint --xpath '/web-app/servlet-mapping/servlet-name[text()="jsp"]/parent::servlet-mapping'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 xml:space="preserve">    &lt;servlet-name&gt;jsp&lt;/servlet-name&gt;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&lt;url-pattern&gt;*.jspx&lt;/url-pattern&gt;</t>
    </r>
    <r>
      <rPr>
        <sz val="11"/>
        <color rgb="FF000000"/>
        <rFont val="Calibri"/>
      </rPr>
      <t xml:space="preserve">
</t>
    </r>
    <r>
      <rPr>
        <sz val="11"/>
        <color rgb="FF000000"/>
        <rFont val="Calibri"/>
      </rPr>
      <t xml:space="preserve">  &lt;/servlet-mapping&gt;</t>
    </r>
    <r>
      <rPr>
        <sz val="11"/>
        <color rgb="FF000000"/>
        <rFont val="Calibri"/>
      </rPr>
      <t xml:space="preserve">
</t>
    </r>
    <r>
      <rPr>
        <sz val="11"/>
        <color rgb="FF000000"/>
        <rFont val="Calibri"/>
      </rPr>
      <t>If the output of the command does not match the expected result, this is a finding.</t>
    </r>
  </si>
  <si>
    <t>V-239414</t>
  </si>
  <si>
    <r>
      <rPr>
        <sz val="11"/>
        <rFont val="Calibri"/>
      </rPr>
      <t>Performance Charts must not have the Web Distributed Authoring (WebDAV) servlet installed.</t>
    </r>
  </si>
  <si>
    <r>
      <rPr>
        <sz val="11"/>
        <color rgb="FF000000"/>
        <rFont val="Calibri"/>
      </rPr>
      <t>Open /usr/lib/vmware-perfcharts/tc-instance/conf/web.xml in a text editor.</t>
    </r>
    <r>
      <rPr>
        <sz val="11"/>
        <color rgb="FF000000"/>
        <rFont val="Calibri"/>
      </rPr>
      <t xml:space="preserve">
</t>
    </r>
    <r>
      <rPr>
        <sz val="11"/>
        <color rgb="FF000000"/>
        <rFont val="Calibri"/>
      </rPr>
      <t>Find the &lt;servlet-name&gt;webdav&lt;/servlet-name&gt; node and remove the entire parent &lt;servlet&gt; block.</t>
    </r>
    <r>
      <rPr>
        <sz val="11"/>
        <color rgb="FF000000"/>
        <rFont val="Calibri"/>
      </rPr>
      <t xml:space="preserve">
</t>
    </r>
    <r>
      <rPr>
        <sz val="11"/>
        <color rgb="FF000000"/>
        <rFont val="Calibri"/>
      </rPr>
      <t>Find the &lt;servlet-name&gt;webdav&lt;/servlet-name&gt; node and remove the entire parent &lt;servlet-mapping&gt; block.</t>
    </r>
  </si>
  <si>
    <r>
      <rPr>
        <sz val="11"/>
        <color rgb="FF000000"/>
        <rFont val="Calibri"/>
      </rPr>
      <t>WebDAV is an extension to the HTTP protocol that, when developed, was meant to allow users to create, change, and move documents on a server, typically a web server or web share. WebDAV is not widely used and has serious security concerns because it may allow clients to modify unauthorized files on the web server and must therefore be disabled.</t>
    </r>
    <r>
      <rPr>
        <sz val="11"/>
        <color rgb="FF000000"/>
        <rFont val="Calibri"/>
      </rPr>
      <t xml:space="preserve">
</t>
    </r>
    <r>
      <rPr>
        <sz val="11"/>
        <color rgb="FF000000"/>
        <rFont val="Calibri"/>
      </rPr>
      <t>Tomcat uses the "org.apache.catalina.servlets.WebdavServlet" servlet to provide WebDAV services. Because the WebDAV service has been found to have an excessive number of vulnerabilities, this servlet must not be installed. Performance Charts does not configure WebDAV by default.</t>
    </r>
  </si>
  <si>
    <r>
      <rPr>
        <sz val="11"/>
        <color rgb="FF000000"/>
        <rFont val="Calibri"/>
      </rPr>
      <t xml:space="preserve">At the command prompt, execute the following command: </t>
    </r>
    <r>
      <rPr>
        <sz val="11"/>
        <color rgb="FF000000"/>
        <rFont val="Calibri"/>
      </rPr>
      <t xml:space="preserve">
</t>
    </r>
    <r>
      <rPr>
        <sz val="11"/>
        <color rgb="FF000000"/>
        <rFont val="Calibri"/>
      </rPr>
      <t># grep -n 'webdav' /usr/lib/vmware-perfcharts/tc-instance/conf/web.xml</t>
    </r>
    <r>
      <rPr>
        <sz val="11"/>
        <color rgb="FF000000"/>
        <rFont val="Calibri"/>
      </rPr>
      <t xml:space="preserve">
</t>
    </r>
    <r>
      <rPr>
        <sz val="11"/>
        <color rgb="FF000000"/>
        <rFont val="Calibri"/>
      </rPr>
      <t>If the command produces any output, this is a finding.</t>
    </r>
  </si>
  <si>
    <t>V-239415</t>
  </si>
  <si>
    <r>
      <rPr>
        <sz val="11"/>
        <rFont val="Calibri"/>
      </rPr>
      <t>Performance Charts must be configured with memory leak protection.</t>
    </r>
  </si>
  <si>
    <r>
      <rPr>
        <sz val="11"/>
        <color rgb="FF000000"/>
        <rFont val="Calibri"/>
      </rPr>
      <t>Navigate to and open /usr/lib/vmware-perfcharts/tc-instance/conf/server.xml.</t>
    </r>
    <r>
      <rPr>
        <sz val="11"/>
        <color rgb="FF000000"/>
        <rFont val="Calibri"/>
      </rPr>
      <t xml:space="preserve">
</t>
    </r>
    <r>
      <rPr>
        <sz val="11"/>
        <color rgb="FF000000"/>
        <rFont val="Calibri"/>
      </rPr>
      <t>Navigate to the &lt;Server&gt; node.</t>
    </r>
    <r>
      <rPr>
        <sz val="11"/>
        <color rgb="FF000000"/>
        <rFont val="Calibri"/>
      </rPr>
      <t xml:space="preserve">
</t>
    </r>
    <r>
      <rPr>
        <sz val="11"/>
        <color rgb="FF000000"/>
        <rFont val="Calibri"/>
      </rPr>
      <t>Add '&lt;Listener className="org.apache.catalina.core.JreMemoryLeakPreventionListener"/&gt;' to the &lt;Server&gt; node.</t>
    </r>
  </si>
  <si>
    <r>
      <rPr>
        <sz val="11"/>
        <color rgb="FF000000"/>
        <rFont val="Calibri"/>
      </rPr>
      <t>The Java Runtime environment can cause a memory leak or lock files under certain conditions. Without memory leak protection, Performance Chart can continue to consume system resources that will lead to "OutOfMemoryErrors" when reloading web applications.</t>
    </r>
    <r>
      <rPr>
        <sz val="11"/>
        <color rgb="FF000000"/>
        <rFont val="Calibri"/>
      </rPr>
      <t xml:space="preserve">
</t>
    </r>
    <r>
      <rPr>
        <sz val="11"/>
        <color rgb="FF000000"/>
        <rFont val="Calibri"/>
      </rPr>
      <t>Memory leaks occur when JRE code uses the context class loader to load a singleton. This will cause a memory leak if a web application class loader happens to be the context class loader at the time. The "JreMemoryLeakPreventionListener" class is designed to initialize these singletons when Tomcat's common class loader is the context class loader. Proper use of JRE memory leak protection will ensure that the hosted application does not consume system resources and cause an unstable environment.</t>
    </r>
  </si>
  <si>
    <r>
      <rPr>
        <sz val="11"/>
        <color rgb="FF000000"/>
        <rFont val="Calibri"/>
      </rPr>
      <t xml:space="preserve">At the command prompt, execute the following command: </t>
    </r>
    <r>
      <rPr>
        <sz val="11"/>
        <color rgb="FF000000"/>
        <rFont val="Calibri"/>
      </rPr>
      <t xml:space="preserve">
</t>
    </r>
    <r>
      <rPr>
        <sz val="11"/>
        <color rgb="FF000000"/>
        <rFont val="Calibri"/>
      </rPr>
      <t># grep JreMemoryLeakPreventionListener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&lt;Listener className="org.apache.catalina.core.JreMemoryLeakPreventionListener"/&gt;</t>
    </r>
    <r>
      <rPr>
        <sz val="11"/>
        <color rgb="FF000000"/>
        <rFont val="Calibri"/>
      </rPr>
      <t xml:space="preserve">
</t>
    </r>
    <r>
      <rPr>
        <sz val="11"/>
        <color rgb="FF000000"/>
        <rFont val="Calibri"/>
      </rPr>
      <t>If the output of the command does not match the expected result, this is a finding.</t>
    </r>
  </si>
  <si>
    <t>V-239416</t>
  </si>
  <si>
    <r>
      <rPr>
        <sz val="11"/>
        <rFont val="Calibri"/>
      </rPr>
      <t>Performance Charts must not have any symbolic links in the web content directory tree.</t>
    </r>
  </si>
  <si>
    <r>
      <rPr>
        <sz val="11"/>
        <color rgb="FF000000"/>
        <rFont val="Calibri"/>
      </rPr>
      <t>At the command prompt, execute the following commands:</t>
    </r>
    <r>
      <rPr>
        <sz val="11"/>
        <color rgb="FF000000"/>
        <rFont val="Calibri"/>
      </rPr>
      <t xml:space="preserve">
</t>
    </r>
    <r>
      <rPr>
        <sz val="11"/>
        <color rgb="FF000000"/>
        <rFont val="Calibri"/>
      </rPr>
      <t>Note: Replace &lt;file_name&gt; for the name of any files that were returned.</t>
    </r>
    <r>
      <rPr>
        <sz val="11"/>
        <color rgb="FF000000"/>
        <rFont val="Calibri"/>
      </rPr>
      <t xml:space="preserve">
</t>
    </r>
    <r>
      <rPr>
        <sz val="11"/>
        <color rgb="FF000000"/>
        <rFont val="Calibri"/>
      </rPr>
      <t># unlink &lt;file_name&gt;</t>
    </r>
    <r>
      <rPr>
        <sz val="11"/>
        <color rgb="FF000000"/>
        <rFont val="Calibri"/>
      </rPr>
      <t xml:space="preserve">
</t>
    </r>
    <r>
      <rPr>
        <sz val="11"/>
        <color rgb="FF000000"/>
        <rFont val="Calibri"/>
      </rPr>
      <t>Repeat the commands for each file that was returned.</t>
    </r>
  </si>
  <si>
    <r>
      <rPr>
        <sz val="11"/>
        <color rgb="FF000000"/>
        <rFont val="Calibri"/>
      </rPr>
      <t xml:space="preserve">A web server is designed to deliver content and execute scripts or applications on the request of a client or user. Containing user requests to files in the directory tree of the hosted web application and limiting the execution of scripts and applications guarantees that the user is not accessing information protected outside the application's realm. </t>
    </r>
    <r>
      <rPr>
        <sz val="11"/>
        <color rgb="FF000000"/>
        <rFont val="Calibri"/>
      </rPr>
      <t xml:space="preserve">
</t>
    </r>
    <r>
      <rPr>
        <sz val="11"/>
        <color rgb="FF000000"/>
        <rFont val="Calibri"/>
      </rPr>
      <t>By checking that no symbolic links exist in the document root, the web server is protected from users jumping outside the hosted application directory tree and gaining access to the other directories, including the system root.</t>
    </r>
  </si>
  <si>
    <r>
      <rPr>
        <sz val="11"/>
        <color rgb="FF000000"/>
        <rFont val="Calibri"/>
      </rPr>
      <t>At the command prompt, execute the following command:</t>
    </r>
    <r>
      <rPr>
        <sz val="11"/>
        <color rgb="FF000000"/>
        <rFont val="Calibri"/>
      </rPr>
      <t xml:space="preserve">
</t>
    </r>
    <r>
      <rPr>
        <sz val="11"/>
        <color rgb="FF000000"/>
        <rFont val="Calibri"/>
      </rPr>
      <t># find /usr/lib/vmware-perfcharts/tc-instance/webapps/ -type l -ls</t>
    </r>
    <r>
      <rPr>
        <sz val="11"/>
        <color rgb="FF000000"/>
        <rFont val="Calibri"/>
      </rPr>
      <t xml:space="preserve">
</t>
    </r>
    <r>
      <rPr>
        <sz val="11"/>
        <color rgb="FF000000"/>
        <rFont val="Calibri"/>
      </rPr>
      <t>If the command produces any output, this is a finding.</t>
    </r>
  </si>
  <si>
    <t>V-239417</t>
  </si>
  <si>
    <r>
      <rPr>
        <sz val="11"/>
        <rFont val="Calibri"/>
      </rPr>
      <t xml:space="preserve">Performance Charts directory tree must have permissions in an </t>
    </r>
    <r>
      <rPr>
        <sz val="11"/>
        <color rgb="FF000000"/>
        <rFont val="Calibri"/>
      </rPr>
      <t>"</t>
    </r>
    <r>
      <rPr>
        <b/>
        <sz val="11"/>
        <color rgb="FF000000"/>
        <rFont val="Calibri"/>
      </rPr>
      <t>out-of-the box</t>
    </r>
    <r>
      <rPr>
        <sz val="11"/>
        <color rgb="FF000000"/>
        <rFont val="Calibri"/>
      </rPr>
      <t>"</t>
    </r>
    <r>
      <rPr>
        <sz val="11"/>
        <color rgb="FF000000"/>
        <rFont val="Calibri"/>
      </rPr>
      <t xml:space="preserve"> state.</t>
    </r>
  </si>
  <si>
    <r>
      <rPr>
        <sz val="11"/>
        <color rgb="FF000000"/>
        <rFont val="Calibri"/>
      </rPr>
      <t>At the command prompt, execute the following command:</t>
    </r>
    <r>
      <rPr>
        <sz val="11"/>
        <color rgb="FF000000"/>
        <rFont val="Calibri"/>
      </rPr>
      <t xml:space="preserve">
</t>
    </r>
    <r>
      <rPr>
        <sz val="11"/>
        <color rgb="FF000000"/>
        <rFont val="Calibri"/>
      </rPr>
      <t># chown perfcharts:cis &lt;file_name&gt;</t>
    </r>
    <r>
      <rPr>
        <sz val="11"/>
        <color rgb="FF000000"/>
        <rFont val="Calibri"/>
      </rPr>
      <t xml:space="preserve">
</t>
    </r>
    <r>
      <rPr>
        <sz val="11"/>
        <color rgb="FF000000"/>
        <rFont val="Calibri"/>
      </rPr>
      <t>Repeat the command for each file that was returned.</t>
    </r>
    <r>
      <rPr>
        <sz val="11"/>
        <color rgb="FF000000"/>
        <rFont val="Calibri"/>
      </rPr>
      <t xml:space="preserve">
</t>
    </r>
    <r>
      <rPr>
        <sz val="11"/>
        <color rgb="FF000000"/>
        <rFont val="Calibri"/>
      </rPr>
      <t>Note: Replace &lt;file_name&gt; for the name of the file that was returned.</t>
    </r>
  </si>
  <si>
    <r>
      <rPr>
        <sz val="11"/>
        <color rgb="FF000000"/>
        <rFont val="Calibri"/>
      </rPr>
      <t>Accounts on a web server are to be kept to a minimum. Only administrators, web managers, developers, auditors, and web authors require accounts on the machine hosting the web server. The resources to which these accounts have access must also be closely monitored and controlled. Performance Charts files must be adequately protected with correct permissions as applied "out of the box".</t>
    </r>
    <r>
      <rPr>
        <sz val="11"/>
        <color rgb="FF000000"/>
        <rFont val="Calibri"/>
      </rPr>
      <t xml:space="preserve">
</t>
    </r>
    <r>
      <rPr>
        <sz val="11"/>
        <color rgb="FF000000"/>
        <rFont val="Calibri"/>
      </rPr>
      <t>Satisfies: SRG-APP-000211-WSR-000030, SRG-APP-000380-WSR-000072</t>
    </r>
  </si>
  <si>
    <r>
      <rPr>
        <sz val="11"/>
        <color rgb="FF000000"/>
        <rFont val="Calibri"/>
      </rPr>
      <t>At the command prompt, execute the following command:</t>
    </r>
    <r>
      <rPr>
        <sz val="11"/>
        <color rgb="FF000000"/>
        <rFont val="Calibri"/>
      </rPr>
      <t xml:space="preserve">
</t>
    </r>
    <r>
      <rPr>
        <sz val="11"/>
        <color rgb="FF000000"/>
        <rFont val="Calibri"/>
      </rPr>
      <t># find /usr/lib/vmware-perfcharts/tc-instance/webapps/ -xdev -type f -a '(' -not -user perfcharts -o -not -group cis ')' -exec ls -A {}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/usr/lib/vmware-perfcharts/tc-instance/webapps/statsreport/WEB-INF/web.xml</t>
    </r>
    <r>
      <rPr>
        <sz val="11"/>
        <color rgb="FF000000"/>
        <rFont val="Calibri"/>
      </rPr>
      <t xml:space="preserve">
</t>
    </r>
    <r>
      <rPr>
        <sz val="11"/>
        <color rgb="FF000000"/>
        <rFont val="Calibri"/>
      </rPr>
      <t xml:space="preserve">If the command does not produce output, this is NOT a finding. </t>
    </r>
    <r>
      <rPr>
        <sz val="11"/>
        <color rgb="FF000000"/>
        <rFont val="Calibri"/>
      </rPr>
      <t xml:space="preserve">
</t>
    </r>
    <r>
      <rPr>
        <sz val="11"/>
        <color rgb="FF000000"/>
        <rFont val="Calibri"/>
      </rPr>
      <t>If the output of the command does not match the expected result, this is a finding.</t>
    </r>
  </si>
  <si>
    <t>V-239418</t>
  </si>
  <si>
    <r>
      <rPr>
        <sz val="11"/>
        <rFont val="Calibri"/>
      </rPr>
      <t>Performance Charts must fail to a known safe state if system initialization fails, shutdown fails, or aborts fail.</t>
    </r>
  </si>
  <si>
    <r>
      <rPr>
        <sz val="11"/>
        <color rgb="FF000000"/>
        <rFont val="Calibri"/>
      </rPr>
      <t>Navigate to and open /usr/lib/vmware-perfcharts/tc-instance/conf/catalina.properties.</t>
    </r>
    <r>
      <rPr>
        <sz val="11"/>
        <color rgb="FF000000"/>
        <rFont val="Calibri"/>
      </rPr>
      <t xml:space="preserve">
</t>
    </r>
    <r>
      <rPr>
        <sz val="11"/>
        <color rgb="FF000000"/>
        <rFont val="Calibri"/>
      </rPr>
      <t>Add or change the following line:</t>
    </r>
    <r>
      <rPr>
        <sz val="11"/>
        <color rgb="FF000000"/>
        <rFont val="Calibri"/>
      </rPr>
      <t xml:space="preserve">
</t>
    </r>
    <r>
      <rPr>
        <sz val="11"/>
        <color rgb="FF000000"/>
        <rFont val="Calibri"/>
      </rPr>
      <t>org.apache.catalina.startup.EXIT_ON_INIT_FAILURE=true</t>
    </r>
  </si>
  <si>
    <r>
      <rPr>
        <sz val="11"/>
        <color rgb="FF000000"/>
        <rFont val="Calibri"/>
      </rPr>
      <t>Determining a safe state for failure and weighing that against a potential denial of service for users depends on what type of application the web server is hosting. For Performance Charts, it is preferable that the service abort startup on any initialization failure rather than continuing in a degraded, and potentially insecure, state.</t>
    </r>
  </si>
  <si>
    <r>
      <rPr>
        <sz val="11"/>
        <color rgb="FF000000"/>
        <rFont val="Calibri"/>
      </rPr>
      <t>At the command line, execute the following command:</t>
    </r>
    <r>
      <rPr>
        <sz val="11"/>
        <color rgb="FF000000"/>
        <rFont val="Calibri"/>
      </rPr>
      <t xml:space="preserve">
</t>
    </r>
    <r>
      <rPr>
        <sz val="11"/>
        <color rgb="FF000000"/>
        <rFont val="Calibri"/>
      </rPr>
      <t># grep EXIT_ON_INIT_FAILURE /usr/lib/vmware-perfcharts/tc-instance/conf/catalina.properties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org.apache.catalina.startup.EXIT_ON_INIT_FAILURE = true</t>
    </r>
    <r>
      <rPr>
        <sz val="11"/>
        <color rgb="FF000000"/>
        <rFont val="Calibri"/>
      </rPr>
      <t xml:space="preserve">
</t>
    </r>
    <r>
      <rPr>
        <sz val="11"/>
        <color rgb="FF000000"/>
        <rFont val="Calibri"/>
      </rPr>
      <t>If the output of the command does not match the expected result, this is a finding.</t>
    </r>
  </si>
  <si>
    <t>V-239419</t>
  </si>
  <si>
    <r>
      <rPr>
        <sz val="11"/>
        <rFont val="Calibri"/>
      </rPr>
      <t>Performance Charts must limit the number of allowed connections.</t>
    </r>
  </si>
  <si>
    <r>
      <rPr>
        <sz val="11"/>
        <color rgb="FF000000"/>
        <rFont val="Calibri"/>
      </rPr>
      <t>Navigate to and open /usr/lib/vmware-perfcharts/tc-instance/conf/server.xml.</t>
    </r>
    <r>
      <rPr>
        <sz val="11"/>
        <color rgb="FF000000"/>
        <rFont val="Calibri"/>
      </rPr>
      <t xml:space="preserve">
</t>
    </r>
    <r>
      <rPr>
        <sz val="11"/>
        <color rgb="FF000000"/>
        <rFont val="Calibri"/>
      </rPr>
      <t>Configure the &lt;Connector&gt; node with the following value:</t>
    </r>
    <r>
      <rPr>
        <sz val="11"/>
        <color rgb="FF000000"/>
        <rFont val="Calibri"/>
      </rPr>
      <t xml:space="preserve">
</t>
    </r>
    <r>
      <rPr>
        <sz val="11"/>
        <color rgb="FF000000"/>
        <rFont val="Calibri"/>
      </rPr>
      <t>acceptCount="300"</t>
    </r>
  </si>
  <si>
    <r>
      <rPr>
        <sz val="11"/>
        <color rgb="FF000000"/>
        <rFont val="Calibri"/>
      </rPr>
      <t>Limiting the number of established connections to Performance Charts is a basic denial-of-service protection. Servers where the limit is too high or unlimited can potentially run out of system resources and negatively affect system availability.</t>
    </r>
  </si>
  <si>
    <r>
      <rPr>
        <sz val="11"/>
        <color rgb="FF000000"/>
        <rFont val="Calibri"/>
      </rPr>
      <t>At the command prompt, execute the following command:</t>
    </r>
    <r>
      <rPr>
        <sz val="11"/>
        <color rgb="FF000000"/>
        <rFont val="Calibri"/>
      </rPr>
      <t xml:space="preserve">
</t>
    </r>
    <r>
      <rPr>
        <sz val="11"/>
        <color rgb="FF000000"/>
        <rFont val="Calibri"/>
      </rPr>
      <t># xmllint --xpath '/Server/Service/Connector/@acceptCount'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acceptCount="300"</t>
    </r>
    <r>
      <rPr>
        <sz val="11"/>
        <color rgb="FF000000"/>
        <rFont val="Calibri"/>
      </rPr>
      <t xml:space="preserve">
</t>
    </r>
    <r>
      <rPr>
        <sz val="11"/>
        <color rgb="FF000000"/>
        <rFont val="Calibri"/>
      </rPr>
      <t>If the output does not match the expected result, this is a finding.</t>
    </r>
  </si>
  <si>
    <t>V-239420</t>
  </si>
  <si>
    <r>
      <rPr>
        <sz val="11"/>
        <rFont val="Calibri"/>
      </rPr>
      <t xml:space="preserve">Performance Charts must set </t>
    </r>
    <r>
      <rPr>
        <sz val="11"/>
        <color rgb="FF000000"/>
        <rFont val="Calibri"/>
      </rPr>
      <t>"</t>
    </r>
    <r>
      <rPr>
        <b/>
        <sz val="11"/>
        <color rgb="FF000000"/>
        <rFont val="Calibri"/>
      </rPr>
      <t>URIEncoding</t>
    </r>
    <r>
      <rPr>
        <sz val="11"/>
        <color rgb="FF000000"/>
        <rFont val="Calibri"/>
      </rPr>
      <t>"</t>
    </r>
    <r>
      <rPr>
        <sz val="11"/>
        <color rgb="FF000000"/>
        <rFont val="Calibri"/>
      </rPr>
      <t xml:space="preserve"> to UTF-8.</t>
    </r>
  </si>
  <si>
    <r>
      <rPr>
        <sz val="11"/>
        <color rgb="FF000000"/>
        <rFont val="Calibri"/>
      </rPr>
      <t>Navigate to and open /usr/lib/vmware-perfcharts/tc-instance/conf/server.xml.</t>
    </r>
    <r>
      <rPr>
        <sz val="11"/>
        <color rgb="FF000000"/>
        <rFont val="Calibri"/>
      </rPr>
      <t xml:space="preserve">
</t>
    </r>
    <r>
      <rPr>
        <sz val="11"/>
        <color rgb="FF000000"/>
        <rFont val="Calibri"/>
      </rPr>
      <t>Configure the &lt;Connector&gt; node with the value 'URIEncoding="UTF-8"'.</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</si>
  <si>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An attacker can also enter Unicode characters into hosted applications in an effort to break out of the document home or root home directory or to bypass security checks. Performance Charts must be configured to use a consistent character set via the "URIEncoding" attribute on the Connector nodes.</t>
    </r>
  </si>
  <si>
    <r>
      <rPr>
        <sz val="11"/>
        <color rgb="FF000000"/>
        <rFont val="Calibri"/>
      </rPr>
      <t>At the command prompt, execute the following command:</t>
    </r>
    <r>
      <rPr>
        <sz val="11"/>
        <color rgb="FF000000"/>
        <rFont val="Calibri"/>
      </rPr>
      <t xml:space="preserve">
</t>
    </r>
    <r>
      <rPr>
        <sz val="11"/>
        <color rgb="FF000000"/>
        <rFont val="Calibri"/>
      </rPr>
      <t># xmllint --xpath '/Server/Service/Connector/@URIEncoding' /usr/lib/vmware-perfcharts/tc-instance/conf/server.xml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URIEncoding="UTF-8"</t>
    </r>
    <r>
      <rPr>
        <sz val="11"/>
        <color rgb="FF000000"/>
        <rFont val="Calibri"/>
      </rPr>
      <t xml:space="preserve">
</t>
    </r>
    <r>
      <rPr>
        <sz val="11"/>
        <color rgb="FF000000"/>
        <rFont val="Calibri"/>
      </rPr>
      <t>If the output does not match the expected result, this is a finding.</t>
    </r>
  </si>
  <si>
    <t>V-239421</t>
  </si>
  <si>
    <r>
      <rPr>
        <sz val="11"/>
        <rFont val="Calibri"/>
      </rPr>
      <t xml:space="preserve">Performance Charts must use the </t>
    </r>
    <r>
      <rPr>
        <sz val="11"/>
        <color rgb="FF000000"/>
        <rFont val="Calibri"/>
      </rPr>
      <t>"</t>
    </r>
    <r>
      <rPr>
        <b/>
        <sz val="11"/>
        <color rgb="FF000000"/>
        <rFont val="Calibri"/>
      </rPr>
      <t>setCharacterEncodingFilter</t>
    </r>
    <r>
      <rPr>
        <sz val="11"/>
        <color rgb="FF000000"/>
        <rFont val="Calibri"/>
      </rPr>
      <t>"</t>
    </r>
    <r>
      <rPr>
        <sz val="11"/>
        <color rgb="FF000000"/>
        <rFont val="Calibri"/>
      </rPr>
      <t xml:space="preserve"> filter.</t>
    </r>
  </si>
  <si>
    <r>
      <rPr>
        <sz val="11"/>
        <color rgb="FF000000"/>
        <rFont val="Calibri"/>
      </rPr>
      <t>Open /usr/lib/vmware-perfcharts/tc-instance/conf/web.xml in a text editor.</t>
    </r>
    <r>
      <rPr>
        <sz val="11"/>
        <color rgb="FF000000"/>
        <rFont val="Calibri"/>
      </rPr>
      <t xml:space="preserve">
</t>
    </r>
    <r>
      <rPr>
        <sz val="11"/>
        <color rgb="FF000000"/>
        <rFont val="Calibri"/>
      </rPr>
      <t>Configure the &lt;web-app&gt; node with the child nodes listed below:</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&lt;/filter&gt;</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</si>
  <si>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 xml:space="preserve">An attacker can also enter Unicode characters into hosted applications in an effort to break out of the document home or root home directory or to bypass security checks. </t>
    </r>
    <r>
      <rPr>
        <sz val="11"/>
        <color rgb="FF000000"/>
        <rFont val="Calibri"/>
      </rPr>
      <t xml:space="preserve">
</t>
    </r>
    <r>
      <rPr>
        <sz val="11"/>
        <color rgb="FF000000"/>
        <rFont val="Calibri"/>
      </rPr>
      <t>VMware uses the standard Tomcat "SetCharacterEncodingFilter" to provide a layer of defense against character encoding attacks. Filters are Java objects that perform filtering tasks on the request to a resource (a servlet or static content), the response from a resource, or both.</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</si>
  <si>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/usr/lib/vmware-perfcharts/tc-instance/conf/web.xml | sed '2 s/xmlns=".*"//g' | xmllint --xpath '/web-app/filter-mapping/filter-name[text()="setCharacterEncodingFilter"]/parent::filter-mapping'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If the output is does not match the expected result, this is a finding.</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xmllint --format /usr/lib/vmware-perfcharts/tc-instance/conf/web.xml | sed '2 s/xmlns=".*"//g' | xmllint --xpath '/web-app/filter/filter-name[text()="setCharacterEncodingFilter"]/parent::filter'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If the output is does not match the expected result, this is a finding.</t>
    </r>
  </si>
  <si>
    <t>V-239422</t>
  </si>
  <si>
    <r>
      <rPr>
        <sz val="11"/>
        <rFont val="Calibri"/>
      </rPr>
      <t>Performance Charts must set the welcome-file node to a default web page.</t>
    </r>
  </si>
  <si>
    <r>
      <rPr>
        <sz val="11"/>
        <color rgb="FF000000"/>
        <rFont val="Calibri"/>
      </rPr>
      <t>Navigate to and open /usr/lib/vmware-perfcharts/tc-instance/conf/web.xml.</t>
    </r>
    <r>
      <rPr>
        <sz val="11"/>
        <color rgb="FF000000"/>
        <rFont val="Calibri"/>
      </rPr>
      <t xml:space="preserve">
</t>
    </r>
    <r>
      <rPr>
        <sz val="11"/>
        <color rgb="FF000000"/>
        <rFont val="Calibri"/>
      </rPr>
      <t>Add the following section under the &lt;web-apps&gt; node:</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 xml:space="preserve">    &lt;welcome-file&gt;index.html&lt;/welcome-file&gt;</t>
    </r>
    <r>
      <rPr>
        <sz val="11"/>
        <color rgb="FF000000"/>
        <rFont val="Calibri"/>
      </rPr>
      <t xml:space="preserve">
</t>
    </r>
    <r>
      <rPr>
        <sz val="11"/>
        <color rgb="FF000000"/>
        <rFont val="Calibri"/>
      </rPr>
      <t xml:space="preserve">    &lt;welcome-file&gt;index.htm&lt;/welcome-file&gt;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 xml:space="preserve">  &lt;/welcome-file-list&gt;</t>
    </r>
  </si>
  <si>
    <r>
      <rPr>
        <sz val="11"/>
        <color rgb="FF000000"/>
        <rFont val="Calibri"/>
      </rPr>
      <t xml:space="preserve">Enumeration techniques, such as URL parameter manipulation, rely on being able to obtain information about the web server's directory structure by locating directories without default pages. In the scenario, the web server will display to the user a listing of the files in the directory being accessed. </t>
    </r>
    <r>
      <rPr>
        <sz val="11"/>
        <color rgb="FF000000"/>
        <rFont val="Calibri"/>
      </rPr>
      <t xml:space="preserve">
</t>
    </r>
    <r>
      <rPr>
        <sz val="11"/>
        <color rgb="FF000000"/>
        <rFont val="Calibri"/>
      </rPr>
      <t>By having a default hosted application web page, the anonymous web user will not obtain directory browsing information or an error message that reveals the server type and version. Ensuring that every document directory has an "index.jsp" (or equivalent) file is one approach to mitigating the vulnerability.</t>
    </r>
  </si>
  <si>
    <r>
      <rPr>
        <sz val="11"/>
        <color rgb="FF000000"/>
        <rFont val="Calibri"/>
      </rPr>
      <t>At the command prompt,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xmllint --format /usr/lib/vmware-perfcharts/tc-instance/conf/web.xml | sed '2 s/xmlns=".*"//g' | xmllint --xpath '/web-app/welcome-file-list'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 xml:space="preserve">    &lt;welcome-file&gt;index.html&lt;/welcome-file&gt;</t>
    </r>
    <r>
      <rPr>
        <sz val="11"/>
        <color rgb="FF000000"/>
        <rFont val="Calibri"/>
      </rPr>
      <t xml:space="preserve">
</t>
    </r>
    <r>
      <rPr>
        <sz val="11"/>
        <color rgb="FF000000"/>
        <rFont val="Calibri"/>
      </rPr>
      <t xml:space="preserve">    &lt;welcome-file&gt;index.htm&lt;/welcome-file&gt;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 xml:space="preserve">  &lt;/welcome-file-list&gt;</t>
    </r>
    <r>
      <rPr>
        <sz val="11"/>
        <color rgb="FF000000"/>
        <rFont val="Calibri"/>
      </rPr>
      <t xml:space="preserve">
</t>
    </r>
    <r>
      <rPr>
        <sz val="11"/>
        <color rgb="FF000000"/>
        <rFont val="Calibri"/>
      </rPr>
      <t>If the output of the command does not match the expected result, this is a finding.</t>
    </r>
  </si>
  <si>
    <t>V-239423</t>
  </si>
  <si>
    <r>
      <rPr>
        <sz val="11"/>
        <rFont val="Calibri"/>
      </rPr>
      <t>Performance Charts must not show directory listings.</t>
    </r>
  </si>
  <si>
    <r>
      <rPr>
        <sz val="11"/>
        <color rgb="FF000000"/>
        <rFont val="Calibri"/>
      </rPr>
      <t>Navigate to and open /usr/lib/vmware-perfcharts/tc-instance/conf/web.xml.</t>
    </r>
    <r>
      <rPr>
        <sz val="11"/>
        <color rgb="FF000000"/>
        <rFont val="Calibri"/>
      </rPr>
      <t xml:space="preserve">
</t>
    </r>
    <r>
      <rPr>
        <sz val="11"/>
        <color rgb="FF000000"/>
        <rFont val="Calibri"/>
      </rPr>
      <t>Set the &lt;param-value&gt; to "false" in all &lt;param-name&gt;listing&lt;/param-name&gt; nodes.</t>
    </r>
    <r>
      <rPr>
        <sz val="11"/>
        <color rgb="FF000000"/>
        <rFont val="Calibri"/>
      </rPr>
      <t xml:space="preserve">
</t>
    </r>
    <r>
      <rPr>
        <sz val="11"/>
        <color rgb="FF000000"/>
        <rFont val="Calibri"/>
      </rPr>
      <t>Note: The setting should look like the following:</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&lt;param-name&gt;listings&lt;/param-name&gt;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&lt;/init-param&gt;</t>
    </r>
  </si>
  <si>
    <r>
      <rPr>
        <sz val="11"/>
        <color rgb="FF000000"/>
        <rFont val="Calibri"/>
      </rPr>
      <t>Enumeration techniques, such as URL parameter manipulation, rely on being able to obtain information about the web server's directory structure by locating directories without default pages. In the scenario, the web server will display to the user a listing of the files in the directory being accessed. Ensuring that directory listing is disabled is one approach to mitigating the vulnerability.</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</si>
  <si>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/usr/lib/vmware-perfcharts/tc-instance/conf/web.xml | sed '2 s/xmlns=".*"//g' | xmllint --xpath '//param-name[text()="listings"]/parent::init-param'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&lt;param-name&gt;listings&lt;/param-name&gt;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If the output of the command does not match the expected result, this is a finding.</t>
    </r>
  </si>
  <si>
    <t>V-239424</t>
  </si>
  <si>
    <r>
      <rPr>
        <sz val="11"/>
        <rFont val="Calibri"/>
      </rPr>
      <t>Performance Charts must be configured to show error pages with minimal information.</t>
    </r>
  </si>
  <si>
    <r>
      <rPr>
        <sz val="11"/>
        <color rgb="FF000000"/>
        <rFont val="Calibri"/>
      </rPr>
      <t>Navigate to and open /usr/lib/vmware-perfcharts/tc-instance/webapps/statsreport/WEB-INF/web.xml.</t>
    </r>
    <r>
      <rPr>
        <sz val="11"/>
        <color rgb="FF000000"/>
        <rFont val="Calibri"/>
      </rPr>
      <t xml:space="preserve">
</t>
    </r>
    <r>
      <rPr>
        <sz val="11"/>
        <color rgb="FF000000"/>
        <rFont val="Calibri"/>
      </rPr>
      <t>Add the following section under the &lt;web-apps&gt; node:</t>
    </r>
    <r>
      <rPr>
        <sz val="11"/>
        <color rgb="FF000000"/>
        <rFont val="Calibri"/>
      </rPr>
      <t xml:space="preserve">
</t>
    </r>
    <r>
      <rPr>
        <sz val="11"/>
        <color rgb="FF000000"/>
        <rFont val="Calibri"/>
      </rPr>
      <t>&lt;error-page&gt;</t>
    </r>
    <r>
      <rPr>
        <sz val="11"/>
        <color rgb="FF000000"/>
        <rFont val="Calibri"/>
      </rPr>
      <t xml:space="preserve">
</t>
    </r>
    <r>
      <rPr>
        <sz val="11"/>
        <color rgb="FF000000"/>
        <rFont val="Calibri"/>
      </rPr>
      <t xml:space="preserve">    &lt;exception-type&gt;java.lang.Throwable&lt;/exception-type&gt;</t>
    </r>
    <r>
      <rPr>
        <sz val="11"/>
        <color rgb="FF000000"/>
        <rFont val="Calibri"/>
      </rPr>
      <t xml:space="preserve">
</t>
    </r>
    <r>
      <rPr>
        <sz val="11"/>
        <color rgb="FF000000"/>
        <rFont val="Calibri"/>
      </rPr>
      <t xml:space="preserve">    &lt;location&gt;/error.jsp&lt;/location&gt;</t>
    </r>
    <r>
      <rPr>
        <sz val="11"/>
        <color rgb="FF000000"/>
        <rFont val="Calibri"/>
      </rPr>
      <t xml:space="preserve">
</t>
    </r>
    <r>
      <rPr>
        <sz val="11"/>
        <color rgb="FF000000"/>
        <rFont val="Calibri"/>
      </rPr>
      <t xml:space="preserve">  &lt;/error-page&gt;</t>
    </r>
  </si>
  <si>
    <r>
      <rPr>
        <sz val="11"/>
        <color rgb="FF000000"/>
        <rFont val="Calibri"/>
      </rPr>
      <t xml:space="preserve">Web servers will often display error messages to client users, including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 </t>
    </r>
    <r>
      <rPr>
        <sz val="11"/>
        <color rgb="FF000000"/>
        <rFont val="Calibri"/>
      </rPr>
      <t xml:space="preserve">
</t>
    </r>
    <r>
      <rPr>
        <sz val="11"/>
        <color rgb="FF000000"/>
        <rFont val="Calibri"/>
      </rPr>
      <t>This information could be used by an attacker to blueprint what type of attacks might be successful. Therefore, Performance Charts must be configured with a catch-all error handler that redirects to a standard "error.jsp".</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</si>
  <si>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/usr/lib/vmware-perfcharts/tc-instance/webapps/statsreport/WEB-INF/web.xml | sed '2 s/xmlns=".*"//g' | xmllint --xpath '/web-app/error-page/exception-type["text()=java.lang.Throwable"]/parent::error-page'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&lt;error-page&gt;</t>
    </r>
    <r>
      <rPr>
        <sz val="11"/>
        <color rgb="FF000000"/>
        <rFont val="Calibri"/>
      </rPr>
      <t xml:space="preserve">
</t>
    </r>
    <r>
      <rPr>
        <sz val="11"/>
        <color rgb="FF000000"/>
        <rFont val="Calibri"/>
      </rPr>
      <t xml:space="preserve">    &lt;exception-type&gt;java.lang.Throwable&lt;/exception-type&gt;</t>
    </r>
    <r>
      <rPr>
        <sz val="11"/>
        <color rgb="FF000000"/>
        <rFont val="Calibri"/>
      </rPr>
      <t xml:space="preserve">
</t>
    </r>
    <r>
      <rPr>
        <sz val="11"/>
        <color rgb="FF000000"/>
        <rFont val="Calibri"/>
      </rPr>
      <t xml:space="preserve">    &lt;location&gt;/http_error.jsp&lt;/location&gt;</t>
    </r>
    <r>
      <rPr>
        <sz val="11"/>
        <color rgb="FF000000"/>
        <rFont val="Calibri"/>
      </rPr>
      <t xml:space="preserve">
</t>
    </r>
    <r>
      <rPr>
        <sz val="11"/>
        <color rgb="FF000000"/>
        <rFont val="Calibri"/>
      </rPr>
      <t>&lt;/error-page&gt;</t>
    </r>
    <r>
      <rPr>
        <sz val="11"/>
        <color rgb="FF000000"/>
        <rFont val="Calibri"/>
      </rPr>
      <t xml:space="preserve">
</t>
    </r>
    <r>
      <rPr>
        <sz val="11"/>
        <color rgb="FF000000"/>
        <rFont val="Calibri"/>
      </rPr>
      <t>If the output does not match the expected result, this is a finding.</t>
    </r>
  </si>
  <si>
    <t>V-239425</t>
  </si>
  <si>
    <r>
      <rPr>
        <sz val="11"/>
        <rFont val="Calibri"/>
      </rPr>
      <t>Performance Charts must not enable support for TRACE requests.</t>
    </r>
  </si>
  <si>
    <r>
      <rPr>
        <sz val="11"/>
        <color rgb="FF000000"/>
        <rFont val="Calibri"/>
      </rPr>
      <t>Navigate to and open /usr/lib/vmware-perfcharts/tc-instance/conf/server.xml.</t>
    </r>
    <r>
      <rPr>
        <sz val="11"/>
        <color rgb="FF000000"/>
        <rFont val="Calibri"/>
      </rPr>
      <t xml:space="preserve">
</t>
    </r>
    <r>
      <rPr>
        <sz val="11"/>
        <color rgb="FF000000"/>
        <rFont val="Calibri"/>
      </rPr>
      <t>Navigate to and locate:</t>
    </r>
    <r>
      <rPr>
        <sz val="11"/>
        <color rgb="FF000000"/>
        <rFont val="Calibri"/>
      </rPr>
      <t xml:space="preserve">
</t>
    </r>
    <r>
      <rPr>
        <sz val="11"/>
        <color rgb="FF000000"/>
        <rFont val="Calibri"/>
      </rPr>
      <t>'allowTrace="true"'</t>
    </r>
    <r>
      <rPr>
        <sz val="11"/>
        <color rgb="FF000000"/>
        <rFont val="Calibri"/>
      </rPr>
      <t xml:space="preserve">
</t>
    </r>
    <r>
      <rPr>
        <sz val="11"/>
        <color rgb="FF000000"/>
        <rFont val="Calibri"/>
      </rPr>
      <t>Remove the 'allowTrace="true"' setting.</t>
    </r>
  </si>
  <si>
    <r>
      <rPr>
        <sz val="11"/>
        <color rgb="FF000000"/>
        <rFont val="Calibri"/>
      </rPr>
      <t>"Trace" is a technique for a user to request internal information about Tomcat. This is useful during product development but should not be enabled in production.</t>
    </r>
    <r>
      <rPr>
        <sz val="11"/>
        <color rgb="FF000000"/>
        <rFont val="Calibri"/>
      </rPr>
      <t xml:space="preserve">
</t>
    </r>
    <r>
      <rPr>
        <sz val="11"/>
        <color rgb="FF000000"/>
        <rFont val="Calibri"/>
      </rPr>
      <t>Allowing an attacker to conduct a Trace operation against Performance Charts will expose information that would be useful to perform a more targeted attack. Performance Charts provides the "allowTrace" parameter as a way to disable responding to Trace requests.</t>
    </r>
  </si>
  <si>
    <r>
      <rPr>
        <sz val="11"/>
        <color rgb="FF000000"/>
        <rFont val="Calibri"/>
      </rPr>
      <t>At the command prompt, execute the following command:</t>
    </r>
    <r>
      <rPr>
        <sz val="11"/>
        <color rgb="FF000000"/>
        <rFont val="Calibri"/>
      </rPr>
      <t xml:space="preserve">
</t>
    </r>
    <r>
      <rPr>
        <sz val="11"/>
        <color rgb="FF000000"/>
        <rFont val="Calibri"/>
      </rPr>
      <t># grep allowTrace /usr/lib/vmware-perfcharts/tc-instance/conf/server.xml</t>
    </r>
    <r>
      <rPr>
        <sz val="11"/>
        <color rgb="FF000000"/>
        <rFont val="Calibri"/>
      </rPr>
      <t xml:space="preserve">
</t>
    </r>
    <r>
      <rPr>
        <sz val="11"/>
        <color rgb="FF000000"/>
        <rFont val="Calibri"/>
      </rPr>
      <t xml:space="preserve">If "allowTrace" is set to "true", this is a finding. </t>
    </r>
    <r>
      <rPr>
        <sz val="11"/>
        <color rgb="FF000000"/>
        <rFont val="Calibri"/>
      </rPr>
      <t xml:space="preserve">
</t>
    </r>
    <r>
      <rPr>
        <sz val="11"/>
        <color rgb="FF000000"/>
        <rFont val="Calibri"/>
      </rPr>
      <t>If no line is returned, this is NOT a finding.</t>
    </r>
  </si>
  <si>
    <t>V-239426</t>
  </si>
  <si>
    <r>
      <rPr>
        <sz val="11"/>
        <rFont val="Calibri"/>
      </rPr>
      <t>Performance Charts must have the debug option turned off.</t>
    </r>
  </si>
  <si>
    <r>
      <rPr>
        <sz val="11"/>
        <color rgb="FF000000"/>
        <rFont val="Calibri"/>
      </rPr>
      <t>Navigate to and open /usr/lib/vmware-perfcharts/tc-instance/conf/web.xml.</t>
    </r>
    <r>
      <rPr>
        <sz val="11"/>
        <color rgb="FF000000"/>
        <rFont val="Calibri"/>
      </rPr>
      <t xml:space="preserve">
</t>
    </r>
    <r>
      <rPr>
        <sz val="11"/>
        <color rgb="FF000000"/>
        <rFont val="Calibri"/>
      </rPr>
      <t>Navigate to all &lt;debug&gt; nodes that are not set to "0".</t>
    </r>
    <r>
      <rPr>
        <sz val="11"/>
        <color rgb="FF000000"/>
        <rFont val="Calibri"/>
      </rPr>
      <t xml:space="preserve">
</t>
    </r>
    <r>
      <rPr>
        <sz val="11"/>
        <color rgb="FF000000"/>
        <rFont val="Calibri"/>
      </rPr>
      <t>Set the &lt;param-value&gt; to "0" in all &lt;param-name&gt;debug&lt;/param-name&gt; nodes.</t>
    </r>
    <r>
      <rPr>
        <sz val="11"/>
        <color rgb="FF000000"/>
        <rFont val="Calibri"/>
      </rPr>
      <t xml:space="preserve">
</t>
    </r>
    <r>
      <rPr>
        <sz val="11"/>
        <color rgb="FF000000"/>
        <rFont val="Calibri"/>
      </rPr>
      <t>Note: The debug setting should look like the following:</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 xml:space="preserve">    &lt;/init-param&gt;</t>
    </r>
  </si>
  <si>
    <r>
      <rPr>
        <sz val="11"/>
        <color rgb="FF000000"/>
        <rFont val="Calibri"/>
      </rPr>
      <t>Information needed by an attacker to begin looking for possible vulnerabilities in a web server includes any information about the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 Because this information may be placed in logs and general messages during normal operation of the web server, an attacker does not need to cause an error condition to gain this information.</t>
    </r>
    <r>
      <rPr>
        <sz val="11"/>
        <color rgb="FF000000"/>
        <rFont val="Calibri"/>
      </rPr>
      <t xml:space="preserve">
</t>
    </r>
    <r>
      <rPr>
        <sz val="11"/>
        <color rgb="FF000000"/>
        <rFont val="Calibri"/>
      </rPr>
      <t>The Performance Charts Service can be configured to set the debugging level. By setting the debugging level to zero, no debugging information will be provided to a malicious user.</t>
    </r>
  </si>
  <si>
    <r>
      <rPr>
        <sz val="11"/>
        <color rgb="FF000000"/>
        <rFont val="Calibri"/>
      </rPr>
      <t>At the command prompt,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xmllint --format /usr/lib/vmware-perfcharts/tc-instance/conf/web.xml | sed '2 s/xmlns=".*"//g' | xmllint --xpath '//param-name[text()="debug"]/parent::init-param'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If the output of the command does not match the expected result, this is a finding.</t>
    </r>
    <r>
      <rPr>
        <sz val="11"/>
        <color rgb="FF000000"/>
        <rFont val="Calibri"/>
      </rPr>
      <t xml:space="preserve">
</t>
    </r>
    <r>
      <rPr>
        <sz val="11"/>
        <color rgb="FF000000"/>
        <rFont val="Calibri"/>
      </rPr>
      <t>If no lines are returned, this is NOT a finding.</t>
    </r>
  </si>
  <si>
    <t>V-239427</t>
  </si>
  <si>
    <r>
      <rPr>
        <sz val="11"/>
        <rFont val="Calibri"/>
      </rPr>
      <t>Performance Charts must properly configure log sizes and rotation.</t>
    </r>
  </si>
  <si>
    <r>
      <rPr>
        <sz val="11"/>
        <color rgb="FF000000"/>
        <rFont val="Calibri"/>
      </rPr>
      <t>Open  /etc/vmware-perfcharts/log4j.properties with a text editor and add or change the following settings:</t>
    </r>
    <r>
      <rPr>
        <sz val="11"/>
        <color rgb="FF000000"/>
        <rFont val="Calibri"/>
      </rPr>
      <t xml:space="preserve">
</t>
    </r>
    <r>
      <rPr>
        <sz val="11"/>
        <color rgb="FF000000"/>
        <rFont val="Calibri"/>
      </rPr>
      <t>log4j.appender.LOGFILE.MaxFileSize=5MB</t>
    </r>
    <r>
      <rPr>
        <sz val="11"/>
        <color rgb="FF000000"/>
        <rFont val="Calibri"/>
      </rPr>
      <t xml:space="preserve">
</t>
    </r>
    <r>
      <rPr>
        <sz val="11"/>
        <color rgb="FF000000"/>
        <rFont val="Calibri"/>
      </rPr>
      <t>log4j.appender.LOGFILE.MaxBackupIndex=10</t>
    </r>
  </si>
  <si>
    <r>
      <rPr>
        <sz val="11"/>
        <color rgb="FF000000"/>
        <rFont val="Calibri"/>
      </rPr>
      <t>To ensure that the logging mechanism used by the web server has sufficient storage capacity in which to write the logs, the logging mechanism must be able to allocate log record storage capacity. Performance Charts properly sizes and configures log rotation during installation. This default configuration must be verified.</t>
    </r>
  </si>
  <si>
    <r>
      <rPr>
        <sz val="11"/>
        <color rgb="FF000000"/>
        <rFont val="Calibri"/>
      </rPr>
      <t>At the command prompt, execute the following command:</t>
    </r>
    <r>
      <rPr>
        <sz val="11"/>
        <color rgb="FF000000"/>
        <rFont val="Calibri"/>
      </rPr>
      <t xml:space="preserve">
</t>
    </r>
    <r>
      <rPr>
        <sz val="11"/>
        <color rgb="FF000000"/>
        <rFont val="Calibri"/>
      </rPr>
      <t># grep -i "max" /etc/vmware-perfcharts/log4j.properties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log4j.appender.LOGFILE.MaxFileSize=5MB</t>
    </r>
    <r>
      <rPr>
        <sz val="11"/>
        <color rgb="FF000000"/>
        <rFont val="Calibri"/>
      </rPr>
      <t xml:space="preserve">
</t>
    </r>
    <r>
      <rPr>
        <sz val="11"/>
        <color rgb="FF000000"/>
        <rFont val="Calibri"/>
      </rPr>
      <t>log4j.appender.LOGFILE.MaxBackupIndex=10</t>
    </r>
    <r>
      <rPr>
        <sz val="11"/>
        <color rgb="FF000000"/>
        <rFont val="Calibri"/>
      </rPr>
      <t xml:space="preserve">
</t>
    </r>
    <r>
      <rPr>
        <sz val="11"/>
        <color rgb="FF000000"/>
        <rFont val="Calibri"/>
      </rPr>
      <t>If the output of the command does not match the expected result, this is a finding.</t>
    </r>
  </si>
  <si>
    <t>V-239428</t>
  </si>
  <si>
    <r>
      <rPr>
        <sz val="11"/>
        <rFont val="Calibri"/>
      </rPr>
      <t>Rsyslog must be configured to monitor and ship Performance Charts log files.</t>
    </r>
  </si>
  <si>
    <r>
      <rPr>
        <sz val="11"/>
        <color rgb="FF000000"/>
        <rFont val="Calibri"/>
      </rPr>
      <t>Navigate to and open /etc/vmware-syslog/stig-services-perfcharts.conf.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File="/var/log/vmware/perfcharts/localhost_access_log.*.txt"</t>
    </r>
    <r>
      <rPr>
        <sz val="11"/>
        <color rgb="FF000000"/>
        <rFont val="Calibri"/>
      </rPr>
      <t xml:space="preserve">
</t>
    </r>
    <r>
      <rPr>
        <sz val="11"/>
        <color rgb="FF000000"/>
        <rFont val="Calibri"/>
      </rPr>
      <t xml:space="preserve">      Tag="perfcharts-localhost_access"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File="/var/log/vmware/perfcharts/vmware-perfcharts-runtime.log.std*"</t>
    </r>
    <r>
      <rPr>
        <sz val="11"/>
        <color rgb="FF000000"/>
        <rFont val="Calibri"/>
      </rPr>
      <t xml:space="preserve">
</t>
    </r>
    <r>
      <rPr>
        <sz val="11"/>
        <color rgb="FF000000"/>
        <rFont val="Calibri"/>
      </rPr>
      <t xml:space="preserve">      Tag="perfcharts-runtime"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</si>
  <si>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Performance Charts produces a handful of logs that must be offloaded from the originating system. This information can then be used for diagnostic purposes, forensics purposes, or other purposes relevant to ensuring the availability and integrity of the hosted application.</t>
    </r>
    <r>
      <rPr>
        <sz val="11"/>
        <color rgb="FF000000"/>
        <rFont val="Calibri"/>
      </rPr>
      <t xml:space="preserve">
</t>
    </r>
    <r>
      <rPr>
        <sz val="11"/>
        <color rgb="FF000000"/>
        <rFont val="Calibri"/>
      </rPr>
      <t>Satisfies: SRG-APP-000358-WSR-000163, SRG-APP-000125-WSR-000071</t>
    </r>
  </si>
  <si>
    <r>
      <rPr>
        <sz val="11"/>
        <color rgb="FF000000"/>
        <rFont val="Calibri"/>
      </rPr>
      <t>At the command prompt, execute the following command:</t>
    </r>
    <r>
      <rPr>
        <sz val="11"/>
        <color rgb="FF000000"/>
        <rFont val="Calibri"/>
      </rPr>
      <t xml:space="preserve">
</t>
    </r>
    <r>
      <rPr>
        <sz val="11"/>
        <color rgb="FF000000"/>
        <rFont val="Calibri"/>
      </rPr>
      <t># grep -v "^#" /etc/vmware-syslog/stig-services-perfcharts.conf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File="/var/log/vmware/perfcharts/localhost_access_log.*.txt"</t>
    </r>
    <r>
      <rPr>
        <sz val="11"/>
        <color rgb="FF000000"/>
        <rFont val="Calibri"/>
      </rPr>
      <t xml:space="preserve">
</t>
    </r>
    <r>
      <rPr>
        <sz val="11"/>
        <color rgb="FF000000"/>
        <rFont val="Calibri"/>
      </rPr>
      <t xml:space="preserve">      Tag="perfcharts-localhost_access"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File="/var/log/vmware/perfcharts/vmware-perfcharts-runtime.log.std*"</t>
    </r>
    <r>
      <rPr>
        <sz val="11"/>
        <color rgb="FF000000"/>
        <rFont val="Calibri"/>
      </rPr>
      <t xml:space="preserve">
</t>
    </r>
    <r>
      <rPr>
        <sz val="11"/>
        <color rgb="FF000000"/>
        <rFont val="Calibri"/>
      </rPr>
      <t xml:space="preserve">      Tag="perfcharts-runtime"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If the file does not exist, this is a finding.</t>
    </r>
    <r>
      <rPr>
        <sz val="11"/>
        <color rgb="FF000000"/>
        <rFont val="Calibri"/>
      </rPr>
      <t xml:space="preserve">
</t>
    </r>
    <r>
      <rPr>
        <sz val="11"/>
        <color rgb="FF000000"/>
        <rFont val="Calibri"/>
      </rPr>
      <t>If the output of the command does not match the expected result, this is a finding.</t>
    </r>
  </si>
  <si>
    <t>V-239429</t>
  </si>
  <si>
    <r>
      <rPr>
        <sz val="11"/>
        <rFont val="Calibri"/>
      </rPr>
      <t>Performance Charts must be configured with the appropriate ports.</t>
    </r>
  </si>
  <si>
    <r>
      <rPr>
        <sz val="11"/>
        <color rgb="FF000000"/>
        <rFont val="Calibri"/>
      </rPr>
      <t>Navigate to and open /usr/lib/vmware-perfcharts/tc-instance/conf/catalina.properties.</t>
    </r>
    <r>
      <rPr>
        <sz val="11"/>
        <color rgb="FF000000"/>
        <rFont val="Calibri"/>
      </rPr>
      <t xml:space="preserve">
</t>
    </r>
    <r>
      <rPr>
        <sz val="11"/>
        <color rgb="FF000000"/>
        <rFont val="Calibri"/>
      </rPr>
      <t>Navigate to the ports specification section.</t>
    </r>
    <r>
      <rPr>
        <sz val="11"/>
        <color rgb="FF000000"/>
        <rFont val="Calibri"/>
      </rPr>
      <t xml:space="preserve">
</t>
    </r>
    <r>
      <rPr>
        <sz val="11"/>
        <color rgb="FF000000"/>
        <rFont val="Calibri"/>
      </rPr>
      <t>Add or modify the following lines:</t>
    </r>
    <r>
      <rPr>
        <sz val="11"/>
        <color rgb="FF000000"/>
        <rFont val="Calibri"/>
      </rPr>
      <t xml:space="preserve">
</t>
    </r>
    <r>
      <rPr>
        <sz val="11"/>
        <color rgb="FF000000"/>
        <rFont val="Calibri"/>
      </rPr>
      <t>bio.http.port=13080</t>
    </r>
    <r>
      <rPr>
        <sz val="11"/>
        <color rgb="FF000000"/>
        <rFont val="Calibri"/>
      </rPr>
      <t xml:space="preserve">
</t>
    </r>
    <r>
      <rPr>
        <sz val="11"/>
        <color rgb="FF000000"/>
        <rFont val="Calibri"/>
      </rPr>
      <t>bio.https.port=8443</t>
    </r>
  </si>
  <si>
    <r>
      <rPr>
        <sz val="11"/>
        <color rgb="FF000000"/>
        <rFont val="Calibri"/>
      </rPr>
      <t>Web servers provide numerous processes, features, and functionalities that use TCP/IP ports. Some of these processes may be deemed unnecessary or too unsecure to run on a production system. The ports that the Performance Charts listens on are configured in the "catalina.properties" file and must be verified as accurate to their shipping state.</t>
    </r>
  </si>
  <si>
    <r>
      <rPr>
        <sz val="11"/>
        <color rgb="FF000000"/>
        <rFont val="Calibri"/>
      </rPr>
      <t>At the command prompt, execute the following command:</t>
    </r>
    <r>
      <rPr>
        <sz val="11"/>
        <color rgb="FF000000"/>
        <rFont val="Calibri"/>
      </rPr>
      <t xml:space="preserve">
</t>
    </r>
    <r>
      <rPr>
        <sz val="11"/>
        <color rgb="FF000000"/>
        <rFont val="Calibri"/>
      </rPr>
      <t># grep '^bio\.' /usr/lib/vmware-perfcharts/tc-instance/conf/catalina.properties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bio.http.port=13080</t>
    </r>
    <r>
      <rPr>
        <sz val="11"/>
        <color rgb="FF000000"/>
        <rFont val="Calibri"/>
      </rPr>
      <t xml:space="preserve">
</t>
    </r>
    <r>
      <rPr>
        <sz val="11"/>
        <color rgb="FF000000"/>
        <rFont val="Calibri"/>
      </rPr>
      <t>bio.https.port=8443</t>
    </r>
    <r>
      <rPr>
        <sz val="11"/>
        <color rgb="FF000000"/>
        <rFont val="Calibri"/>
      </rPr>
      <t xml:space="preserve">
</t>
    </r>
    <r>
      <rPr>
        <sz val="11"/>
        <color rgb="FF000000"/>
        <rFont val="Calibri"/>
      </rPr>
      <t>If the output of the command does not match the expected result, this is a finding.</t>
    </r>
  </si>
  <si>
    <t>V-239430</t>
  </si>
  <si>
    <r>
      <rPr>
        <sz val="11"/>
        <rFont val="Calibri"/>
      </rPr>
      <t>Performance Charts must disable the shutdown port.</t>
    </r>
  </si>
  <si>
    <r>
      <rPr>
        <sz val="11"/>
        <color rgb="FF000000"/>
        <rFont val="Calibri"/>
      </rPr>
      <t>Navigate to and open /etc/vmware-eam/catalina.properties.</t>
    </r>
    <r>
      <rPr>
        <sz val="11"/>
        <color rgb="FF000000"/>
        <rFont val="Calibri"/>
      </rPr>
      <t xml:space="preserve">
</t>
    </r>
    <r>
      <rPr>
        <sz val="11"/>
        <color rgb="FF000000"/>
        <rFont val="Calibri"/>
      </rPr>
      <t>Navigate to the ports specification section.</t>
    </r>
    <r>
      <rPr>
        <sz val="11"/>
        <color rgb="FF000000"/>
        <rFont val="Calibri"/>
      </rPr>
      <t xml:space="preserve">
</t>
    </r>
    <r>
      <rPr>
        <sz val="11"/>
        <color rgb="FF000000"/>
        <rFont val="Calibri"/>
      </rPr>
      <t>Add or modify the following line:</t>
    </r>
    <r>
      <rPr>
        <sz val="11"/>
        <color rgb="FF000000"/>
        <rFont val="Calibri"/>
      </rPr>
      <t xml:space="preserve">
</t>
    </r>
    <r>
      <rPr>
        <sz val="11"/>
        <color rgb="FF000000"/>
        <rFont val="Calibri"/>
      </rPr>
      <t>base.shutdown.port=-1</t>
    </r>
  </si>
  <si>
    <r>
      <rPr>
        <sz val="11"/>
        <color rgb="FF000000"/>
        <rFont val="Calibri"/>
      </rPr>
      <t xml:space="preserve">An attacker has at least two reasons to stop a web server. The first is to cause a denial of service, and the second is to put in place changes the attacker made to the web server configuration. </t>
    </r>
    <r>
      <rPr>
        <sz val="11"/>
        <color rgb="FF000000"/>
        <rFont val="Calibri"/>
      </rPr>
      <t xml:space="preserve">
</t>
    </r>
    <r>
      <rPr>
        <sz val="11"/>
        <color rgb="FF000000"/>
        <rFont val="Calibri"/>
      </rPr>
      <t>If the Tomcat shutdown port feature is enabled, a shutdown signal can be sent to Performance Chart through this port. To ensure availability, the shutdown port must be disabled.</t>
    </r>
  </si>
  <si>
    <r>
      <rPr>
        <sz val="11"/>
        <color rgb="FF000000"/>
        <rFont val="Calibri"/>
      </rPr>
      <t>At the command prompt, execute the following command:</t>
    </r>
    <r>
      <rPr>
        <sz val="11"/>
        <color rgb="FF000000"/>
        <rFont val="Calibri"/>
      </rPr>
      <t xml:space="preserve">
</t>
    </r>
    <r>
      <rPr>
        <sz val="11"/>
        <color rgb="FF000000"/>
        <rFont val="Calibri"/>
      </rPr>
      <t># grep base.shutdown.port /usr/lib/vmware-perfcharts/tc-instance/conf/catalina.properties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If the output of the command does not match the expected result, this is a finding.</t>
    </r>
  </si>
  <si>
    <t>V-239431</t>
  </si>
  <si>
    <r>
      <rPr>
        <sz val="11"/>
        <rFont val="Calibri"/>
      </rPr>
      <t>Performance Charts must set the secure flag for cookies.</t>
    </r>
  </si>
  <si>
    <r>
      <rPr>
        <sz val="11"/>
        <color rgb="FF000000"/>
        <rFont val="Calibri"/>
      </rPr>
      <t>Navigate to and open /usr/lib/vmware-perfcharts/tc-instance/webapps/statsreport/WEB-INF/web.xml.</t>
    </r>
    <r>
      <rPr>
        <sz val="11"/>
        <color rgb="FF000000"/>
        <rFont val="Calibri"/>
      </rPr>
      <t xml:space="preserve">
</t>
    </r>
    <r>
      <rPr>
        <sz val="11"/>
        <color rgb="FF000000"/>
        <rFont val="Calibri"/>
      </rPr>
      <t>Navigate to the &lt;session-config&gt; node and configure it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&lt;session-timeout&gt;6&lt;/session-timeout&gt;</t>
    </r>
    <r>
      <rPr>
        <sz val="11"/>
        <color rgb="FF000000"/>
        <rFont val="Calibri"/>
      </rPr>
      <t xml:space="preserve">
</t>
    </r>
    <r>
      <rPr>
        <sz val="11"/>
        <color rgb="FF000000"/>
        <rFont val="Calibri"/>
      </rPr>
      <t xml:space="preserve">  &lt;/session-config&gt;</t>
    </r>
  </si>
  <si>
    <r>
      <rPr>
        <sz val="11"/>
        <color rgb="FF000000"/>
        <rFont val="Calibri"/>
      </rPr>
      <t xml:space="preserve">The secure flag is an option that can be set by the application server when sending a new cookie to the user within an HTTP Response. The purpose of the secure flag is to prevent cookies from being observed by unauthorized parties due to the transmission of the cookie in clear text. </t>
    </r>
    <r>
      <rPr>
        <sz val="11"/>
        <color rgb="FF000000"/>
        <rFont val="Calibri"/>
      </rPr>
      <t xml:space="preserve">
</t>
    </r>
    <r>
      <rPr>
        <sz val="11"/>
        <color rgb="FF000000"/>
        <rFont val="Calibri"/>
      </rPr>
      <t>By setting the secure flag, the browser will prevent the transmission of a cookie over an unencrypted channel. Performance Charts is configured to only be accessible over a TLS tunnel, but this cookie flag is still a recommended best practice.</t>
    </r>
  </si>
  <si>
    <r>
      <rPr>
        <sz val="11"/>
        <color rgb="FF000000"/>
        <rFont val="Calibri"/>
      </rPr>
      <t>At the command prompt,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xmllint --format /usr/lib/vmware-perfcharts/tc-instance/webapps/statsreport/WEB-INF/web.xml | sed '2 s/xmlns=".*"//g' | xmllint --xpath '/web-app/session-config/cookie-config/secure'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&lt;secure&gt;true&lt;/secure&gt;</t>
    </r>
    <r>
      <rPr>
        <sz val="11"/>
        <color rgb="FF000000"/>
        <rFont val="Calibri"/>
      </rPr>
      <t xml:space="preserve">
</t>
    </r>
    <r>
      <rPr>
        <sz val="11"/>
        <color rgb="FF000000"/>
        <rFont val="Calibri"/>
      </rPr>
      <t>If the output of the command does not match the expected result, this is a finding.</t>
    </r>
  </si>
  <si>
    <t>V-239432</t>
  </si>
  <si>
    <r>
      <rPr>
        <sz val="11"/>
        <rFont val="Calibri"/>
      </rPr>
      <t>Performance Charts must be configured to limit access to internal packages.</t>
    </r>
  </si>
  <si>
    <r>
      <rPr>
        <sz val="11"/>
        <color rgb="FF000000"/>
        <rFont val="Calibri"/>
      </rPr>
      <t>Navigate to and open /usr/lib/vmware-sso/vmware-sts/conf/catalina.properties and ensure that the "package.access" line is configured as follows:</t>
    </r>
    <r>
      <rPr>
        <sz val="11"/>
        <color rgb="FF000000"/>
        <rFont val="Calibri"/>
      </rPr>
      <t xml:space="preserve">
</t>
    </r>
    <r>
      <rPr>
        <sz val="11"/>
        <color rgb="FF000000"/>
        <rFont val="Calibri"/>
      </rPr>
      <t>package.access = \</t>
    </r>
    <r>
      <rPr>
        <sz val="11"/>
        <color rgb="FF000000"/>
        <rFont val="Calibri"/>
      </rPr>
      <t xml:space="preserve">
</t>
    </r>
    <r>
      <rPr>
        <sz val="11"/>
        <color rgb="FF000000"/>
        <rFont val="Calibri"/>
      </rPr>
      <t>sun.,\</t>
    </r>
    <r>
      <rPr>
        <sz val="11"/>
        <color rgb="FF000000"/>
        <rFont val="Calibri"/>
      </rPr>
      <t xml:space="preserve">
</t>
    </r>
    <r>
      <rPr>
        <sz val="11"/>
        <color rgb="FF000000"/>
        <rFont val="Calibri"/>
      </rPr>
      <t>org.apache.catalina.,\</t>
    </r>
    <r>
      <rPr>
        <sz val="11"/>
        <color rgb="FF000000"/>
        <rFont val="Calibri"/>
      </rPr>
      <t xml:space="preserve">
</t>
    </r>
    <r>
      <rPr>
        <sz val="11"/>
        <color rgb="FF000000"/>
        <rFont val="Calibri"/>
      </rPr>
      <t>org.apache.coyote.,\</t>
    </r>
    <r>
      <rPr>
        <sz val="11"/>
        <color rgb="FF000000"/>
        <rFont val="Calibri"/>
      </rPr>
      <t xml:space="preserve">
</t>
    </r>
    <r>
      <rPr>
        <sz val="11"/>
        <color rgb="FF000000"/>
        <rFont val="Calibri"/>
      </rPr>
      <t>org.apache.jasper.,\</t>
    </r>
    <r>
      <rPr>
        <sz val="11"/>
        <color rgb="FF000000"/>
        <rFont val="Calibri"/>
      </rPr>
      <t xml:space="preserve">
</t>
    </r>
    <r>
      <rPr>
        <sz val="11"/>
        <color rgb="FF000000"/>
        <rFont val="Calibri"/>
      </rPr>
      <t>org.apache.naming.resources.,\</t>
    </r>
    <r>
      <rPr>
        <sz val="11"/>
        <color rgb="FF000000"/>
        <rFont val="Calibri"/>
      </rPr>
      <t xml:space="preserve">
</t>
    </r>
    <r>
      <rPr>
        <sz val="11"/>
        <color rgb="FF000000"/>
        <rFont val="Calibri"/>
      </rPr>
      <t>org.apache.tomcat.</t>
    </r>
  </si>
  <si>
    <r>
      <rPr>
        <sz val="11"/>
        <color rgb="FF000000"/>
        <rFont val="Calibri"/>
      </rPr>
      <t>The "package.access" entry in the "catalina.properties" file implements access control at the package level. When this is properly configured, a Security Exception will be reported if an errant or malicious web app attempts to access the listed internal classes directly or if a new class is defined under the protected packages. Performance Charts comes preconfigured with the appropriate packages defined in "package.access", and this configuration must be maintained.</t>
    </r>
  </si>
  <si>
    <r>
      <rPr>
        <sz val="11"/>
        <color rgb="FF000000"/>
        <rFont val="Calibri"/>
      </rPr>
      <t>At the command prompt, execute the following command:</t>
    </r>
    <r>
      <rPr>
        <sz val="11"/>
        <color rgb="FF000000"/>
        <rFont val="Calibri"/>
      </rPr>
      <t xml:space="preserve">
</t>
    </r>
    <r>
      <rPr>
        <sz val="11"/>
        <color rgb="FF000000"/>
        <rFont val="Calibri"/>
      </rPr>
      <t># grep -A 6 "package.access" /usr/lib/vmware-perfcharts/tc-instance/conf/catalina.properties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package.access = \</t>
    </r>
    <r>
      <rPr>
        <sz val="11"/>
        <color rgb="FF000000"/>
        <rFont val="Calibri"/>
      </rPr>
      <t xml:space="preserve">
</t>
    </r>
    <r>
      <rPr>
        <sz val="11"/>
        <color rgb="FF000000"/>
        <rFont val="Calibri"/>
      </rPr>
      <t>sun.,\</t>
    </r>
    <r>
      <rPr>
        <sz val="11"/>
        <color rgb="FF000000"/>
        <rFont val="Calibri"/>
      </rPr>
      <t xml:space="preserve">
</t>
    </r>
    <r>
      <rPr>
        <sz val="11"/>
        <color rgb="FF000000"/>
        <rFont val="Calibri"/>
      </rPr>
      <t>org.apache.catalina.,\</t>
    </r>
    <r>
      <rPr>
        <sz val="11"/>
        <color rgb="FF000000"/>
        <rFont val="Calibri"/>
      </rPr>
      <t xml:space="preserve">
</t>
    </r>
    <r>
      <rPr>
        <sz val="11"/>
        <color rgb="FF000000"/>
        <rFont val="Calibri"/>
      </rPr>
      <t>org.apache.coyote.,\</t>
    </r>
    <r>
      <rPr>
        <sz val="11"/>
        <color rgb="FF000000"/>
        <rFont val="Calibri"/>
      </rPr>
      <t xml:space="preserve">
</t>
    </r>
    <r>
      <rPr>
        <sz val="11"/>
        <color rgb="FF000000"/>
        <rFont val="Calibri"/>
      </rPr>
      <t>org.apache.jasper.,\</t>
    </r>
    <r>
      <rPr>
        <sz val="11"/>
        <color rgb="FF000000"/>
        <rFont val="Calibri"/>
      </rPr>
      <t xml:space="preserve">
</t>
    </r>
    <r>
      <rPr>
        <sz val="11"/>
        <color rgb="FF000000"/>
        <rFont val="Calibri"/>
      </rPr>
      <t>org.apache.naming.resources.,\</t>
    </r>
    <r>
      <rPr>
        <sz val="11"/>
        <color rgb="FF000000"/>
        <rFont val="Calibri"/>
      </rPr>
      <t xml:space="preserve">
</t>
    </r>
    <r>
      <rPr>
        <sz val="11"/>
        <color rgb="FF000000"/>
        <rFont val="Calibri"/>
      </rPr>
      <t>org.apache.tomcat.</t>
    </r>
    <r>
      <rPr>
        <sz val="11"/>
        <color rgb="FF000000"/>
        <rFont val="Calibri"/>
      </rPr>
      <t xml:space="preserve">
</t>
    </r>
    <r>
      <rPr>
        <sz val="11"/>
        <color rgb="FF000000"/>
        <rFont val="Calibri"/>
      </rPr>
      <t>If the output of the command does not match the expected result, this is a finding.</t>
    </r>
  </si>
  <si>
    <t>V-239652</t>
  </si>
  <si>
    <r>
      <rPr>
        <sz val="11"/>
        <rFont val="Calibri"/>
      </rPr>
      <t>The Security Token Service must limit the amount of time that each TCP connection is kept alive.</t>
    </r>
  </si>
  <si>
    <t>STS Tomcat</t>
  </si>
  <si>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value:</t>
    </r>
    <r>
      <rPr>
        <sz val="11"/>
        <color rgb="FF000000"/>
        <rFont val="Calibri"/>
      </rPr>
      <t xml:space="preserve">
</t>
    </r>
    <r>
      <rPr>
        <sz val="11"/>
        <color rgb="FF000000"/>
        <rFont val="Calibri"/>
      </rPr>
      <t>connectionTimeout="60000"</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</si>
  <si>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xmllint --format /usr/lib/vmware-sso/vmware-sts/conf/server.xml | sed '2 s/xmlns=".*"//g' | xmllint --xpath '/Server/Service/Connector[@port="${bio-custom.http.port}"]/@connectionTimeout'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connectionTimeout="60000"</t>
    </r>
    <r>
      <rPr>
        <sz val="11"/>
        <color rgb="FF000000"/>
        <rFont val="Calibri"/>
      </rPr>
      <t xml:space="preserve">
</t>
    </r>
    <r>
      <rPr>
        <sz val="11"/>
        <color rgb="FF000000"/>
        <rFont val="Calibri"/>
      </rPr>
      <t>If the output does not match the expected result, this is a finding.</t>
    </r>
  </si>
  <si>
    <t>V-239653</t>
  </si>
  <si>
    <r>
      <rPr>
        <sz val="11"/>
        <rFont val="Calibri"/>
      </rPr>
      <t>The Security Token Service must limit the number of concurrent connections permitted.</t>
    </r>
  </si>
  <si>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/usr/lib/vmware-sso/vmware-sts/conf/server.xml.</t>
    </r>
    <r>
      <rPr>
        <sz val="11"/>
        <color rgb="FF000000"/>
        <rFont val="Calibri"/>
      </rPr>
      <t xml:space="preserve">
</t>
    </r>
    <r>
      <rPr>
        <sz val="11"/>
        <color rgb="FF000000"/>
        <rFont val="Calibri"/>
      </rPr>
      <t>Navigate to the &lt;Executor&gt; mode with the name of "tomcatThreadPool" and configure with the value:</t>
    </r>
    <r>
      <rPr>
        <sz val="11"/>
        <color rgb="FF000000"/>
        <rFont val="Calibri"/>
      </rPr>
      <t xml:space="preserve">
</t>
    </r>
    <r>
      <rPr>
        <sz val="11"/>
        <color rgb="FF000000"/>
        <rFont val="Calibri"/>
      </rPr>
      <t>'maxThreads="300"'</t>
    </r>
    <r>
      <rPr>
        <sz val="11"/>
        <color rgb="FF000000"/>
        <rFont val="Calibri"/>
      </rPr>
      <t xml:space="preserve">
</t>
    </r>
    <r>
      <rPr>
        <sz val="11"/>
        <color rgb="FF000000"/>
        <rFont val="Calibri"/>
      </rPr>
      <t>Note: The &lt;Executor&gt; node should be configured as follows:</t>
    </r>
    <r>
      <rPr>
        <sz val="11"/>
        <color rgb="FF000000"/>
        <rFont val="Calibri"/>
      </rPr>
      <t xml:space="preserve">
</t>
    </r>
    <r>
      <rPr>
        <sz val="11"/>
        <color rgb="FF000000"/>
        <rFont val="Calibri"/>
      </rPr>
      <t>&lt;Executor maxThreads="300" minSpareThreads="50" name="tomcatThreadPool" namePrefix="tomcat-http--" /&gt;</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</si>
  <si>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xmllint --format /usr/lib/vmware-sso/vmware-sts/conf/server.xml | sed '2 s/xmlns=".*"//g' | xmllint --xpath '/Server/Service/Executor[@name="tomcatThreadPool"]/@maxThreads'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maxThreads="300"</t>
    </r>
    <r>
      <rPr>
        <sz val="11"/>
        <color rgb="FF000000"/>
        <rFont val="Calibri"/>
      </rPr>
      <t xml:space="preserve">
</t>
    </r>
    <r>
      <rPr>
        <sz val="11"/>
        <color rgb="FF000000"/>
        <rFont val="Calibri"/>
      </rPr>
      <t>If the output does not match the expected result, this is a finding.</t>
    </r>
  </si>
  <si>
    <t>V-239654</t>
  </si>
  <si>
    <r>
      <rPr>
        <sz val="11"/>
        <rFont val="Calibri"/>
      </rPr>
      <t>The Security Token Service must limit the maximum size of a POST request.</t>
    </r>
  </si>
  <si>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Remove any configuration for "maxPostSize".</t>
    </r>
  </si>
  <si>
    <r>
      <rPr>
        <sz val="11"/>
        <color rgb="FF000000"/>
        <rFont val="Calibri"/>
      </rPr>
      <t xml:space="preserve">The "maxPostSize" value is the maximum size in bytes of the POST that will be handled by the container FORM URL parameter parsing. Limit its size to reduce exposure to a denial-of-service attack. </t>
    </r>
    <r>
      <rPr>
        <sz val="11"/>
        <color rgb="FF000000"/>
        <rFont val="Calibri"/>
      </rPr>
      <t xml:space="preserve">
</t>
    </r>
    <r>
      <rPr>
        <sz val="11"/>
        <color rgb="FF000000"/>
        <rFont val="Calibri"/>
      </rPr>
      <t>If "maxPostSize" is not set, the default value of 2097152 (2MB) is used. Security Token Service is configured in its shipping state to not set a value for "maxPostSize".</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</si>
  <si>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xmllint --format /usr/lib/vmware-sso/vmware-sts/conf/server.xml | sed '2 s/xmlns=".*"//g' | xmllint --xpath '/Server/Service/Connector[@port="${bio-custom.http.port}"]/@maxPostSize'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output does not match the expected result, this is a finding.</t>
    </r>
  </si>
  <si>
    <t>V-239655</t>
  </si>
  <si>
    <r>
      <rPr>
        <sz val="11"/>
        <rFont val="Calibri"/>
      </rPr>
      <t>The Security Token Service must protect cookies from XSS.</t>
    </r>
  </si>
  <si>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/usr/lib/vmware-sso/vmware-sts/conf/web.xml.</t>
    </r>
    <r>
      <rPr>
        <sz val="11"/>
        <color rgb="FF000000"/>
        <rFont val="Calibri"/>
      </rPr>
      <t xml:space="preserve">
</t>
    </r>
    <r>
      <rPr>
        <sz val="11"/>
        <color rgb="FF000000"/>
        <rFont val="Calibri"/>
      </rPr>
      <t>Navigate to the &lt;session-config&gt; node and configure it as follows:</t>
    </r>
    <r>
      <rPr>
        <sz val="11"/>
        <color rgb="FF000000"/>
        <rFont val="Calibri"/>
      </rPr>
      <t xml:space="preserve">
</t>
    </r>
    <r>
      <rPr>
        <sz val="11"/>
        <color rgb="FF000000"/>
        <rFont val="Calibri"/>
      </rPr>
      <t>&lt;session-config&gt;</t>
    </r>
    <r>
      <rPr>
        <sz val="11"/>
        <color rgb="FF000000"/>
        <rFont val="Calibri"/>
      </rPr>
      <t xml:space="preserve">
</t>
    </r>
    <r>
      <rPr>
        <sz val="11"/>
        <color rgb="FF000000"/>
        <rFont val="Calibri"/>
      </rPr>
      <t xml:space="preserve">        &lt;session-timeout&gt;30&lt;/session-timeout&gt;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&lt;/session-config&gt;</t>
    </r>
  </si>
  <si>
    <r>
      <rPr>
        <sz val="11"/>
        <color rgb="FF000000"/>
        <rFont val="Calibri"/>
      </rPr>
      <t>Cookies are a common way to save session state over the HTTP(S) protocol. If an attacker can compromise session data stored in a cookie, they are better able to launch an attack against the server and its applications. When a cookie is tagged with the "HttpOnly" flag, it tells the browser that this particular cookie should only be accessed by the originating server. Any attempt to access the cookie from client script is strictly forbidden.</t>
    </r>
    <r>
      <rPr>
        <sz val="11"/>
        <color rgb="FF000000"/>
        <rFont val="Calibri"/>
      </rPr>
      <t xml:space="preserve">
</t>
    </r>
    <r>
      <rPr>
        <sz val="11"/>
        <color rgb="FF000000"/>
        <rFont val="Calibri"/>
      </rPr>
      <t>Satisfies: SRG-APP-000001-WSR-000002, SRG-APP-000223-WSR-000011, SRG-APP-000439-WSR-000154</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</si>
  <si>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xmllint --format /usr/lib/vmware-sso/vmware-sts/conf/web.xml | sed '2 s/xmlns=".*"//g' | xmllint --xpath '/web-app/session-config/cookie-config/http-only'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&lt;http-only&gt;true&lt;/http-only&gt;</t>
    </r>
    <r>
      <rPr>
        <sz val="11"/>
        <color rgb="FF000000"/>
        <rFont val="Calibri"/>
      </rPr>
      <t xml:space="preserve">
</t>
    </r>
    <r>
      <rPr>
        <sz val="11"/>
        <color rgb="FF000000"/>
        <rFont val="Calibri"/>
      </rPr>
      <t>If the output does not match the expected result, this is a finding.</t>
    </r>
  </si>
  <si>
    <t>V-239656</t>
  </si>
  <si>
    <r>
      <rPr>
        <sz val="11"/>
        <rFont val="Calibri"/>
      </rPr>
      <t>The Security Token Service must record user access in a format that enables monitoring of remote access.</t>
    </r>
  </si>
  <si>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/usr/lib/vmware-sso/vmware-sts/conf/server.xml.</t>
    </r>
    <r>
      <rPr>
        <sz val="11"/>
        <color rgb="FF000000"/>
        <rFont val="Calibri"/>
      </rPr>
      <t xml:space="preserve">
</t>
    </r>
    <r>
      <rPr>
        <sz val="11"/>
        <color rgb="FF000000"/>
        <rFont val="Calibri"/>
      </rPr>
      <t xml:space="preserve">Inside the &lt;Host&gt; node, add the "AccessLogValve" &lt;Valve&gt; node entirely if it does not exist or update the existing pattern to match the following line: </t>
    </r>
    <r>
      <rPr>
        <sz val="11"/>
        <color rgb="FF000000"/>
        <rFont val="Calibri"/>
      </rPr>
      <t xml:space="preserve">
</t>
    </r>
    <r>
      <rPr>
        <sz val="11"/>
        <color rgb="FF000000"/>
        <rFont val="Calibri"/>
      </rPr>
      <t>&lt;Valve className="org.apache.catalina.valves.AccessLogValve" directory="logs" pattern="%h %{X-Forwarded-For}i %l %u %t &amp;quot;%r&amp;quot; %s %b &amp;quot;%{User-Agent}i&amp;quot;" resolveHosts="false" prefix="localhost_access_log" suffix=".txt" /&gt;</t>
    </r>
  </si>
  <si>
    <r>
      <rPr>
        <sz val="11"/>
        <color rgb="FF000000"/>
        <rFont val="Calibri"/>
      </rPr>
      <t>Remote access can be exploited by an attacker to compromise the server. By recording all remote access activities, it will be possible to determine the attacker's location, intent, and degree of success.</t>
    </r>
    <r>
      <rPr>
        <sz val="11"/>
        <color rgb="FF000000"/>
        <rFont val="Calibri"/>
      </rPr>
      <t xml:space="preserve">
</t>
    </r>
    <r>
      <rPr>
        <sz val="11"/>
        <color rgb="FF000000"/>
        <rFont val="Calibri"/>
      </rPr>
      <t>Tomcat can be configured with an "AccessLogValve", a component that can be inserted into the request processing pipeline to provide robust access logging. The AccessLogValve creates log files in the same format as those created by standard web servers. When AccessLogValve is properly configured, log files will contain all the forensic information necessary in the case of a security incident.</t>
    </r>
    <r>
      <rPr>
        <sz val="11"/>
        <color rgb="FF000000"/>
        <rFont val="Calibri"/>
      </rPr>
      <t xml:space="preserve">
</t>
    </r>
    <r>
      <rPr>
        <sz val="11"/>
        <color rgb="FF000000"/>
        <rFont val="Calibri"/>
      </rPr>
      <t>Satisfies: SRG-APP-000016-WSR-000005, SRG-APP-000089-WSR-000047, SRG-APP-000095-WSR-000056, SRG-APP-000096-WSR-000057, SRG-APP-000097-WSR-000058, SRG-APP-000098-WSR-000059, SRG-APP-000098-WSR-000060, SRG-APP-000099-WSR-000061, SRG-APP-000100-WSR-000064, SRG-APP-000092-WSR-000055, SRG-APP-000374-WSR-000172, SRG-APP-000375-WSR-000171</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</si>
  <si>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xmllint --format /usr/lib/vmware-sso/vmware-sts/conf/server.xml | sed '2 s/xmlns=".*"//g' | xmllint --xpath '/Server/Service/Engine/Host/Valve[@className="org.apache.catalina.valves.AccessLogValve"]'/@pattern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pattern="%h %{X-Forwarded-For}i %l %u %t &amp;quot;%r&amp;quot; %s %b &amp;quot;%{User-Agent}i&amp;quot;"</t>
    </r>
    <r>
      <rPr>
        <sz val="11"/>
        <color rgb="FF000000"/>
        <rFont val="Calibri"/>
      </rPr>
      <t xml:space="preserve">
</t>
    </r>
    <r>
      <rPr>
        <sz val="11"/>
        <color rgb="FF000000"/>
        <rFont val="Calibri"/>
      </rPr>
      <t>If the output does not match the expected result, this is a finding.</t>
    </r>
  </si>
  <si>
    <t>V-239657</t>
  </si>
  <si>
    <r>
      <rPr>
        <sz val="11"/>
        <rFont val="Calibri"/>
      </rPr>
      <t>The Security Token Service must generate log records during Java startup and shutdown.</t>
    </r>
  </si>
  <si>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/usr/lib/vmware-sso/vmware-sts/conf/logging.properties.</t>
    </r>
    <r>
      <rPr>
        <sz val="11"/>
        <color rgb="FF000000"/>
        <rFont val="Calibri"/>
      </rPr>
      <t xml:space="preserve">
</t>
    </r>
    <r>
      <rPr>
        <sz val="11"/>
        <color rgb="FF000000"/>
        <rFont val="Calibri"/>
      </rPr>
      <t>Ensure that the "handlers" and ".handlers" lines are configured as follows:</t>
    </r>
    <r>
      <rPr>
        <sz val="11"/>
        <color rgb="FF000000"/>
        <rFont val="Calibri"/>
      </rPr>
      <t xml:space="preserve">
</t>
    </r>
    <r>
      <rPr>
        <sz val="11"/>
        <color rgb="FF000000"/>
        <rFont val="Calibri"/>
      </rPr>
      <t>handlers = 1catalina.org.apache.juli.FileHandler, 2localhost.org.apache.juli.FileHandler, 3manager.org.apache.juli.FileHandler, 4host-manager.org.apache.juli.FileHandler, java.util.logging.ConsoleHandler</t>
    </r>
    <r>
      <rPr>
        <sz val="11"/>
        <color rgb="FF000000"/>
        <rFont val="Calibri"/>
      </rPr>
      <t xml:space="preserve">
</t>
    </r>
    <r>
      <rPr>
        <sz val="11"/>
        <color rgb="FF000000"/>
        <rFont val="Calibri"/>
      </rPr>
      <t>.handlers = 1catalina.org.apache.juli.FileHandler</t>
    </r>
    <r>
      <rPr>
        <sz val="11"/>
        <color rgb="FF000000"/>
        <rFont val="Calibri"/>
      </rPr>
      <t xml:space="preserve">
</t>
    </r>
    <r>
      <rPr>
        <sz val="11"/>
        <color rgb="FF000000"/>
        <rFont val="Calibri"/>
      </rPr>
      <t>Ensure that the following lines are present:</t>
    </r>
    <r>
      <rPr>
        <sz val="11"/>
        <color rgb="FF000000"/>
        <rFont val="Calibri"/>
      </rPr>
      <t xml:space="preserve">
</t>
    </r>
    <r>
      <rPr>
        <sz val="11"/>
        <color rgb="FF000000"/>
        <rFont val="Calibri"/>
      </rPr>
      <t>1catalina.org.apache.juli.FileHandler.level = FINE</t>
    </r>
    <r>
      <rPr>
        <sz val="11"/>
        <color rgb="FF000000"/>
        <rFont val="Calibri"/>
      </rPr>
      <t xml:space="preserve">
</t>
    </r>
    <r>
      <rPr>
        <sz val="11"/>
        <color rgb="FF000000"/>
        <rFont val="Calibri"/>
      </rPr>
      <t>1catalina.org.apache.juli.FileHandler.directory = ${catalina.base}/logs</t>
    </r>
    <r>
      <rPr>
        <sz val="11"/>
        <color rgb="FF000000"/>
        <rFont val="Calibri"/>
      </rPr>
      <t xml:space="preserve">
</t>
    </r>
    <r>
      <rPr>
        <sz val="11"/>
        <color rgb="FF000000"/>
        <rFont val="Calibri"/>
      </rPr>
      <t>1catalina.org.apache.juli.FileHandler.prefix = catalina.</t>
    </r>
    <r>
      <rPr>
        <sz val="11"/>
        <color rgb="FF000000"/>
        <rFont val="Calibri"/>
      </rPr>
      <t xml:space="preserve">
</t>
    </r>
    <r>
      <rPr>
        <sz val="11"/>
        <color rgb="FF000000"/>
        <rFont val="Calibri"/>
      </rPr>
      <t>1catalina.org.apache.juli.FileHandler.bufferSize = -1</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</si>
  <si>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grep "1catalina.org.apache.juli.FileHandler" /usr/lib/vmware-sso/vmware-sts/conf/logging.properties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handlers = 1catalina.org.apache.juli.FileHandler, 2localhost.org.apache.juli.FileHandler, 3manager.org.apache.juli.FileHandler, 4host-manager.org.apache.juli.FileHandler, java.util.logging.ConsoleHandler</t>
    </r>
    <r>
      <rPr>
        <sz val="11"/>
        <color rgb="FF000000"/>
        <rFont val="Calibri"/>
      </rPr>
      <t xml:space="preserve">
</t>
    </r>
    <r>
      <rPr>
        <sz val="11"/>
        <color rgb="FF000000"/>
        <rFont val="Calibri"/>
      </rPr>
      <t>.handlers = 1catalina.org.apache.juli.FileHandler</t>
    </r>
    <r>
      <rPr>
        <sz val="11"/>
        <color rgb="FF000000"/>
        <rFont val="Calibri"/>
      </rPr>
      <t xml:space="preserve">
</t>
    </r>
    <r>
      <rPr>
        <sz val="11"/>
        <color rgb="FF000000"/>
        <rFont val="Calibri"/>
      </rPr>
      <t>1catalina.org.apache.juli.FileHandler.level = FINE</t>
    </r>
    <r>
      <rPr>
        <sz val="11"/>
        <color rgb="FF000000"/>
        <rFont val="Calibri"/>
      </rPr>
      <t xml:space="preserve">
</t>
    </r>
    <r>
      <rPr>
        <sz val="11"/>
        <color rgb="FF000000"/>
        <rFont val="Calibri"/>
      </rPr>
      <t>1catalina.org.apache.juli.FileHandler.directory = ${catalina.base}/logs</t>
    </r>
    <r>
      <rPr>
        <sz val="11"/>
        <color rgb="FF000000"/>
        <rFont val="Calibri"/>
      </rPr>
      <t xml:space="preserve">
</t>
    </r>
    <r>
      <rPr>
        <sz val="11"/>
        <color rgb="FF000000"/>
        <rFont val="Calibri"/>
      </rPr>
      <t>1catalina.org.apache.juli.FileHandler.prefix = catalina.</t>
    </r>
    <r>
      <rPr>
        <sz val="11"/>
        <color rgb="FF000000"/>
        <rFont val="Calibri"/>
      </rPr>
      <t xml:space="preserve">
</t>
    </r>
    <r>
      <rPr>
        <sz val="11"/>
        <color rgb="FF000000"/>
        <rFont val="Calibri"/>
      </rPr>
      <t>1catalina.org.apache.juli.FileHandler.bufferSize = -1</t>
    </r>
    <r>
      <rPr>
        <sz val="11"/>
        <color rgb="FF000000"/>
        <rFont val="Calibri"/>
      </rPr>
      <t xml:space="preserve">
</t>
    </r>
    <r>
      <rPr>
        <sz val="11"/>
        <color rgb="FF000000"/>
        <rFont val="Calibri"/>
      </rPr>
      <t>If the output does not match the expected result, this is a finding.</t>
    </r>
  </si>
  <si>
    <t>V-239658</t>
  </si>
  <si>
    <r>
      <rPr>
        <sz val="11"/>
        <rFont val="Calibri"/>
      </rPr>
      <t>Security Token Service log files must only be modifiable by privileged users.</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</si>
  <si>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commands:</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root:root &lt;file&gt;</t>
    </r>
    <r>
      <rPr>
        <sz val="11"/>
        <color rgb="FF000000"/>
        <rFont val="Calibri"/>
      </rPr>
      <t xml:space="preserve">
</t>
    </r>
    <r>
      <rPr>
        <sz val="11"/>
        <color rgb="FF000000"/>
        <rFont val="Calibri"/>
      </rPr>
      <t>Note: Substitute &lt;file&gt; with the listed file.</t>
    </r>
  </si>
  <si>
    <r>
      <rPr>
        <sz val="11"/>
        <color rgb="FF000000"/>
        <rFont val="Calibri"/>
      </rPr>
      <t>Log data is essential in the investigation of events. The accuracy of the information is always pertinent. One of the first steps an attacker will undertake is the modification or deletion of log records to cover tracks and prolong discovery. The web server must protect the log data from unauthorized modification. Security Token Service restricts all modification of log files by default, but this configuration must be verified.</t>
    </r>
    <r>
      <rPr>
        <sz val="11"/>
        <color rgb="FF000000"/>
        <rFont val="Calibri"/>
      </rPr>
      <t xml:space="preserve">
</t>
    </r>
    <r>
      <rPr>
        <sz val="11"/>
        <color rgb="FF000000"/>
        <rFont val="Calibri"/>
      </rPr>
      <t>Satisfies: SRG-APP-000119-WSR-000069, SRG-APP-000120-WSR-000070</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</si>
  <si>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find /storage/log/vmware/sso/ -xdev -type f -a '(' -perm -o+w -o -not -user root -o -not -group root ')' -exec ls -ld {} \;</t>
    </r>
    <r>
      <rPr>
        <sz val="11"/>
        <color rgb="FF000000"/>
        <rFont val="Calibri"/>
      </rPr>
      <t xml:space="preserve">
</t>
    </r>
    <r>
      <rPr>
        <sz val="11"/>
        <color rgb="FF000000"/>
        <rFont val="Calibri"/>
      </rPr>
      <t>If any files are returned, this is a finding.</t>
    </r>
  </si>
  <si>
    <t>V-239659</t>
  </si>
  <si>
    <r>
      <rPr>
        <sz val="11"/>
        <rFont val="Calibri"/>
      </rPr>
      <t>The Security Token Service application files must be verified for their integrity.</t>
    </r>
  </si>
  <si>
    <r>
      <rPr>
        <sz val="11"/>
        <color rgb="FF000000"/>
        <rFont val="Calibri"/>
      </rPr>
      <t>Connect to the PSC, whether external or embedded.</t>
    </r>
    <r>
      <rPr>
        <sz val="11"/>
        <color rgb="FF000000"/>
        <rFont val="Calibri"/>
      </rPr>
      <t xml:space="preserve">
</t>
    </r>
    <r>
      <rPr>
        <sz val="11"/>
        <color rgb="FF000000"/>
        <rFont val="Calibri"/>
      </rPr>
      <t xml:space="preserve">Reinstall the VCSA or roll back to a snapshot. </t>
    </r>
    <r>
      <rPr>
        <sz val="11"/>
        <color rgb="FF000000"/>
        <rFont val="Calibri"/>
      </rPr>
      <t xml:space="preserve">
</t>
    </r>
    <r>
      <rPr>
        <sz val="11"/>
        <color rgb="FF000000"/>
        <rFont val="Calibri"/>
      </rPr>
      <t>Modifying the Security Token Service installation files manually is not supported by VMware.</t>
    </r>
  </si>
  <si>
    <r>
      <rPr>
        <sz val="11"/>
        <color rgb="FF000000"/>
        <rFont val="Calibri"/>
      </rPr>
      <t>Verifying that the Security Token Service application code is unchanged from its shipping state is essential for file validation and non-repudiation of the Security Token Service. There is no reason the MD5 hash of the rpm original files should be changed after installation, excluding configuration files.</t>
    </r>
    <r>
      <rPr>
        <sz val="11"/>
        <color rgb="FF000000"/>
        <rFont val="Calibri"/>
      </rPr>
      <t xml:space="preserve">
</t>
    </r>
    <r>
      <rPr>
        <sz val="11"/>
        <color rgb="FF000000"/>
        <rFont val="Calibri"/>
      </rPr>
      <t>Satisfies: SRG-APP-000131-WSR-000051, SRG-APP-000357-WSR-000150</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</si>
  <si>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rpm -V vmware-identity-sts|grep "^..5......"|grep -E "\.war|\.jar|\.sh|\.py"</t>
    </r>
    <r>
      <rPr>
        <sz val="11"/>
        <color rgb="FF000000"/>
        <rFont val="Calibri"/>
      </rPr>
      <t xml:space="preserve">
</t>
    </r>
    <r>
      <rPr>
        <sz val="11"/>
        <color rgb="FF000000"/>
        <rFont val="Calibri"/>
      </rPr>
      <t>If there is any output, this is a finding.</t>
    </r>
  </si>
  <si>
    <t>V-239660</t>
  </si>
  <si>
    <r>
      <rPr>
        <sz val="11"/>
        <rFont val="Calibri"/>
      </rPr>
      <t>The Security Token Service must only run one web app.</t>
    </r>
  </si>
  <si>
    <r>
      <rPr>
        <sz val="11"/>
        <color rgb="FF000000"/>
        <rFont val="Calibri"/>
      </rPr>
      <t>Connect to the PSC, whether external or embedded.</t>
    </r>
    <r>
      <rPr>
        <sz val="11"/>
        <color rgb="FF000000"/>
        <rFont val="Calibri"/>
      </rPr>
      <t xml:space="preserve">
</t>
    </r>
    <r>
      <rPr>
        <sz val="11"/>
        <color rgb="FF000000"/>
        <rFont val="Calibri"/>
      </rPr>
      <t>For each unexpected file returned in the check, run the following command:</t>
    </r>
    <r>
      <rPr>
        <sz val="11"/>
        <color rgb="FF000000"/>
        <rFont val="Calibri"/>
      </rPr>
      <t xml:space="preserve">
</t>
    </r>
    <r>
      <rPr>
        <sz val="11"/>
        <color rgb="FF000000"/>
        <rFont val="Calibri"/>
      </rPr>
      <t># rm /usr/lib/vmware-sso/vmware-sts/webapps/&lt;NAME&gt;.war</t>
    </r>
    <r>
      <rPr>
        <sz val="11"/>
        <color rgb="FF000000"/>
        <rFont val="Calibri"/>
      </rPr>
      <t xml:space="preserve">
</t>
    </r>
    <r>
      <rPr>
        <sz val="11"/>
        <color rgb="FF000000"/>
        <rFont val="Calibri"/>
      </rPr>
      <t>Restart the service with the following command:</t>
    </r>
    <r>
      <rPr>
        <sz val="11"/>
        <color rgb="FF000000"/>
        <rFont val="Calibri"/>
      </rPr>
      <t xml:space="preserve">
</t>
    </r>
    <r>
      <rPr>
        <sz val="11"/>
        <color rgb="FF000000"/>
        <rFont val="Calibri"/>
      </rPr>
      <t># service-control --restart vmware-stsd</t>
    </r>
  </si>
  <si>
    <r>
      <rPr>
        <sz val="11"/>
        <color rgb="FF000000"/>
        <rFont val="Calibri"/>
      </rPr>
      <t>VMware ships the Security Token Service on the VCSA with one web app, in ROOT.war. Any other .war file is potentially malicious and must be removed.</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</si>
  <si>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ls /usr/lib/vmware-sso/vmware-sts/webapps/*.war</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/usr/lib/vmware-sso/vmware-sts/webapps/ROOT.war</t>
    </r>
    <r>
      <rPr>
        <sz val="11"/>
        <color rgb="FF000000"/>
        <rFont val="Calibri"/>
      </rPr>
      <t xml:space="preserve">
</t>
    </r>
    <r>
      <rPr>
        <sz val="11"/>
        <color rgb="FF000000"/>
        <rFont val="Calibri"/>
      </rPr>
      <t>If the result of this command does not match the expected result, this is a finding.</t>
    </r>
  </si>
  <si>
    <t>V-239661</t>
  </si>
  <si>
    <r>
      <rPr>
        <sz val="11"/>
        <rFont val="Calibri"/>
      </rPr>
      <t>The Security Token Service must not be configured with unused realms.</t>
    </r>
  </si>
  <si>
    <r>
      <rPr>
        <sz val="11"/>
        <color rgb="FF000000"/>
        <rFont val="Calibri"/>
      </rPr>
      <t>Connect to the PSC, whether external or embedded.</t>
    </r>
    <r>
      <rPr>
        <sz val="11"/>
        <color rgb="FF000000"/>
        <rFont val="Calibri"/>
      </rPr>
      <t xml:space="preserve">
</t>
    </r>
    <r>
      <rPr>
        <sz val="11"/>
        <color rgb="FF000000"/>
        <rFont val="Calibri"/>
      </rPr>
      <t xml:space="preserve">Navigate to and open /usr/lib/vmware-sso/vmware-sts/conf/server.xml. </t>
    </r>
    <r>
      <rPr>
        <sz val="11"/>
        <color rgb="FF000000"/>
        <rFont val="Calibri"/>
      </rPr>
      <t xml:space="preserve">
</t>
    </r>
    <r>
      <rPr>
        <sz val="11"/>
        <color rgb="FF000000"/>
        <rFont val="Calibri"/>
      </rPr>
      <t>Remove the &lt;Realm&gt; nodes returned in the check.</t>
    </r>
  </si>
  <si>
    <r>
      <rPr>
        <sz val="11"/>
        <color rgb="FF000000"/>
        <rFont val="Calibri"/>
      </rPr>
      <t>The Security Token Service performs user authentication at the application level and not through Tomcat. To eliminate unnecessary features and ensure that the Security Token Service remains in its shipping state, the lack of a "UserDatabaseRealm" configuration must be confirmed.</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</si>
  <si>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grep UserDatabase /usr/lib/vmware-sso/vmware-sts/conf/server.xml</t>
    </r>
    <r>
      <rPr>
        <sz val="11"/>
        <color rgb="FF000000"/>
        <rFont val="Calibri"/>
      </rPr>
      <t xml:space="preserve">
</t>
    </r>
    <r>
      <rPr>
        <sz val="11"/>
        <color rgb="FF000000"/>
        <rFont val="Calibri"/>
      </rPr>
      <t>If the command produces any output, this is a finding.</t>
    </r>
  </si>
  <si>
    <t>V-239662</t>
  </si>
  <si>
    <r>
      <rPr>
        <sz val="11"/>
        <rFont val="Calibri"/>
      </rPr>
      <t>The Security Token Service must be configured to limit access to internal packages.</t>
    </r>
  </si>
  <si>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/usr/lib/vmware-sso/vmware-sts/conf/catalina.properties.</t>
    </r>
    <r>
      <rPr>
        <sz val="11"/>
        <color rgb="FF000000"/>
        <rFont val="Calibri"/>
      </rPr>
      <t xml:space="preserve">
</t>
    </r>
    <r>
      <rPr>
        <sz val="11"/>
        <color rgb="FF000000"/>
        <rFont val="Calibri"/>
      </rPr>
      <t>Ensure that the "package.access" line is configured as follows:</t>
    </r>
    <r>
      <rPr>
        <sz val="11"/>
        <color rgb="FF000000"/>
        <rFont val="Calibri"/>
      </rPr>
      <t xml:space="preserve">
</t>
    </r>
    <r>
      <rPr>
        <sz val="11"/>
        <color rgb="FF000000"/>
        <rFont val="Calibri"/>
      </rPr>
      <t>package.access=sun.,org.apache.catalina.,org.apache.coyote.,org.apache.tomcat.,org.apache.jasper.</t>
    </r>
  </si>
  <si>
    <r>
      <rPr>
        <sz val="11"/>
        <color rgb="FF000000"/>
        <rFont val="Calibri"/>
      </rPr>
      <t xml:space="preserve">The "package.access" entry in the "catalina.properties" file implements access control at the package level. When properly configured, a Security Exception will be reported if an errant or malicious web app attempts to access the listed internal classes directly or if a new class is defined under the protected packages. </t>
    </r>
    <r>
      <rPr>
        <sz val="11"/>
        <color rgb="FF000000"/>
        <rFont val="Calibri"/>
      </rPr>
      <t xml:space="preserve">
</t>
    </r>
    <r>
      <rPr>
        <sz val="11"/>
        <color rgb="FF000000"/>
        <rFont val="Calibri"/>
      </rPr>
      <t>The Security Token Service comes preconfigured with the appropriate packages defined in "package.access", and this configuration must be maintained.</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</si>
  <si>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grep "package.access" /usr/lib/vmware-sso/vmware-sts/conf/catalina.properties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package.access=sun.,org.apache.catalina.,org.apache.coyote.,org.apache.tomcat.,org.apache.jasper.</t>
    </r>
    <r>
      <rPr>
        <sz val="11"/>
        <color rgb="FF000000"/>
        <rFont val="Calibri"/>
      </rPr>
      <t xml:space="preserve">
</t>
    </r>
    <r>
      <rPr>
        <sz val="11"/>
        <color rgb="FF000000"/>
        <rFont val="Calibri"/>
      </rPr>
      <t>If the output of the command does not match the expected result, this is a finding.</t>
    </r>
  </si>
  <si>
    <t>V-239663</t>
  </si>
  <si>
    <r>
      <rPr>
        <sz val="11"/>
        <rFont val="Calibri"/>
      </rPr>
      <t>The Security Token Service must have Multipurpose Internet Mail Extensions (MIME) that invoke OS shell programs disabled.</t>
    </r>
  </si>
  <si>
    <r>
      <rPr>
        <sz val="11"/>
        <color rgb="FF000000"/>
        <rFont val="Calibri"/>
      </rPr>
      <t>Connect to the PSC, whether external or embedded.</t>
    </r>
    <r>
      <rPr>
        <sz val="11"/>
        <color rgb="FF000000"/>
        <rFont val="Calibri"/>
      </rPr>
      <t xml:space="preserve">
</t>
    </r>
    <r>
      <rPr>
        <sz val="11"/>
        <color rgb="FF000000"/>
        <rFont val="Calibri"/>
      </rPr>
      <t>Open /usr/lib/vmware-sso/vmware-sts/conf/web.xml in a text editor.</t>
    </r>
    <r>
      <rPr>
        <sz val="11"/>
        <color rgb="FF000000"/>
        <rFont val="Calibri"/>
      </rPr>
      <t xml:space="preserve">
</t>
    </r>
    <r>
      <rPr>
        <sz val="11"/>
        <color rgb="FF000000"/>
        <rFont val="Calibri"/>
      </rPr>
      <t>Remove the parent &lt;mime-mapping&gt; node of any line returned from the check.</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&lt;mime-mapping&gt;</t>
    </r>
    <r>
      <rPr>
        <sz val="11"/>
        <color rgb="FF000000"/>
        <rFont val="Calibri"/>
      </rPr>
      <t xml:space="preserve">
</t>
    </r>
    <r>
      <rPr>
        <sz val="11"/>
        <color rgb="FF000000"/>
        <rFont val="Calibri"/>
      </rPr>
      <t xml:space="preserve">    &lt;extension&gt;csh&lt;/extension&gt;</t>
    </r>
    <r>
      <rPr>
        <sz val="11"/>
        <color rgb="FF000000"/>
        <rFont val="Calibri"/>
      </rPr>
      <t xml:space="preserve">
</t>
    </r>
    <r>
      <rPr>
        <sz val="11"/>
        <color rgb="FF000000"/>
        <rFont val="Calibri"/>
      </rPr>
      <t xml:space="preserve">    &lt;mime-type&gt;application/x-csh&lt;/mime-type&gt;</t>
    </r>
    <r>
      <rPr>
        <sz val="11"/>
        <color rgb="FF000000"/>
        <rFont val="Calibri"/>
      </rPr>
      <t xml:space="preserve">
</t>
    </r>
    <r>
      <rPr>
        <sz val="11"/>
        <color rgb="FF000000"/>
        <rFont val="Calibri"/>
      </rPr>
      <t>&lt;/mime-mapping&gt;</t>
    </r>
  </si>
  <si>
    <r>
      <rPr>
        <sz val="11"/>
        <color rgb="FF000000"/>
        <rFont val="Calibri"/>
      </rPr>
      <t>MIME mappings tell the Security Token Service what type of program various file types and extensions are and what external utilities or programs are needed to execute the file type. By ensuring that various shell script MIME types are not included in "web.xml", the server is protected against malicious users tricking the server into executing shell command files.</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</si>
  <si>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grep -En '(x-csh&lt;)|(x-sh&lt;)|(x-shar&lt;)|(x-ksh&lt;)' /usr/lib/vmware-sso/vmware-sts/conf/web.xml</t>
    </r>
    <r>
      <rPr>
        <sz val="11"/>
        <color rgb="FF000000"/>
        <rFont val="Calibri"/>
      </rPr>
      <t xml:space="preserve">
</t>
    </r>
    <r>
      <rPr>
        <sz val="11"/>
        <color rgb="FF000000"/>
        <rFont val="Calibri"/>
      </rPr>
      <t>If the command produces any output, this is a finding.</t>
    </r>
  </si>
  <si>
    <t>V-239664</t>
  </si>
  <si>
    <r>
      <rPr>
        <sz val="11"/>
        <rFont val="Calibri"/>
      </rPr>
      <t>The Security Token Service must have mappings set for Java servlet pages.</t>
    </r>
  </si>
  <si>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/usr/lib/vmware-sso/vmware-sts/conf/web.xml.</t>
    </r>
    <r>
      <rPr>
        <sz val="11"/>
        <color rgb="FF000000"/>
        <rFont val="Calibri"/>
      </rPr>
      <t xml:space="preserve">
</t>
    </r>
    <r>
      <rPr>
        <sz val="11"/>
        <color rgb="FF000000"/>
        <rFont val="Calibri"/>
      </rPr>
      <t>Inside the &lt;web-app&gt; parent node, add the following:</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 xml:space="preserve">    &lt;servlet-name&gt;jsp&lt;/servlet-name&gt;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&lt;url-pattern&gt;*.jspx&lt;/url-pattern&gt;</t>
    </r>
    <r>
      <rPr>
        <sz val="11"/>
        <color rgb="FF000000"/>
        <rFont val="Calibri"/>
      </rPr>
      <t xml:space="preserve">
</t>
    </r>
    <r>
      <rPr>
        <sz val="11"/>
        <color rgb="FF000000"/>
        <rFont val="Calibri"/>
      </rPr>
      <t>&lt;/servlet-mapping&gt;</t>
    </r>
  </si>
  <si>
    <r>
      <rPr>
        <sz val="11"/>
        <color rgb="FF000000"/>
        <rFont val="Calibri"/>
      </rPr>
      <t>Resource mapping is the process of tying a particular file type to a process in the web server that can serve that type of file to a requesting client and identify which file types are not to be delivered to a client.</t>
    </r>
    <r>
      <rPr>
        <sz val="11"/>
        <color rgb="FF000000"/>
        <rFont val="Calibri"/>
      </rPr>
      <t xml:space="preserve">
</t>
    </r>
    <r>
      <rPr>
        <sz val="11"/>
        <color rgb="FF000000"/>
        <rFont val="Calibri"/>
      </rPr>
      <t xml:space="preserve">By not specifying which files can and cannot be served to a user, the web server could deliver to a user web server configuration files, log files, password files, etc. </t>
    </r>
    <r>
      <rPr>
        <sz val="11"/>
        <color rgb="FF000000"/>
        <rFont val="Calibri"/>
      </rPr>
      <t xml:space="preserve">
</t>
    </r>
    <r>
      <rPr>
        <sz val="11"/>
        <color rgb="FF000000"/>
        <rFont val="Calibri"/>
      </rPr>
      <t>As Tomcat is a Java-based web server, the main file extension used is *.jsp. This check ensures that the *.jsp and *.jspx file types have been properly mapped to servlets.</t>
    </r>
  </si>
  <si>
    <r>
      <rPr>
        <sz val="11"/>
        <color rgb="FF000000"/>
        <rFont val="Calibri"/>
      </rPr>
      <t>Connect to the PSC, whether external or embedded.</t>
    </r>
    <r>
      <rPr>
        <sz val="11"/>
        <color rgb="FF000000"/>
        <rFont val="Calibri"/>
      </rPr>
      <t xml:space="preserve">
</t>
    </r>
    <r>
      <rPr>
        <sz val="11"/>
        <color rgb="FF000000"/>
        <rFont val="Calibri"/>
      </rPr>
      <t xml:space="preserve">At the command prompt, execute the following command: </t>
    </r>
    <r>
      <rPr>
        <sz val="11"/>
        <color rgb="FF000000"/>
        <rFont val="Calibri"/>
      </rPr>
      <t xml:space="preserve">
</t>
    </r>
    <r>
      <rPr>
        <sz val="11"/>
        <color rgb="FF000000"/>
        <rFont val="Calibri"/>
      </rPr>
      <t># xmllint --format /usr/lib/vmware-sso/vmware-sts/conf/web.xml | sed '2 s/xmlns=".*"//g' | xmllint --xpath '/web-app/servlet-mapping/servlet-name[text()="jsp"]/parent::servlet-mapping'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 xml:space="preserve">    &lt;servlet-name&gt;jsp&lt;/servlet-name&gt;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&lt;url-pattern&gt;*.jspx&lt;/url-pattern&gt;</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If the output of the command does not match the expected result, this is a finding.</t>
    </r>
  </si>
  <si>
    <t>V-239665</t>
  </si>
  <si>
    <r>
      <rPr>
        <sz val="11"/>
        <rFont val="Calibri"/>
      </rPr>
      <t>The Security Token Service must not have the Web Distributed Authoring (WebDAV) servlet installed.</t>
    </r>
  </si>
  <si>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/usr/lib/vmware-sso/vmware-sts/conf/web.xml.</t>
    </r>
    <r>
      <rPr>
        <sz val="11"/>
        <color rgb="FF000000"/>
        <rFont val="Calibri"/>
      </rPr>
      <t xml:space="preserve">
</t>
    </r>
    <r>
      <rPr>
        <sz val="11"/>
        <color rgb="FF000000"/>
        <rFont val="Calibri"/>
      </rPr>
      <t>Find the &lt;servlet-name&gt;webdav&lt;/servlet-name&gt; node and remove the entire parent &lt;servlet&gt; block.</t>
    </r>
    <r>
      <rPr>
        <sz val="11"/>
        <color rgb="FF000000"/>
        <rFont val="Calibri"/>
      </rPr>
      <t xml:space="preserve">
</t>
    </r>
    <r>
      <rPr>
        <sz val="11"/>
        <color rgb="FF000000"/>
        <rFont val="Calibri"/>
      </rPr>
      <t>Find the &lt;servlet-name&gt;webdav&lt;/servlet-name&gt; node and remove the entire parent &lt;servlet-mapping&gt; block.</t>
    </r>
  </si>
  <si>
    <r>
      <rPr>
        <sz val="11"/>
        <color rgb="FF000000"/>
        <rFont val="Calibri"/>
      </rPr>
      <t>WebDAV is an extension to the HTTP protocol that, when developed, was meant to allow users to create, change, and move documents on a server, typically a web server or web share. WebDAV is not widely used and has serious security concerns because it may allow clients to modify unauthorized files on the web server and must therefore be disabled.</t>
    </r>
    <r>
      <rPr>
        <sz val="11"/>
        <color rgb="FF000000"/>
        <rFont val="Calibri"/>
      </rPr>
      <t xml:space="preserve">
</t>
    </r>
    <r>
      <rPr>
        <sz val="11"/>
        <color rgb="FF000000"/>
        <rFont val="Calibri"/>
      </rPr>
      <t>Tomcat uses the "org.apache.catalina.servlets.WebdavServlet" servlet to provide WebDAV services. Because the WebDAV service has been found to have an excessive number of vulnerabilities, this servlet must not be installed. The Security Token Service does not configure WebDAV by default.</t>
    </r>
  </si>
  <si>
    <r>
      <rPr>
        <sz val="11"/>
        <color rgb="FF000000"/>
        <rFont val="Calibri"/>
      </rPr>
      <t>Connect to the PSC, whether external or embedded.</t>
    </r>
    <r>
      <rPr>
        <sz val="11"/>
        <color rgb="FF000000"/>
        <rFont val="Calibri"/>
      </rPr>
      <t xml:space="preserve">
</t>
    </r>
    <r>
      <rPr>
        <sz val="11"/>
        <color rgb="FF000000"/>
        <rFont val="Calibri"/>
      </rPr>
      <t xml:space="preserve">At the command prompt, execute the following command: </t>
    </r>
    <r>
      <rPr>
        <sz val="11"/>
        <color rgb="FF000000"/>
        <rFont val="Calibri"/>
      </rPr>
      <t xml:space="preserve">
</t>
    </r>
    <r>
      <rPr>
        <sz val="11"/>
        <color rgb="FF000000"/>
        <rFont val="Calibri"/>
      </rPr>
      <t># grep -n 'webdav' /usr/lib/vmware-sso/vmware-sts/conf/web.xml</t>
    </r>
    <r>
      <rPr>
        <sz val="11"/>
        <color rgb="FF000000"/>
        <rFont val="Calibri"/>
      </rPr>
      <t xml:space="preserve">
</t>
    </r>
    <r>
      <rPr>
        <sz val="11"/>
        <color rgb="FF000000"/>
        <rFont val="Calibri"/>
      </rPr>
      <t>If the command produces any output, this is a finding.</t>
    </r>
  </si>
  <si>
    <t>V-239666</t>
  </si>
  <si>
    <r>
      <rPr>
        <sz val="11"/>
        <rFont val="Calibri"/>
      </rPr>
      <t>The Security Token Service must be configured with memory leak protection.</t>
    </r>
  </si>
  <si>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/usr/lib/vmware-sso/vmware-sts/conf/server.xml.</t>
    </r>
    <r>
      <rPr>
        <sz val="11"/>
        <color rgb="FF000000"/>
        <rFont val="Calibri"/>
      </rPr>
      <t xml:space="preserve">
</t>
    </r>
    <r>
      <rPr>
        <sz val="11"/>
        <color rgb="FF000000"/>
        <rFont val="Calibri"/>
      </rPr>
      <t>Navigate to the &lt;Server&gt; node.</t>
    </r>
    <r>
      <rPr>
        <sz val="11"/>
        <color rgb="FF000000"/>
        <rFont val="Calibri"/>
      </rPr>
      <t xml:space="preserve">
</t>
    </r>
    <r>
      <rPr>
        <sz val="11"/>
        <color rgb="FF000000"/>
        <rFont val="Calibri"/>
      </rPr>
      <t>Add '&lt;Listener className="org.apache.catalina.core.JreMemoryLeakPreventionListener"/&gt;' to the &lt;Server&gt; node.</t>
    </r>
  </si>
  <si>
    <r>
      <rPr>
        <sz val="11"/>
        <color rgb="FF000000"/>
        <rFont val="Calibri"/>
      </rPr>
      <t>The Java Runtime environment can cause a memory leak or lock files under certain conditions. Without memory leak protection, the Security Token Service can continue to consume system resources, which will lead to "OutOfMemoryErrors" when reloading web applications.</t>
    </r>
    <r>
      <rPr>
        <sz val="11"/>
        <color rgb="FF000000"/>
        <rFont val="Calibri"/>
      </rPr>
      <t xml:space="preserve">
</t>
    </r>
    <r>
      <rPr>
        <sz val="11"/>
        <color rgb="FF000000"/>
        <rFont val="Calibri"/>
      </rPr>
      <t>Memory leaks occur when JRE code uses the context class loader to load a singleton. This will cause a memory leak if a web application class loader happens to be the context class loader at the time. The "JreMemoryLeakPreventionListener" class is designed to initialize these singletons when Tomcat's common class loader is the context class loader. Proper use of JRE memory leak protection will ensure that the hosted application does not consume system resources and cause an unstable environment.</t>
    </r>
  </si>
  <si>
    <r>
      <rPr>
        <sz val="11"/>
        <color rgb="FF000000"/>
        <rFont val="Calibri"/>
      </rPr>
      <t>Connect to the PSC, whether external or embedded.</t>
    </r>
    <r>
      <rPr>
        <sz val="11"/>
        <color rgb="FF000000"/>
        <rFont val="Calibri"/>
      </rPr>
      <t xml:space="preserve">
</t>
    </r>
    <r>
      <rPr>
        <sz val="11"/>
        <color rgb="FF000000"/>
        <rFont val="Calibri"/>
      </rPr>
      <t xml:space="preserve">At the command prompt, execute the following command: </t>
    </r>
    <r>
      <rPr>
        <sz val="11"/>
        <color rgb="FF000000"/>
        <rFont val="Calibri"/>
      </rPr>
      <t xml:space="preserve">
</t>
    </r>
    <r>
      <rPr>
        <sz val="11"/>
        <color rgb="FF000000"/>
        <rFont val="Calibri"/>
      </rPr>
      <t># grep JreMemoryLeakPreventionListener /usr/lib/vmware-sso/vmware-sts/conf/server.xml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&lt;Listener className="org.apache.catalina.core.JreMemoryLeakPreventionListener"/&gt;</t>
    </r>
    <r>
      <rPr>
        <sz val="11"/>
        <color rgb="FF000000"/>
        <rFont val="Calibri"/>
      </rPr>
      <t xml:space="preserve">
</t>
    </r>
    <r>
      <rPr>
        <sz val="11"/>
        <color rgb="FF000000"/>
        <rFont val="Calibri"/>
      </rPr>
      <t>If the output of the command does not match the expected result, this is a finding.</t>
    </r>
  </si>
  <si>
    <t>V-239667</t>
  </si>
  <si>
    <r>
      <rPr>
        <sz val="11"/>
        <rFont val="Calibri"/>
      </rPr>
      <t>The Security Token Service must not have any symbolic links in the web content directory tree.</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</si>
  <si>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commands:</t>
    </r>
    <r>
      <rPr>
        <sz val="11"/>
        <color rgb="FF000000"/>
        <rFont val="Calibri"/>
      </rPr>
      <t xml:space="preserve">
</t>
    </r>
    <r>
      <rPr>
        <sz val="11"/>
        <color rgb="FF000000"/>
        <rFont val="Calibri"/>
      </rPr>
      <t>Note: Replace &lt;file_name&gt; for the name of any files that were returned.</t>
    </r>
    <r>
      <rPr>
        <sz val="11"/>
        <color rgb="FF000000"/>
        <rFont val="Calibri"/>
      </rPr>
      <t xml:space="preserve">
</t>
    </r>
    <r>
      <rPr>
        <sz val="11"/>
        <color rgb="FF000000"/>
        <rFont val="Calibri"/>
      </rPr>
      <t># unlink &lt;file_name&gt;</t>
    </r>
    <r>
      <rPr>
        <sz val="11"/>
        <color rgb="FF000000"/>
        <rFont val="Calibri"/>
      </rPr>
      <t xml:space="preserve">
</t>
    </r>
    <r>
      <rPr>
        <sz val="11"/>
        <color rgb="FF000000"/>
        <rFont val="Calibri"/>
      </rPr>
      <t>Repeat the commands for each file that was returned.</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</si>
  <si>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find /usr/lib/vmware-sso/vmware-sts/webapps/ -type l -ls</t>
    </r>
    <r>
      <rPr>
        <sz val="11"/>
        <color rgb="FF000000"/>
        <rFont val="Calibri"/>
      </rPr>
      <t xml:space="preserve">
</t>
    </r>
    <r>
      <rPr>
        <sz val="11"/>
        <color rgb="FF000000"/>
        <rFont val="Calibri"/>
      </rPr>
      <t>If the command produces any output, this is a finding.</t>
    </r>
  </si>
  <si>
    <t>V-239668</t>
  </si>
  <si>
    <r>
      <rPr>
        <sz val="11"/>
        <rFont val="Calibri"/>
      </rPr>
      <t xml:space="preserve">The Security Token Service directory tree must have permissions in an </t>
    </r>
    <r>
      <rPr>
        <sz val="11"/>
        <color rgb="FF000000"/>
        <rFont val="Calibri"/>
      </rPr>
      <t>"</t>
    </r>
    <r>
      <rPr>
        <b/>
        <sz val="11"/>
        <color rgb="FF000000"/>
        <rFont val="Calibri"/>
      </rPr>
      <t>out-of-the-box</t>
    </r>
    <r>
      <rPr>
        <sz val="11"/>
        <color rgb="FF000000"/>
        <rFont val="Calibri"/>
      </rPr>
      <t>"</t>
    </r>
    <r>
      <rPr>
        <sz val="11"/>
        <color rgb="FF000000"/>
        <rFont val="Calibri"/>
      </rPr>
      <t xml:space="preserve"> state.</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</si>
  <si>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chown root:root &lt;file_name&gt;</t>
    </r>
    <r>
      <rPr>
        <sz val="11"/>
        <color rgb="FF000000"/>
        <rFont val="Calibri"/>
      </rPr>
      <t xml:space="preserve">
</t>
    </r>
    <r>
      <rPr>
        <sz val="11"/>
        <color rgb="FF000000"/>
        <rFont val="Calibri"/>
      </rPr>
      <t>Repeat the command for each file that was returned.</t>
    </r>
    <r>
      <rPr>
        <sz val="11"/>
        <color rgb="FF000000"/>
        <rFont val="Calibri"/>
      </rPr>
      <t xml:space="preserve">
</t>
    </r>
    <r>
      <rPr>
        <sz val="11"/>
        <color rgb="FF000000"/>
        <rFont val="Calibri"/>
      </rPr>
      <t>Note: Replace &lt;file_name&gt; for the name of the file that was returned.</t>
    </r>
  </si>
  <si>
    <r>
      <rPr>
        <sz val="11"/>
        <color rgb="FF000000"/>
        <rFont val="Calibri"/>
      </rPr>
      <t>As a rule, accounts on a web server are to be kept to a minimum. Only administrators, web managers, developers, auditors, and web authors require accounts on the machine hosting the web server. The resources to which these accounts have access must also be closely monitored and controlled. The Security Token Service files must be adequately protected with correct permissions as applied out of the box.</t>
    </r>
    <r>
      <rPr>
        <sz val="11"/>
        <color rgb="FF000000"/>
        <rFont val="Calibri"/>
      </rPr>
      <t xml:space="preserve">
</t>
    </r>
    <r>
      <rPr>
        <sz val="11"/>
        <color rgb="FF000000"/>
        <rFont val="Calibri"/>
      </rPr>
      <t>Satisfies: SRG-APP-000211-WSR-000030, SRG-APP-000380-WSR-000072</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</si>
  <si>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find /usr/lib/vmware-sso/vmware-sts/ -xdev -type f -a '(' -not -user root -o -not -group root ')' -exec ls -ld {} \;</t>
    </r>
    <r>
      <rPr>
        <sz val="11"/>
        <color rgb="FF000000"/>
        <rFont val="Calibri"/>
      </rPr>
      <t xml:space="preserve">
</t>
    </r>
    <r>
      <rPr>
        <sz val="11"/>
        <color rgb="FF000000"/>
        <rFont val="Calibri"/>
      </rPr>
      <t>If the command produces any output, this is a finding.</t>
    </r>
  </si>
  <si>
    <t>V-239669</t>
  </si>
  <si>
    <r>
      <rPr>
        <sz val="11"/>
        <rFont val="Calibri"/>
      </rPr>
      <t>The Security Token Service must fail to a known safe state if system initialization fails, shutdown fails, or aborts fail.</t>
    </r>
  </si>
  <si>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/usr/lib/vmware-sso/vmware-sts/conf/catalina.properties.</t>
    </r>
    <r>
      <rPr>
        <sz val="11"/>
        <color rgb="FF000000"/>
        <rFont val="Calibri"/>
      </rPr>
      <t xml:space="preserve">
</t>
    </r>
    <r>
      <rPr>
        <sz val="11"/>
        <color rgb="FF000000"/>
        <rFont val="Calibri"/>
      </rPr>
      <t>Add or change the following line:</t>
    </r>
    <r>
      <rPr>
        <sz val="11"/>
        <color rgb="FF000000"/>
        <rFont val="Calibri"/>
      </rPr>
      <t xml:space="preserve">
</t>
    </r>
    <r>
      <rPr>
        <sz val="11"/>
        <color rgb="FF000000"/>
        <rFont val="Calibri"/>
      </rPr>
      <t>org.apache.catalina.startup.EXIT_ON_INIT_FAILURE=true</t>
    </r>
  </si>
  <si>
    <r>
      <rPr>
        <sz val="11"/>
        <color rgb="FF000000"/>
        <rFont val="Calibri"/>
      </rPr>
      <t>Determining a safe state for failure and weighing that against a potential denial of service for users depends on what type of application the web server is hosting. For the Security Token Service, it is preferable that the service abort startup on any initialization failure rather than continuing in a degraded and potentially insecure state.</t>
    </r>
  </si>
  <si>
    <r>
      <rPr>
        <sz val="11"/>
        <color rgb="FF000000"/>
        <rFont val="Calibri"/>
      </rPr>
      <t>Connect to the PSC, whether external or embedded.</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grep EXIT_ON_INIT_FAILURE /usr/lib/vmware-sso/vmware-sts/conf/catalina.properties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org.apache.catalina.startup.EXIT_ON_INIT_FAILURE=true</t>
    </r>
    <r>
      <rPr>
        <sz val="11"/>
        <color rgb="FF000000"/>
        <rFont val="Calibri"/>
      </rPr>
      <t xml:space="preserve">
</t>
    </r>
    <r>
      <rPr>
        <sz val="11"/>
        <color rgb="FF000000"/>
        <rFont val="Calibri"/>
      </rPr>
      <t>If the output of the command does not match the expected result, this is a finding.</t>
    </r>
  </si>
  <si>
    <t>V-239670</t>
  </si>
  <si>
    <r>
      <rPr>
        <sz val="11"/>
        <rFont val="Calibri"/>
      </rPr>
      <t>The Security Token Service must limit the number of allowed connections.</t>
    </r>
  </si>
  <si>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/usr/lib/vmware-sso/vmware-sts/conf/server.xml.</t>
    </r>
    <r>
      <rPr>
        <sz val="11"/>
        <color rgb="FF000000"/>
        <rFont val="Calibri"/>
      </rPr>
      <t xml:space="preserve">
</t>
    </r>
    <r>
      <rPr>
        <sz val="11"/>
        <color rgb="FF000000"/>
        <rFont val="Calibri"/>
      </rPr>
      <t xml:space="preserve">Navigate to the &lt;Connector&gt; configured with port="${bio-custom.http.port}". </t>
    </r>
    <r>
      <rPr>
        <sz val="11"/>
        <color rgb="FF000000"/>
        <rFont val="Calibri"/>
      </rPr>
      <t xml:space="preserve">
</t>
    </r>
    <r>
      <rPr>
        <sz val="11"/>
        <color rgb="FF000000"/>
        <rFont val="Calibri"/>
      </rPr>
      <t>Add or change the following value:</t>
    </r>
    <r>
      <rPr>
        <sz val="11"/>
        <color rgb="FF000000"/>
        <rFont val="Calibri"/>
      </rPr>
      <t xml:space="preserve">
</t>
    </r>
    <r>
      <rPr>
        <sz val="11"/>
        <color rgb="FF000000"/>
        <rFont val="Calibri"/>
      </rPr>
      <t>acceptCount="100"</t>
    </r>
  </si>
  <si>
    <r>
      <rPr>
        <sz val="11"/>
        <color rgb="FF000000"/>
        <rFont val="Calibri"/>
      </rPr>
      <t>Limiting the number of established connections to the Security Token Service is a basic denial of service protection. Servers where the limit is too high or unlimited can potentially run out of system resources and negatively affect system availability.</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</si>
  <si>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xmllint --format /usr/lib/vmware-sso/vmware-sts/conf/server.xml | sed '2 s/xmlns=".*"//g' | xmllint --xpath '/Server/Service/Connector[@port="${bio-custom.http.port}"]/@acceptCount'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acceptCount="100"</t>
    </r>
    <r>
      <rPr>
        <sz val="11"/>
        <color rgb="FF000000"/>
        <rFont val="Calibri"/>
      </rPr>
      <t xml:space="preserve">
</t>
    </r>
    <r>
      <rPr>
        <sz val="11"/>
        <color rgb="FF000000"/>
        <rFont val="Calibri"/>
      </rPr>
      <t>If the output does not match the expected result, this is a finding.</t>
    </r>
  </si>
  <si>
    <t>V-239671</t>
  </si>
  <si>
    <r>
      <rPr>
        <sz val="11"/>
        <rFont val="Calibri"/>
      </rPr>
      <t xml:space="preserve">The Security Token Service must set </t>
    </r>
    <r>
      <rPr>
        <sz val="11"/>
        <color rgb="FF000000"/>
        <rFont val="Calibri"/>
      </rPr>
      <t>"</t>
    </r>
    <r>
      <rPr>
        <b/>
        <sz val="11"/>
        <color rgb="FF000000"/>
        <rFont val="Calibri"/>
      </rPr>
      <t>URIEncoding</t>
    </r>
    <r>
      <rPr>
        <sz val="11"/>
        <color rgb="FF000000"/>
        <rFont val="Calibri"/>
      </rPr>
      <t>"</t>
    </r>
    <r>
      <rPr>
        <sz val="11"/>
        <color rgb="FF000000"/>
        <rFont val="Calibri"/>
      </rPr>
      <t xml:space="preserve"> to UTF-8.</t>
    </r>
  </si>
  <si>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value 'URIEncoding="UTF-8"'.</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</si>
  <si>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An attacker can also enter Unicode characters into hosted applications in an effort to break out of the document home or root home directory or bypass security checks. The Security Token Service must be configured to use a consistent character set via the "URIEncoding" attribute on the Connector nodes.</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</si>
  <si>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xmllint --format /usr/lib/vmware-sso/vmware-sts/conf/server.xml | sed '2 s/xmlns=".*"//g' | xmllint --xpath '/Server/Service/Connector[@port="${bio-custom.http.port}"]/@URIEncoding'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URIEncoding="UTF-8"</t>
    </r>
    <r>
      <rPr>
        <sz val="11"/>
        <color rgb="FF000000"/>
        <rFont val="Calibri"/>
      </rPr>
      <t xml:space="preserve">
</t>
    </r>
    <r>
      <rPr>
        <sz val="11"/>
        <color rgb="FF000000"/>
        <rFont val="Calibri"/>
      </rPr>
      <t>If the output does not match the expected result, this is a finding.</t>
    </r>
  </si>
  <si>
    <t>V-239672</t>
  </si>
  <si>
    <r>
      <rPr>
        <sz val="11"/>
        <rFont val="Calibri"/>
      </rPr>
      <t xml:space="preserve">The Security Token Service must use the </t>
    </r>
    <r>
      <rPr>
        <sz val="11"/>
        <color rgb="FF000000"/>
        <rFont val="Calibri"/>
      </rPr>
      <t>"</t>
    </r>
    <r>
      <rPr>
        <b/>
        <sz val="11"/>
        <color rgb="FF000000"/>
        <rFont val="Calibri"/>
      </rPr>
      <t>setCharacterEncodingFilter</t>
    </r>
    <r>
      <rPr>
        <sz val="11"/>
        <color rgb="FF000000"/>
        <rFont val="Calibri"/>
      </rPr>
      <t>"</t>
    </r>
    <r>
      <rPr>
        <sz val="11"/>
        <color rgb="FF000000"/>
        <rFont val="Calibri"/>
      </rPr>
      <t xml:space="preserve"> filter.</t>
    </r>
  </si>
  <si>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/usr/lib/vmware-sso/vmware-sts/conf/web.xml.</t>
    </r>
    <r>
      <rPr>
        <sz val="11"/>
        <color rgb="FF000000"/>
        <rFont val="Calibri"/>
      </rPr>
      <t xml:space="preserve">
</t>
    </r>
    <r>
      <rPr>
        <sz val="11"/>
        <color rgb="FF000000"/>
        <rFont val="Calibri"/>
      </rPr>
      <t>Configure the &lt;web-app&gt; node with the child nodes listed below:</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&lt;/filter&gt;</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</si>
  <si>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xmllint --format /usr/lib/vmware-sso/vmware-sts/conf/web.xml | sed '2 s/xmlns=".*"//g' | xmllint --xpath '/web-app/filter-mapping/filter-name[text()="setCharacterEncodingFilter"]/parent::filter-mapping'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&lt;/filter-mapping&gt;</t>
    </r>
    <r>
      <rPr>
        <sz val="11"/>
        <color rgb="FF000000"/>
        <rFont val="Calibri"/>
      </rPr>
      <t xml:space="preserve">
</t>
    </r>
    <r>
      <rPr>
        <sz val="11"/>
        <color rgb="FF000000"/>
        <rFont val="Calibri"/>
      </rPr>
      <t>If the output is does not match the expected result, this is a finding.</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xmllint --format /usr/lib/vmware-sso/vmware-sts/conf/web.xml | sed '2 s/xmlns=".*"//g' | xmllint --xpath '/web-app/filter/filter-name[text()="setCharacterEncodingFilter"]/parent::filter'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&lt;param-value&gt;true&lt;/param-value&gt;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&lt;/filter&gt;</t>
    </r>
    <r>
      <rPr>
        <sz val="11"/>
        <color rgb="FF000000"/>
        <rFont val="Calibri"/>
      </rPr>
      <t xml:space="preserve">
</t>
    </r>
    <r>
      <rPr>
        <sz val="11"/>
        <color rgb="FF000000"/>
        <rFont val="Calibri"/>
      </rPr>
      <t>If the output is does not match the expected result, this is a finding.</t>
    </r>
  </si>
  <si>
    <t>V-239673</t>
  </si>
  <si>
    <r>
      <rPr>
        <sz val="11"/>
        <rFont val="Calibri"/>
      </rPr>
      <t>The Security Token Service must set the welcome-file node to a default web page.</t>
    </r>
  </si>
  <si>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/usr/lib/vmware-sso/vmware-sts/conf/web.xml.</t>
    </r>
    <r>
      <rPr>
        <sz val="11"/>
        <color rgb="FF000000"/>
        <rFont val="Calibri"/>
      </rPr>
      <t xml:space="preserve">
</t>
    </r>
    <r>
      <rPr>
        <sz val="11"/>
        <color rgb="FF000000"/>
        <rFont val="Calibri"/>
      </rPr>
      <t>Add the following section under the &lt;web-apps&gt; node:</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&lt;welcome-file&gt;index.html&lt;/welcome-file&gt;</t>
    </r>
    <r>
      <rPr>
        <sz val="11"/>
        <color rgb="FF000000"/>
        <rFont val="Calibri"/>
      </rPr>
      <t xml:space="preserve">
</t>
    </r>
    <r>
      <rPr>
        <sz val="11"/>
        <color rgb="FF000000"/>
        <rFont val="Calibri"/>
      </rPr>
      <t xml:space="preserve">    &lt;welcome-file&gt;index.htm&lt;/welcome-file&gt;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&lt;/welcome-file-list&gt;</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</si>
  <si>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xmllint --format /usr/lib/vmware-sso/vmware-sts/conf/web.xml | sed '2 s/xmlns=".*"//g' | xmllint --xpath '/web-app/welcome-file-list'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&lt;welcome-file&gt;index.html&lt;/welcome-file&gt;</t>
    </r>
    <r>
      <rPr>
        <sz val="11"/>
        <color rgb="FF000000"/>
        <rFont val="Calibri"/>
      </rPr>
      <t xml:space="preserve">
</t>
    </r>
    <r>
      <rPr>
        <sz val="11"/>
        <color rgb="FF000000"/>
        <rFont val="Calibri"/>
      </rPr>
      <t xml:space="preserve">    &lt;welcome-file&gt;index.htm&lt;/welcome-file&gt;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If the output of the command does not match the expected result, this is a finding.</t>
    </r>
  </si>
  <si>
    <t>V-239674</t>
  </si>
  <si>
    <r>
      <rPr>
        <sz val="11"/>
        <rFont val="Calibri"/>
      </rPr>
      <t>The Security Token Service must not show directory listings.</t>
    </r>
  </si>
  <si>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/usr/lib/vmware-sso/vmware-sts/conf/web.xml.</t>
    </r>
    <r>
      <rPr>
        <sz val="11"/>
        <color rgb="FF000000"/>
        <rFont val="Calibri"/>
      </rPr>
      <t xml:space="preserve">
</t>
    </r>
    <r>
      <rPr>
        <sz val="11"/>
        <color rgb="FF000000"/>
        <rFont val="Calibri"/>
      </rPr>
      <t>Set the &lt;param-value&gt; to "false" in all &lt;param-name&gt;listing&lt;/param-name&gt; nodes.</t>
    </r>
    <r>
      <rPr>
        <sz val="11"/>
        <color rgb="FF000000"/>
        <rFont val="Calibri"/>
      </rPr>
      <t xml:space="preserve">
</t>
    </r>
    <r>
      <rPr>
        <sz val="11"/>
        <color rgb="FF000000"/>
        <rFont val="Calibri"/>
      </rPr>
      <t>Note: The setting should look like the following:</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&lt;param-name&gt;listings&lt;/param-name&gt;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&lt;/init-param&gt;</t>
    </r>
  </si>
  <si>
    <r>
      <rPr>
        <sz val="11"/>
        <color rgb="FF000000"/>
        <rFont val="Calibri"/>
      </rPr>
      <t>Enumeration techniques, such as URL parameter manipulation, rely on being able to obtain information about the web server's directory structure by locating directories without default pages. In this scenario, the web server will display to the user a listing of the files in the directory being accessed. Ensuring that directory listing is disabled is one approach to mitigating the vulnerability.</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</si>
  <si>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xmllint --format /usr/lib/vmware-sso/vmware-sts/conf/web.xml | sed '2 s/xmlns=".*"//g' | xmllint --xpath '//param-name[text()="listings"]/parent::init-param'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&lt;param-name&gt;listings&lt;/param-name&gt;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If the output of the command does not match the expected result, this is a finding.</t>
    </r>
  </si>
  <si>
    <t>V-239675</t>
  </si>
  <si>
    <r>
      <rPr>
        <sz val="11"/>
        <rFont val="Calibri"/>
      </rPr>
      <t>The Security Token Service must be configured to show error pages with minimal information.</t>
    </r>
  </si>
  <si>
    <r>
      <rPr>
        <sz val="11"/>
        <color rgb="FF000000"/>
        <rFont val="Calibri"/>
      </rPr>
      <t>Connect to the PSC, whether external or embedded.</t>
    </r>
    <r>
      <rPr>
        <sz val="11"/>
        <color rgb="FF000000"/>
        <rFont val="Calibri"/>
      </rPr>
      <t xml:space="preserve">
</t>
    </r>
    <r>
      <rPr>
        <sz val="11"/>
        <color rgb="FF000000"/>
        <rFont val="Calibri"/>
      </rPr>
      <t xml:space="preserve">Navigate to and open /usr/lib/vmware-sso/vmware-sts/conf/server.xml. </t>
    </r>
    <r>
      <rPr>
        <sz val="11"/>
        <color rgb="FF000000"/>
        <rFont val="Calibri"/>
      </rPr>
      <t xml:space="preserve">
</t>
    </r>
    <r>
      <rPr>
        <sz val="11"/>
        <color rgb="FF000000"/>
        <rFont val="Calibri"/>
      </rPr>
      <t>Locate the following Host block:</t>
    </r>
    <r>
      <rPr>
        <sz val="11"/>
        <color rgb="FF000000"/>
        <rFont val="Calibri"/>
      </rPr>
      <t xml:space="preserve">
</t>
    </r>
    <r>
      <rPr>
        <sz val="11"/>
        <color rgb="FF000000"/>
        <rFont val="Calibri"/>
      </rPr>
      <t>&lt;Host appBase="webapps" ...&gt;</t>
    </r>
    <r>
      <rPr>
        <sz val="11"/>
        <color rgb="FF000000"/>
        <rFont val="Calibri"/>
      </rPr>
      <t xml:space="preserve">
</t>
    </r>
    <r>
      <rPr>
        <sz val="11"/>
        <color rgb="FF000000"/>
        <rFont val="Calibri"/>
      </rPr>
      <t>...</t>
    </r>
    <r>
      <rPr>
        <sz val="11"/>
        <color rgb="FF000000"/>
        <rFont val="Calibri"/>
      </rPr>
      <t xml:space="preserve">
</t>
    </r>
    <r>
      <rPr>
        <sz val="11"/>
        <color rgb="FF000000"/>
        <rFont val="Calibri"/>
      </rPr>
      <t>&lt;/Host&gt;</t>
    </r>
    <r>
      <rPr>
        <sz val="11"/>
        <color rgb="FF000000"/>
        <rFont val="Calibri"/>
      </rPr>
      <t xml:space="preserve">
</t>
    </r>
    <r>
      <rPr>
        <sz val="11"/>
        <color rgb="FF000000"/>
        <rFont val="Calibri"/>
      </rPr>
      <t>Inside this block, add the following on a new line:</t>
    </r>
    <r>
      <rPr>
        <sz val="11"/>
        <color rgb="FF000000"/>
        <rFont val="Calibri"/>
      </rPr>
      <t xml:space="preserve">
</t>
    </r>
    <r>
      <rPr>
        <sz val="11"/>
        <color rgb="FF000000"/>
        <rFont val="Calibri"/>
      </rPr>
      <t>&lt;Valve className="org.apache.catalina.valves.ErrorReportValve" showReport="false" showServerInfo="false" /&gt;</t>
    </r>
  </si>
  <si>
    <r>
      <rPr>
        <sz val="11"/>
        <color rgb="FF000000"/>
        <rFont val="Calibri"/>
      </rPr>
      <t>Web servers will often display error messages to client users, displaying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 This information could be used by an attacker to blueprint what type of attacks might be successful. As such, the Security Token Service must be configured to not show server version information in error messages.</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</si>
  <si>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xmllint --format /usr/lib/vmware-sso/vmware-sts/conf/server.xml | sed '2 s/xmlns=".*"//g' | xmllint --xpath '/Server/Service/Engine/Host/Valve[@className="org.apache.catalina.valves.ErrorReportValve"]'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&lt;Valve className="org.apache.catalina.valves.ErrorReportValve" showReport="false" showServerInfo="false"/&gt;</t>
    </r>
    <r>
      <rPr>
        <sz val="11"/>
        <color rgb="FF000000"/>
        <rFont val="Calibri"/>
      </rPr>
      <t xml:space="preserve">
</t>
    </r>
    <r>
      <rPr>
        <sz val="11"/>
        <color rgb="FF000000"/>
        <rFont val="Calibri"/>
      </rPr>
      <t>If the output does not match the expected result, this is a finding.</t>
    </r>
  </si>
  <si>
    <t>V-239676</t>
  </si>
  <si>
    <r>
      <rPr>
        <sz val="11"/>
        <rFont val="Calibri"/>
      </rPr>
      <t>The Security Token Service must not enable support for TRACE requests.</t>
    </r>
  </si>
  <si>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/usr/lib/vmware-sso/vmware-sts/conf/server.xml.</t>
    </r>
    <r>
      <rPr>
        <sz val="11"/>
        <color rgb="FF000000"/>
        <rFont val="Calibri"/>
      </rPr>
      <t xml:space="preserve">
</t>
    </r>
    <r>
      <rPr>
        <sz val="11"/>
        <color rgb="FF000000"/>
        <rFont val="Calibri"/>
      </rPr>
      <t>Navigate to and locate:</t>
    </r>
    <r>
      <rPr>
        <sz val="11"/>
        <color rgb="FF000000"/>
        <rFont val="Calibri"/>
      </rPr>
      <t xml:space="preserve">
</t>
    </r>
    <r>
      <rPr>
        <sz val="11"/>
        <color rgb="FF000000"/>
        <rFont val="Calibri"/>
      </rPr>
      <t>'allowTrace="true"'</t>
    </r>
    <r>
      <rPr>
        <sz val="11"/>
        <color rgb="FF000000"/>
        <rFont val="Calibri"/>
      </rPr>
      <t xml:space="preserve">
</t>
    </r>
    <r>
      <rPr>
        <sz val="11"/>
        <color rgb="FF000000"/>
        <rFont val="Calibri"/>
      </rPr>
      <t>Remove the 'allowTrace="true"' setting.</t>
    </r>
  </si>
  <si>
    <r>
      <rPr>
        <sz val="11"/>
        <color rgb="FF000000"/>
        <rFont val="Calibri"/>
      </rPr>
      <t>"Trace" is a technique for a user to request internal information about Tomcat. This is useful during product development but should not be enabled in production. Allowing an attacker to conduct a Trace operation against the Security Token Service will expose information that would be useful to perform a more targeted attack. The Security Token Service provides the "allowTrace" parameter as a means to disable responding to Trace requests.</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</si>
  <si>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grep allowTrace /usr/lib/vmware-sso/vmware-sts/conf/server.xml</t>
    </r>
    <r>
      <rPr>
        <sz val="11"/>
        <color rgb="FF000000"/>
        <rFont val="Calibri"/>
      </rPr>
      <t xml:space="preserve">
</t>
    </r>
    <r>
      <rPr>
        <sz val="11"/>
        <color rgb="FF000000"/>
        <rFont val="Calibri"/>
      </rPr>
      <t xml:space="preserve">If "allowTrace" is set to "true", this is a finding. </t>
    </r>
    <r>
      <rPr>
        <sz val="11"/>
        <color rgb="FF000000"/>
        <rFont val="Calibri"/>
      </rPr>
      <t xml:space="preserve">
</t>
    </r>
    <r>
      <rPr>
        <sz val="11"/>
        <color rgb="FF000000"/>
        <rFont val="Calibri"/>
      </rPr>
      <t>If no line is returned, this is NOT a finding.</t>
    </r>
  </si>
  <si>
    <t>V-239677</t>
  </si>
  <si>
    <r>
      <rPr>
        <sz val="11"/>
        <rFont val="Calibri"/>
      </rPr>
      <t>The Security Token Service must have the debug option disabled.</t>
    </r>
  </si>
  <si>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/usr/lib/vmware-sso/vmware-sts/conf/web.xml.</t>
    </r>
    <r>
      <rPr>
        <sz val="11"/>
        <color rgb="FF000000"/>
        <rFont val="Calibri"/>
      </rPr>
      <t xml:space="preserve">
</t>
    </r>
    <r>
      <rPr>
        <sz val="11"/>
        <color rgb="FF000000"/>
        <rFont val="Calibri"/>
      </rPr>
      <t>Navigate to all &lt;debug&gt; nodes that are not set to "0".</t>
    </r>
    <r>
      <rPr>
        <sz val="11"/>
        <color rgb="FF000000"/>
        <rFont val="Calibri"/>
      </rPr>
      <t xml:space="preserve">
</t>
    </r>
    <r>
      <rPr>
        <sz val="11"/>
        <color rgb="FF000000"/>
        <rFont val="Calibri"/>
      </rPr>
      <t>Set the &lt;param-value&gt; to "0" in all &lt;param-name&gt;debug&lt;/param-name&gt; nodes.</t>
    </r>
    <r>
      <rPr>
        <sz val="11"/>
        <color rgb="FF000000"/>
        <rFont val="Calibri"/>
      </rPr>
      <t xml:space="preserve">
</t>
    </r>
    <r>
      <rPr>
        <sz val="11"/>
        <color rgb="FF000000"/>
        <rFont val="Calibri"/>
      </rPr>
      <t>Note: The debug setting should look like the following:</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 xml:space="preserve">               &lt;/init-param&gt;</t>
    </r>
  </si>
  <si>
    <r>
      <rPr>
        <sz val="11"/>
        <color rgb="FF000000"/>
        <rFont val="Calibri"/>
      </rPr>
      <t>Information needed by an attacker to begin looking for possible vulnerabilities in a web server includes any information about the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 Since this information may be placed in logs and general messages during normal operation of the web server, an attacker does not need to cause an error condition to gain this information.</t>
    </r>
    <r>
      <rPr>
        <sz val="11"/>
        <color rgb="FF000000"/>
        <rFont val="Calibri"/>
      </rPr>
      <t xml:space="preserve">
</t>
    </r>
    <r>
      <rPr>
        <sz val="11"/>
        <color rgb="FF000000"/>
        <rFont val="Calibri"/>
      </rPr>
      <t>The Security Token Service can be configured to set the debugging level. By setting the debugging level to zero, no debugging information will be provided to a malicious user.</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</si>
  <si>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xmllint --format /usr/lib/vmware-sso/vmware-sts/conf/web.xml | sed '2 s/xmlns=".*"//g' | xmllint --xpath '//param-name[text()="debug"]/parent::init-param'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&lt;param-name&gt;debug&lt;/param-name&gt;</t>
    </r>
    <r>
      <rPr>
        <sz val="11"/>
        <color rgb="FF000000"/>
        <rFont val="Calibri"/>
      </rPr>
      <t xml:space="preserve">
</t>
    </r>
    <r>
      <rPr>
        <sz val="11"/>
        <color rgb="FF000000"/>
        <rFont val="Calibri"/>
      </rPr>
      <t>&lt;param-value&gt;0&lt;/param-value&gt;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If the output of the command does not match the expected result, this is a finding. </t>
    </r>
    <r>
      <rPr>
        <sz val="11"/>
        <color rgb="FF000000"/>
        <rFont val="Calibri"/>
      </rPr>
      <t xml:space="preserve">
</t>
    </r>
    <r>
      <rPr>
        <sz val="11"/>
        <color rgb="FF000000"/>
        <rFont val="Calibri"/>
      </rPr>
      <t>If no lines are returned, this is not a finding.</t>
    </r>
  </si>
  <si>
    <t>V-239678</t>
  </si>
  <si>
    <r>
      <rPr>
        <sz val="11"/>
        <rFont val="Calibri"/>
      </rPr>
      <t>Rsyslog must be configured to monitor and ship Security Token Service log files.</t>
    </r>
  </si>
  <si>
    <r>
      <rPr>
        <sz val="11"/>
        <color rgb="FF000000"/>
        <rFont val="Calibri"/>
      </rPr>
      <t>Connect to the PSC, whether external or embedded.</t>
    </r>
    <r>
      <rPr>
        <sz val="11"/>
        <color rgb="FF000000"/>
        <rFont val="Calibri"/>
      </rPr>
      <t xml:space="preserve">
</t>
    </r>
    <r>
      <rPr>
        <sz val="11"/>
        <color rgb="FF000000"/>
        <rFont val="Calibri"/>
      </rPr>
      <t>Navigate to and open /etc/vmware-syslog/stig-services-sso.conf.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File="/var/log/vmware/sso/*.log"</t>
    </r>
    <r>
      <rPr>
        <sz val="11"/>
        <color rgb="FF000000"/>
        <rFont val="Calibri"/>
      </rPr>
      <t xml:space="preserve">
</t>
    </r>
    <r>
      <rPr>
        <sz val="11"/>
        <color rgb="FF000000"/>
        <rFont val="Calibri"/>
      </rPr>
      <t xml:space="preserve">      Tag="vmidentity"</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File="/var/log/vmware/sso/sts-runtime.log.*"</t>
    </r>
    <r>
      <rPr>
        <sz val="11"/>
        <color rgb="FF000000"/>
        <rFont val="Calibri"/>
      </rPr>
      <t xml:space="preserve">
</t>
    </r>
    <r>
      <rPr>
        <sz val="11"/>
        <color rgb="FF000000"/>
        <rFont val="Calibri"/>
      </rPr>
      <t xml:space="preserve">      Tag="sts-runtime"</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</si>
  <si>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The Security Token Service produces a number of logs that must be offloaded from the originating system. This information can then be used for diagnostic, forensics, or other purposes relevant to ensuring the availability and integrity of the hosted application.</t>
    </r>
    <r>
      <rPr>
        <sz val="11"/>
        <color rgb="FF000000"/>
        <rFont val="Calibri"/>
      </rPr>
      <t xml:space="preserve">
</t>
    </r>
    <r>
      <rPr>
        <sz val="11"/>
        <color rgb="FF000000"/>
        <rFont val="Calibri"/>
      </rPr>
      <t>Satisfies: SRG-APP-000358-WSR-000163, SRG-APP-000125-WSR-000071</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</si>
  <si>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grep -v "^#" /etc/vmware-syslog/stig-services-sso.conf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File="/var/log/vmware/sso/*.log"</t>
    </r>
    <r>
      <rPr>
        <sz val="11"/>
        <color rgb="FF000000"/>
        <rFont val="Calibri"/>
      </rPr>
      <t xml:space="preserve">
</t>
    </r>
    <r>
      <rPr>
        <sz val="11"/>
        <color rgb="FF000000"/>
        <rFont val="Calibri"/>
      </rPr>
      <t xml:space="preserve">      Tag="vmidentity"</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File="/var/log/vmware/sso/sts-runtime.log.*"</t>
    </r>
    <r>
      <rPr>
        <sz val="11"/>
        <color rgb="FF000000"/>
        <rFont val="Calibri"/>
      </rPr>
      <t xml:space="preserve">
</t>
    </r>
    <r>
      <rPr>
        <sz val="11"/>
        <color rgb="FF000000"/>
        <rFont val="Calibri"/>
      </rPr>
      <t xml:space="preserve">      Tag="sts-runtime"</t>
    </r>
    <r>
      <rPr>
        <sz val="11"/>
        <color rgb="FF000000"/>
        <rFont val="Calibri"/>
      </rPr>
      <t xml:space="preserve">
</t>
    </r>
    <r>
      <rPr>
        <sz val="11"/>
        <color rgb="FF000000"/>
        <rFont val="Calibri"/>
      </rPr>
      <t xml:space="preserve">      PersistStateInterval="200"</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If the file does not exist, this is a finding.</t>
    </r>
    <r>
      <rPr>
        <sz val="11"/>
        <color rgb="FF000000"/>
        <rFont val="Calibri"/>
      </rPr>
      <t xml:space="preserve">
</t>
    </r>
    <r>
      <rPr>
        <sz val="11"/>
        <color rgb="FF000000"/>
        <rFont val="Calibri"/>
      </rPr>
      <t>If the output of the command does not match the expected result, this is a finding.</t>
    </r>
  </si>
  <si>
    <t>V-239679</t>
  </si>
  <si>
    <r>
      <rPr>
        <sz val="11"/>
        <rFont val="Calibri"/>
      </rPr>
      <t>The Security Token Service must be configured with the appropriate ports.</t>
    </r>
  </si>
  <si>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/usr/lib/vmware-sso/vmware-sts/conf/catalina.properties.</t>
    </r>
    <r>
      <rPr>
        <sz val="11"/>
        <color rgb="FF000000"/>
        <rFont val="Calibri"/>
      </rPr>
      <t xml:space="preserve">
</t>
    </r>
    <r>
      <rPr>
        <sz val="11"/>
        <color rgb="FF000000"/>
        <rFont val="Calibri"/>
      </rPr>
      <t>Navigate to the ports specification section.</t>
    </r>
    <r>
      <rPr>
        <sz val="11"/>
        <color rgb="FF000000"/>
        <rFont val="Calibri"/>
      </rPr>
      <t xml:space="preserve">
</t>
    </r>
    <r>
      <rPr>
        <sz val="11"/>
        <color rgb="FF000000"/>
        <rFont val="Calibri"/>
      </rPr>
      <t>Set the Security Token Service port specifications according to the following list:</t>
    </r>
    <r>
      <rPr>
        <sz val="11"/>
        <color rgb="FF000000"/>
        <rFont val="Calibri"/>
      </rPr>
      <t xml:space="preserve">
</t>
    </r>
    <r>
      <rPr>
        <sz val="11"/>
        <color rgb="FF000000"/>
        <rFont val="Calibri"/>
      </rPr>
      <t>bio-custom.http.port=7080</t>
    </r>
    <r>
      <rPr>
        <sz val="11"/>
        <color rgb="FF000000"/>
        <rFont val="Calibri"/>
      </rPr>
      <t xml:space="preserve">
</t>
    </r>
    <r>
      <rPr>
        <sz val="11"/>
        <color rgb="FF000000"/>
        <rFont val="Calibri"/>
      </rPr>
      <t>bio-custom.https.port=8443</t>
    </r>
    <r>
      <rPr>
        <sz val="11"/>
        <color rgb="FF000000"/>
        <rFont val="Calibri"/>
      </rPr>
      <t xml:space="preserve">
</t>
    </r>
    <r>
      <rPr>
        <sz val="11"/>
        <color rgb="FF000000"/>
        <rFont val="Calibri"/>
      </rPr>
      <t>bio-ssl-localhost.https.port=7444</t>
    </r>
  </si>
  <si>
    <r>
      <rPr>
        <sz val="11"/>
        <color rgb="FF000000"/>
        <rFont val="Calibri"/>
      </rPr>
      <t>Web servers provide numerous processes, features, and functionalities that use TCP/IP ports. Some of these processes may be deemed unnecessary or too unsecure to run on a production system. The ports that the Security Token Service listens on are configured in the "catalina.properties" file and must be verified as accurate to their shipping state.</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</si>
  <si>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grep 'bio' /usr/lib/vmware-sso/vmware-sts/conf/catalina.properties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bio-custom.http.port=7080</t>
    </r>
    <r>
      <rPr>
        <sz val="11"/>
        <color rgb="FF000000"/>
        <rFont val="Calibri"/>
      </rPr>
      <t xml:space="preserve">
</t>
    </r>
    <r>
      <rPr>
        <sz val="11"/>
        <color rgb="FF000000"/>
        <rFont val="Calibri"/>
      </rPr>
      <t>bio-custom.https.port=8443</t>
    </r>
    <r>
      <rPr>
        <sz val="11"/>
        <color rgb="FF000000"/>
        <rFont val="Calibri"/>
      </rPr>
      <t xml:space="preserve">
</t>
    </r>
    <r>
      <rPr>
        <sz val="11"/>
        <color rgb="FF000000"/>
        <rFont val="Calibri"/>
      </rPr>
      <t>bio-ssl-localhost.https.port=7444</t>
    </r>
    <r>
      <rPr>
        <sz val="11"/>
        <color rgb="FF000000"/>
        <rFont val="Calibri"/>
      </rPr>
      <t xml:space="preserve">
</t>
    </r>
    <r>
      <rPr>
        <sz val="11"/>
        <color rgb="FF000000"/>
        <rFont val="Calibri"/>
      </rPr>
      <t>If the output of the command does not match the expected result, this is a finding.</t>
    </r>
  </si>
  <si>
    <t>V-239680</t>
  </si>
  <si>
    <r>
      <rPr>
        <sz val="11"/>
        <rFont val="Calibri"/>
      </rPr>
      <t>The Security Token Service must disable the shutdown port.</t>
    </r>
  </si>
  <si>
    <r>
      <rPr>
        <sz val="11"/>
        <color rgb="FF000000"/>
        <rFont val="Calibri"/>
      </rPr>
      <t>Connect to the PSC, whether external or embedded.</t>
    </r>
    <r>
      <rPr>
        <sz val="11"/>
        <color rgb="FF000000"/>
        <rFont val="Calibri"/>
      </rPr>
      <t xml:space="preserve">
</t>
    </r>
    <r>
      <rPr>
        <sz val="11"/>
        <color rgb="FF000000"/>
        <rFont val="Calibri"/>
      </rPr>
      <t>Open /usr/lib/vmware-sso/vmware-sts/conf/catalina.properties in a text editor.</t>
    </r>
    <r>
      <rPr>
        <sz val="11"/>
        <color rgb="FF000000"/>
        <rFont val="Calibri"/>
      </rPr>
      <t xml:space="preserve">
</t>
    </r>
    <r>
      <rPr>
        <sz val="11"/>
        <color rgb="FF000000"/>
        <rFont val="Calibri"/>
      </rPr>
      <t>Add or modify the following setting:</t>
    </r>
    <r>
      <rPr>
        <sz val="11"/>
        <color rgb="FF000000"/>
        <rFont val="Calibri"/>
      </rPr>
      <t xml:space="preserve">
</t>
    </r>
    <r>
      <rPr>
        <sz val="11"/>
        <color rgb="FF000000"/>
        <rFont val="Calibri"/>
      </rPr>
      <t>base.shutdown.port=-1</t>
    </r>
  </si>
  <si>
    <r>
      <rPr>
        <sz val="11"/>
        <color rgb="FF000000"/>
        <rFont val="Calibri"/>
      </rPr>
      <t>An attacker has at least two reasons to stop a web server. The first is to cause a denial of service, and the second is to put in place changes the attacker made to the web server configuration. If the Tomcat shutdown port feature is enabled, a shutdown signal can be sent to the Security Token Service through this port. To ensure availability, the shutdown port must be disabled.</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</si>
  <si>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grep 'base.shutdown.port' /usr/lib/vmware-sso/vmware-sts/conf/catalina.properties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If the output of the command does not match the expected result, this is a finding.</t>
    </r>
  </si>
  <si>
    <t>V-239681</t>
  </si>
  <si>
    <r>
      <rPr>
        <sz val="11"/>
        <rFont val="Calibri"/>
      </rPr>
      <t>The Security Token Service must set the secure flag for cookies.</t>
    </r>
  </si>
  <si>
    <r>
      <rPr>
        <sz val="11"/>
        <color rgb="FF000000"/>
        <rFont val="Calibri"/>
      </rPr>
      <t>Connect to the PSC, whether external or embedded.</t>
    </r>
    <r>
      <rPr>
        <sz val="11"/>
        <color rgb="FF000000"/>
        <rFont val="Calibri"/>
      </rPr>
      <t xml:space="preserve">
</t>
    </r>
    <r>
      <rPr>
        <sz val="11"/>
        <color rgb="FF000000"/>
        <rFont val="Calibri"/>
      </rPr>
      <t>Navigate to and open /usr/lib/vmware-sso/vmware-sts/conf/web.xml.</t>
    </r>
    <r>
      <rPr>
        <sz val="11"/>
        <color rgb="FF000000"/>
        <rFont val="Calibri"/>
      </rPr>
      <t xml:space="preserve">
</t>
    </r>
    <r>
      <rPr>
        <sz val="11"/>
        <color rgb="FF000000"/>
        <rFont val="Calibri"/>
      </rPr>
      <t>Navigate to the /&lt;web-apps&gt;/&lt;session-config&gt;/&lt;cookie-config&gt; node and configure it as follows:</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</si>
  <si>
    <r>
      <rPr>
        <sz val="11"/>
        <color rgb="FF000000"/>
        <rFont val="Calibri"/>
      </rPr>
      <t>The secure flag is an option that can be set by the application server when sending a new cookie to the user within an HTTP Response. The purpose of the secure flag is to prevent cookies from being observed by unauthorized parties due to the transmission of the cookie in clear text. By setting the secure flag, the browser will prevent the transmission of a cookie over an unencrypted channel. The Security Token Service is configured to only be accessible over a TLS tunnel, but this cookie flag is still a recommended best practice.</t>
    </r>
  </si>
  <si>
    <r>
      <rPr>
        <sz val="11"/>
        <color rgb="FF000000"/>
        <rFont val="Calibri"/>
      </rPr>
      <t>Connect to the PSC, whether external or embedded.</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xmllint --format /usr/lib/vmware-sso/vmware-sts/conf/web.xml | sed '2 s/xmlns=".*"//g' | xmllint --xpath '/web-app/session-config/cookie-config/secure'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&lt;secure&gt;true&lt;/secure&gt;</t>
    </r>
    <r>
      <rPr>
        <sz val="11"/>
        <color rgb="FF000000"/>
        <rFont val="Calibri"/>
      </rPr>
      <t xml:space="preserve">
</t>
    </r>
    <r>
      <rPr>
        <sz val="11"/>
        <color rgb="FF000000"/>
        <rFont val="Calibri"/>
      </rPr>
      <t>If the output of the command does not match the expected result, this is a finding.</t>
    </r>
  </si>
  <si>
    <t>V-239682</t>
  </si>
  <si>
    <r>
      <rPr>
        <sz val="11"/>
        <rFont val="Calibri"/>
      </rPr>
      <t>vSphere UI must limit the amount of time that each TCP connection is kept alive.</t>
    </r>
  </si>
  <si>
    <t>UI Tomcat</t>
  </si>
  <si>
    <r>
      <rPr>
        <sz val="11"/>
        <color rgb="FF000000"/>
        <rFont val="Calibri"/>
      </rPr>
      <t>Navigate to and open /usr/lib/vmware-vsphere-ui/server/conf/server.xml.</t>
    </r>
    <r>
      <rPr>
        <sz val="11"/>
        <color rgb="FF000000"/>
        <rFont val="Calibri"/>
      </rPr>
      <t xml:space="preserve">
</t>
    </r>
    <r>
      <rPr>
        <sz val="11"/>
        <color rgb="FF000000"/>
        <rFont val="Calibri"/>
      </rPr>
      <t>Configure the http &lt;Connector&gt; node with the value:</t>
    </r>
    <r>
      <rPr>
        <sz val="11"/>
        <color rgb="FF000000"/>
        <rFont val="Calibri"/>
      </rPr>
      <t xml:space="preserve">
</t>
    </r>
    <r>
      <rPr>
        <sz val="11"/>
        <color rgb="FF000000"/>
        <rFont val="Calibri"/>
      </rPr>
      <t>'connectionTimeout="300000"'</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&lt;Connector .. connectionTimeout="300000" ..&gt;</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</si>
  <si>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/usr/lib/vmware-vsphere-ui/server/conf/server.xml | sed '2 s/xmlns=".*"//g' |  xmllint --xpath '/Server/Service/Connector[@port="${http.port}"]/@connectionTimeout'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connectionTimeout="300000"</t>
    </r>
    <r>
      <rPr>
        <sz val="11"/>
        <color rgb="FF000000"/>
        <rFont val="Calibri"/>
      </rPr>
      <t xml:space="preserve">
</t>
    </r>
    <r>
      <rPr>
        <sz val="11"/>
        <color rgb="FF000000"/>
        <rFont val="Calibri"/>
      </rPr>
      <t>If the output does not match the expected result, this is a finding.</t>
    </r>
  </si>
  <si>
    <t>V-239683</t>
  </si>
  <si>
    <r>
      <rPr>
        <sz val="11"/>
        <rFont val="Calibri"/>
      </rPr>
      <t>vSphere UI must limit the number of concurrent connections permitted.</t>
    </r>
  </si>
  <si>
    <r>
      <rPr>
        <sz val="11"/>
        <color rgb="FF000000"/>
        <rFont val="Calibri"/>
      </rPr>
      <t>Navigate to and open /usr/lib/vmware-vsphere-ui/server/conf/server.xml.</t>
    </r>
    <r>
      <rPr>
        <sz val="11"/>
        <color rgb="FF000000"/>
        <rFont val="Calibri"/>
      </rPr>
      <t xml:space="preserve">
</t>
    </r>
    <r>
      <rPr>
        <sz val="11"/>
        <color rgb="FF000000"/>
        <rFont val="Calibri"/>
      </rPr>
      <t>Configure each &lt;Connector&gt; node with the value:</t>
    </r>
    <r>
      <rPr>
        <sz val="11"/>
        <color rgb="FF000000"/>
        <rFont val="Calibri"/>
      </rPr>
      <t xml:space="preserve">
</t>
    </r>
    <r>
      <rPr>
        <sz val="11"/>
        <color rgb="FF000000"/>
        <rFont val="Calibri"/>
      </rPr>
      <t xml:space="preserve"> 'maxThreads="800"'</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&lt;Connector .. maxThreads="800" ..&gt;</t>
    </r>
  </si>
  <si>
    <r>
      <rPr>
        <sz val="11"/>
        <color rgb="FF000000"/>
        <rFont val="Calibri"/>
      </rPr>
      <t>Resource exhaustion can occur when an unlimited number of concurrent requests are allowed on a website, facilitating a denial-of-service attack. Unless the number of requests is controlled, the web server can consume enough system resources to cause a system crash.</t>
    </r>
    <r>
      <rPr>
        <sz val="11"/>
        <color rgb="FF000000"/>
        <rFont val="Calibri"/>
      </rPr>
      <t xml:space="preserve">
</t>
    </r>
    <r>
      <rPr>
        <sz val="11"/>
        <color rgb="FF000000"/>
        <rFont val="Calibri"/>
      </rPr>
      <t>Mitigating this kind of attack will include limiting the number of concurrent HTTP/HTTPS requests. Each incoming request requires a thread for the duration of that request. If more simultaneous requests are received than can be handled by the currently available request processing threads, additional threads will be created up to the value of the "maxThreads" attribute.</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</si>
  <si>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/usr/lib/vmware-vsphere-ui/server/conf/server.xml | sed '2 s/xmlns=".*"//g' |  xmllint --xpath '/Server/Service/Connector[@port="${http.port}"]/@maxThreads'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maxThreads="800"</t>
    </r>
    <r>
      <rPr>
        <sz val="11"/>
        <color rgb="FF000000"/>
        <rFont val="Calibri"/>
      </rPr>
      <t xml:space="preserve">
</t>
    </r>
    <r>
      <rPr>
        <sz val="11"/>
        <color rgb="FF000000"/>
        <rFont val="Calibri"/>
      </rPr>
      <t>If the output does not match the expected result, this is a finding.</t>
    </r>
  </si>
  <si>
    <t>V-239684</t>
  </si>
  <si>
    <r>
      <rPr>
        <sz val="11"/>
        <rFont val="Calibri"/>
      </rPr>
      <t>vSphere UI must limit the maximum size of a POST request.</t>
    </r>
  </si>
  <si>
    <r>
      <rPr>
        <sz val="11"/>
        <color rgb="FF000000"/>
        <rFont val="Calibri"/>
      </rPr>
      <t>Navigate to and open /usr/lib/vmware-vsphere-ui/server/conf/server.xml.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Remove any configuration for "maxPostSize".</t>
    </r>
  </si>
  <si>
    <r>
      <rPr>
        <sz val="11"/>
        <color rgb="FF000000"/>
        <rFont val="Calibri"/>
      </rPr>
      <t>The "maxPostSize" value is the maximum size in bytes of the POST that will be handled by the container FORM URL parameter parsing. Limit its size to reduce exposure to a denial-of-service attack.</t>
    </r>
    <r>
      <rPr>
        <sz val="11"/>
        <color rgb="FF000000"/>
        <rFont val="Calibri"/>
      </rPr>
      <t xml:space="preserve">
</t>
    </r>
    <r>
      <rPr>
        <sz val="11"/>
        <color rgb="FF000000"/>
        <rFont val="Calibri"/>
      </rPr>
      <t xml:space="preserve"> If "maxPostSize" is not set, the default value of 2097152 (2MB) is used. Security Token Service is configured in its shipping state to not set a value for "maxPostSize"'.</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</si>
  <si>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/usr/lib/vmware-vsphere-ui/server/conf/server.xml | sed '2 s/xmlns=".*"//g' |  xmllint --xpath '/Server/Service/Connector[@port="${http.port}"]/@maxPostSize'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output does not match the expected result, this is a finding.</t>
    </r>
  </si>
  <si>
    <t>V-239685</t>
  </si>
  <si>
    <r>
      <rPr>
        <sz val="11"/>
        <rFont val="Calibri"/>
      </rPr>
      <t>vSphere UI must protect cookies from XSS.</t>
    </r>
  </si>
  <si>
    <r>
      <rPr>
        <sz val="11"/>
        <color rgb="FF000000"/>
        <rFont val="Calibri"/>
      </rPr>
      <t xml:space="preserve">Navigate to and open /usr/lib/vmware-vsphere-ui/server/conf/context.xml. </t>
    </r>
    <r>
      <rPr>
        <sz val="11"/>
        <color rgb="FF000000"/>
        <rFont val="Calibri"/>
      </rPr>
      <t xml:space="preserve">
</t>
    </r>
    <r>
      <rPr>
        <sz val="11"/>
        <color rgb="FF000000"/>
        <rFont val="Calibri"/>
      </rPr>
      <t>Add the following configuration to the &lt;Context&gt; node:</t>
    </r>
    <r>
      <rPr>
        <sz val="11"/>
        <color rgb="FF000000"/>
        <rFont val="Calibri"/>
      </rPr>
      <t xml:space="preserve">
</t>
    </r>
    <r>
      <rPr>
        <sz val="11"/>
        <color rgb="FF000000"/>
        <rFont val="Calibri"/>
      </rPr>
      <t>useHttpOnly="true"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&lt;Context useHttpOnly="true" sessionCookieName="VSPHERE-UI-JSESSIONID" sessionCookiePath="/ui"&gt;</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</si>
  <si>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/usr/lib/vmware-vsphere-ui/server/conf/context.xml | xmllint --xpath '/Context/@useHttpOnly'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useHttpOnly="true"</t>
    </r>
    <r>
      <rPr>
        <sz val="11"/>
        <color rgb="FF000000"/>
        <rFont val="Calibri"/>
      </rPr>
      <t xml:space="preserve">
</t>
    </r>
    <r>
      <rPr>
        <sz val="11"/>
        <color rgb="FF000000"/>
        <rFont val="Calibri"/>
      </rPr>
      <t>If the output does not match the expected result, this is a finding.</t>
    </r>
  </si>
  <si>
    <t>V-239686</t>
  </si>
  <si>
    <r>
      <rPr>
        <sz val="11"/>
        <rFont val="Calibri"/>
      </rPr>
      <t>vSphere UI must record user access in a format that enables monitoring of remote access.</t>
    </r>
  </si>
  <si>
    <r>
      <rPr>
        <sz val="11"/>
        <color rgb="FF000000"/>
        <rFont val="Calibri"/>
      </rPr>
      <t>Navigate to and open /usr/lib/vmware-vsphere-ui/server/conf/server.xml.</t>
    </r>
    <r>
      <rPr>
        <sz val="11"/>
        <color rgb="FF000000"/>
        <rFont val="Calibri"/>
      </rPr>
      <t xml:space="preserve">
</t>
    </r>
    <r>
      <rPr>
        <sz val="11"/>
        <color rgb="FF000000"/>
        <rFont val="Calibri"/>
      </rPr>
      <t>Ensure the log pattern in the "org.apache.catalina.valves.AccessLogValve" node is set to the following:</t>
    </r>
    <r>
      <rPr>
        <sz val="11"/>
        <color rgb="FF000000"/>
        <rFont val="Calibri"/>
      </rPr>
      <t xml:space="preserve">
</t>
    </r>
    <r>
      <rPr>
        <sz val="11"/>
        <color rgb="FF000000"/>
        <rFont val="Calibri"/>
      </rPr>
      <t>pattern="pattern="%h %{x-forwarded-for}i %l %u %t %r %s %b %{#hashedSessionId#}s %I %D""</t>
    </r>
  </si>
  <si>
    <r>
      <rPr>
        <sz val="11"/>
        <color rgb="FF000000"/>
        <rFont val="Calibri"/>
      </rPr>
      <t>Remote access can be exploited by an attacker to compromise the server. By recording all remote access activities, it will be possible to determine the attacker's location, intent, and degree of success.</t>
    </r>
    <r>
      <rPr>
        <sz val="11"/>
        <color rgb="FF000000"/>
        <rFont val="Calibri"/>
      </rPr>
      <t xml:space="preserve">
</t>
    </r>
    <r>
      <rPr>
        <sz val="11"/>
        <color rgb="FF000000"/>
        <rFont val="Calibri"/>
      </rPr>
      <t>Tomcat can be configured with an "AccessLogValve", a component that can be inserted into the request processing pipeline to provide robust access logging. The AccessLogValve creates log files in the same format as those created by standard web servers. When AccessLogValve is properly configured, log files will contain all the forensic information necessary in the case of a security incident.</t>
    </r>
    <r>
      <rPr>
        <sz val="11"/>
        <color rgb="FF000000"/>
        <rFont val="Calibri"/>
      </rPr>
      <t xml:space="preserve">
</t>
    </r>
    <r>
      <rPr>
        <sz val="11"/>
        <color rgb="FF000000"/>
        <rFont val="Calibri"/>
      </rPr>
      <t>Satisfies: SRG-APP-000016-WSR-000005, SRG-APP-000089-WSR-000047, SRG-APP-000095-WSR-000056, SRG-APP-000096-WSR-000057, SRG-APP-000097-WSR-000058, SRG-APP-000098-WSR-000059, SRG-APP-000098-WSR-000060, SRG-APP-000099-WSR-000061, SRG-APP-000100-WSR-000064, SRG-APP-000374-WSR-000172, SRG-APP-000375-WSR-000171</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</si>
  <si>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/usr/lib/vmware-vsphere-ui/server/conf/server.xml | xmllint --xpath '/Server/Service/Engine/Host/Valve[@className="org.apache.catalina.valves.AccessLogValve"]'/@pattern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pattern="%h %{x-forwarded-for}i %l %u %t %r %s %b %{#hashedSessionId#}s %I %D"</t>
    </r>
    <r>
      <rPr>
        <sz val="11"/>
        <color rgb="FF000000"/>
        <rFont val="Calibri"/>
      </rPr>
      <t xml:space="preserve">
</t>
    </r>
    <r>
      <rPr>
        <sz val="11"/>
        <color rgb="FF000000"/>
        <rFont val="Calibri"/>
      </rPr>
      <t>If the output does not match the expected result, this is a finding.</t>
    </r>
  </si>
  <si>
    <t>V-239687</t>
  </si>
  <si>
    <r>
      <rPr>
        <sz val="11"/>
        <rFont val="Calibri"/>
      </rPr>
      <t>vSphere UI must generate log records for system startup and shutdown.</t>
    </r>
  </si>
  <si>
    <r>
      <rPr>
        <sz val="11"/>
        <color rgb="FF000000"/>
        <rFont val="Calibri"/>
      </rPr>
      <t xml:space="preserve">Navigate to and open /etc/vmware/vmware-vmon/svcCfgfiles/vsphere-ui.json. </t>
    </r>
    <r>
      <rPr>
        <sz val="11"/>
        <color rgb="FF000000"/>
        <rFont val="Calibri"/>
      </rPr>
      <t xml:space="preserve">
</t>
    </r>
    <r>
      <rPr>
        <sz val="11"/>
        <color rgb="FF000000"/>
        <rFont val="Calibri"/>
      </rPr>
      <t>Below the last line of the "PreStartCommandArg" block, add or reconfigure the following line:</t>
    </r>
    <r>
      <rPr>
        <sz val="11"/>
        <color rgb="FF000000"/>
        <rFont val="Calibri"/>
      </rPr>
      <t xml:space="preserve">
</t>
    </r>
    <r>
      <rPr>
        <sz val="11"/>
        <color rgb="FF000000"/>
        <rFont val="Calibri"/>
      </rPr>
      <t>"StreamRedirectFile": "%VMWARE_LOG_DIR%/vmware/vsphere-ui/logs/vsphere-ui-runtime.log",</t>
    </r>
    <r>
      <rPr>
        <sz val="11"/>
        <color rgb="FF000000"/>
        <rFont val="Calibri"/>
      </rPr>
      <t xml:space="preserve">
</t>
    </r>
    <r>
      <rPr>
        <sz val="11"/>
        <color rgb="FF000000"/>
        <rFont val="Calibri"/>
      </rPr>
      <t>Restart the appliance for changes to take effect.</t>
    </r>
  </si>
  <si>
    <r>
      <rPr>
        <sz val="11"/>
        <color rgb="FF000000"/>
        <rFont val="Calibri"/>
      </rPr>
      <t>Logging must be started as soon as possible when a service starts and when a service is stopped. Many forms of suspicious actions can be detected by analyzing logs for unexpected service starts and stops. Also, by starting to log immediately after a service starts, it becomes more difficult for suspicious activity to go unlogged.</t>
    </r>
    <r>
      <rPr>
        <sz val="11"/>
        <color rgb="FF000000"/>
        <rFont val="Calibri"/>
      </rPr>
      <t xml:space="preserve">
</t>
    </r>
    <r>
      <rPr>
        <sz val="11"/>
        <color rgb="FF000000"/>
        <rFont val="Calibri"/>
      </rPr>
      <t>On the VCSA, the "vmware-vmon" service starts up the JVMs for various vCenter processes, including vSphere UI, and the individual "json config" files control the early jvm logging. Ensuring these json files are configured correctly enable early Java stdout and stderr logging.</t>
    </r>
    <r>
      <rPr>
        <sz val="11"/>
        <color rgb="FF000000"/>
        <rFont val="Calibri"/>
      </rPr>
      <t xml:space="preserve">
</t>
    </r>
    <r>
      <rPr>
        <sz val="11"/>
        <color rgb="FF000000"/>
        <rFont val="Calibri"/>
      </rPr>
      <t>Satisfies: SRG-APP-000089-WSR-000047, SRG-APP-000092-WSR-000055</t>
    </r>
  </si>
  <si>
    <r>
      <rPr>
        <sz val="11"/>
        <color rgb="FF000000"/>
        <rFont val="Calibri"/>
      </rPr>
      <t>At the command prompt, execute the following command:</t>
    </r>
    <r>
      <rPr>
        <sz val="11"/>
        <color rgb="FF000000"/>
        <rFont val="Calibri"/>
      </rPr>
      <t xml:space="preserve">
</t>
    </r>
    <r>
      <rPr>
        <sz val="11"/>
        <color rgb="FF000000"/>
        <rFont val="Calibri"/>
      </rPr>
      <t># grep StreamRedirectFile /etc/vmware/vmware-vmon/svcCfgfiles/vsphere-ui.json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"StreamRedirectFile": "%VMWARE_LOG_DIR%/vmware/vsphere-ui/logs/vsphere-ui-runtime.log",</t>
    </r>
    <r>
      <rPr>
        <sz val="11"/>
        <color rgb="FF000000"/>
        <rFont val="Calibri"/>
      </rPr>
      <t xml:space="preserve">
</t>
    </r>
    <r>
      <rPr>
        <sz val="11"/>
        <color rgb="FF000000"/>
        <rFont val="Calibri"/>
      </rPr>
      <t>If no log file is specified for the "StreamRedirectFile" setting, this is a finding.</t>
    </r>
  </si>
  <si>
    <t>V-239688</t>
  </si>
  <si>
    <r>
      <rPr>
        <sz val="11"/>
        <rFont val="Calibri"/>
      </rPr>
      <t>vSphere UI log files must only be accessible by privileged users.</t>
    </r>
  </si>
  <si>
    <r>
      <rPr>
        <sz val="11"/>
        <color rgb="FF000000"/>
        <rFont val="Calibri"/>
      </rPr>
      <t>At the command prompt, execute the following commands:</t>
    </r>
    <r>
      <rPr>
        <sz val="11"/>
        <color rgb="FF000000"/>
        <rFont val="Calibri"/>
      </rPr>
      <t xml:space="preserve">
</t>
    </r>
    <r>
      <rPr>
        <sz val="11"/>
        <color rgb="FF000000"/>
        <rFont val="Calibri"/>
      </rPr>
      <t># chmod 600 /storage/log/vmware/vsphere-ui/logs/&lt;file&gt;</t>
    </r>
    <r>
      <rPr>
        <sz val="11"/>
        <color rgb="FF000000"/>
        <rFont val="Calibri"/>
      </rPr>
      <t xml:space="preserve">
</t>
    </r>
    <r>
      <rPr>
        <sz val="11"/>
        <color rgb="FF000000"/>
        <rFont val="Calibri"/>
      </rPr>
      <t># chown vsphere-ui:users /storage/log/vmware/vsphere-ui/logs/&lt;file&gt;</t>
    </r>
    <r>
      <rPr>
        <sz val="11"/>
        <color rgb="FF000000"/>
        <rFont val="Calibri"/>
      </rPr>
      <t xml:space="preserve">
</t>
    </r>
    <r>
      <rPr>
        <sz val="11"/>
        <color rgb="FF000000"/>
        <rFont val="Calibri"/>
      </rPr>
      <t>Note: Substitute &lt;file&gt; with the listed file.</t>
    </r>
  </si>
  <si>
    <r>
      <rPr>
        <sz val="11"/>
        <color rgb="FF000000"/>
        <rFont val="Calibri"/>
      </rPr>
      <t>Log data is essential in the investigation of events. If log data were to become compromised, competent forensic analysis and discovery of the true source of potentially malicious system activity would be difficult, if not impossible, to achieve.</t>
    </r>
    <r>
      <rPr>
        <sz val="11"/>
        <color rgb="FF000000"/>
        <rFont val="Calibri"/>
      </rPr>
      <t xml:space="preserve">
</t>
    </r>
    <r>
      <rPr>
        <sz val="11"/>
        <color rgb="FF000000"/>
        <rFont val="Calibri"/>
      </rPr>
      <t>In addition, access to log records provides information an attacker could potentially use to their advantage since each event record might contain communication ports, protocols, services, trust relationships, user names, etc. The vSphere UI restricts all access to log file by default, but this configuration must be verified.</t>
    </r>
    <r>
      <rPr>
        <sz val="11"/>
        <color rgb="FF000000"/>
        <rFont val="Calibri"/>
      </rPr>
      <t xml:space="preserve">
</t>
    </r>
    <r>
      <rPr>
        <sz val="11"/>
        <color rgb="FF000000"/>
        <rFont val="Calibri"/>
      </rPr>
      <t>Satisfies: SRG-APP-000118-WSR-000068, SRG-APP-000119-WSR-000069, SRG-APP-000120-WSR-000070</t>
    </r>
  </si>
  <si>
    <r>
      <rPr>
        <sz val="11"/>
        <color rgb="FF000000"/>
        <rFont val="Calibri"/>
      </rPr>
      <t>At the command prompt, execute the following command:</t>
    </r>
    <r>
      <rPr>
        <sz val="11"/>
        <color rgb="FF000000"/>
        <rFont val="Calibri"/>
      </rPr>
      <t xml:space="preserve">
</t>
    </r>
    <r>
      <rPr>
        <sz val="11"/>
        <color rgb="FF000000"/>
        <rFont val="Calibri"/>
      </rPr>
      <t># find /storage/log/vmware/vsphere-ui/logs/ -xdev -type f -a '(' -not -perm 600 -o -not -user vsphere-ui ')' -exec ls -ld {} \;</t>
    </r>
    <r>
      <rPr>
        <sz val="11"/>
        <color rgb="FF000000"/>
        <rFont val="Calibri"/>
      </rPr>
      <t xml:space="preserve">
</t>
    </r>
    <r>
      <rPr>
        <sz val="11"/>
        <color rgb="FF000000"/>
        <rFont val="Calibri"/>
      </rPr>
      <t>If any files are returned, this is a finding.</t>
    </r>
  </si>
  <si>
    <t>V-239689</t>
  </si>
  <si>
    <r>
      <rPr>
        <sz val="11"/>
        <rFont val="Calibri"/>
      </rPr>
      <t>vSphere UI application files must be verified for their integrity.</t>
    </r>
  </si>
  <si>
    <r>
      <rPr>
        <sz val="11"/>
        <color rgb="FF000000"/>
        <rFont val="Calibri"/>
      </rPr>
      <t xml:space="preserve">Reinstall the VCSA or roll back to a snapshot. </t>
    </r>
    <r>
      <rPr>
        <sz val="11"/>
        <color rgb="FF000000"/>
        <rFont val="Calibri"/>
      </rPr>
      <t xml:space="preserve">
</t>
    </r>
    <r>
      <rPr>
        <sz val="11"/>
        <color rgb="FF000000"/>
        <rFont val="Calibri"/>
      </rPr>
      <t>Modifying the vSphere UI installation files manually is not supported by VMware.</t>
    </r>
  </si>
  <si>
    <r>
      <rPr>
        <sz val="11"/>
        <color rgb="FF000000"/>
        <rFont val="Calibri"/>
      </rPr>
      <t>Verifying that the vSphere UI application code is unchanged from its shipping state is essential for file validation and non-repudiation of the vSphere UI. There is no reason that the MD5 hash of the rpm original files should be changed after installation, excluding configuration files.</t>
    </r>
  </si>
  <si>
    <r>
      <rPr>
        <sz val="11"/>
        <color rgb="FF000000"/>
        <rFont val="Calibri"/>
      </rPr>
      <t>At the command prompt, execute the following command:</t>
    </r>
    <r>
      <rPr>
        <sz val="11"/>
        <color rgb="FF000000"/>
        <rFont val="Calibri"/>
      </rPr>
      <t xml:space="preserve">
</t>
    </r>
    <r>
      <rPr>
        <sz val="11"/>
        <color rgb="FF000000"/>
        <rFont val="Calibri"/>
      </rPr>
      <t># rpm -V vsphere-ui|grep "^..5......"|grep -E "\.war|\.jar|\.sh|\.py"</t>
    </r>
    <r>
      <rPr>
        <sz val="11"/>
        <color rgb="FF000000"/>
        <rFont val="Calibri"/>
      </rPr>
      <t xml:space="preserve">
</t>
    </r>
    <r>
      <rPr>
        <sz val="11"/>
        <color rgb="FF000000"/>
        <rFont val="Calibri"/>
      </rPr>
      <t>If is any output, this is a finding.</t>
    </r>
  </si>
  <si>
    <t>V-239690</t>
  </si>
  <si>
    <r>
      <rPr>
        <sz val="11"/>
        <rFont val="Calibri"/>
      </rPr>
      <t>vSphere UI plugins must be authorized before use.</t>
    </r>
  </si>
  <si>
    <r>
      <rPr>
        <sz val="11"/>
        <color rgb="FF000000"/>
        <rFont val="Calibri"/>
      </rPr>
      <t>For every unauthorized plugin returned by the check, run the following command.</t>
    </r>
    <r>
      <rPr>
        <sz val="11"/>
        <color rgb="FF000000"/>
        <rFont val="Calibri"/>
      </rPr>
      <t xml:space="preserve">
</t>
    </r>
    <r>
      <rPr>
        <sz val="11"/>
        <color rgb="FF000000"/>
        <rFont val="Calibri"/>
      </rPr>
      <t># rm &lt;file&gt;</t>
    </r>
  </si>
  <si>
    <r>
      <rPr>
        <sz val="11"/>
        <color rgb="FF000000"/>
        <rFont val="Calibri"/>
      </rPr>
      <t>The vSphere UI ships with a number of plugins out of the box. Any additional plugins may affect the availability and integrity of the system and must be approved and documented by the ISSO before deployment.</t>
    </r>
  </si>
  <si>
    <r>
      <rPr>
        <sz val="11"/>
        <color rgb="FF000000"/>
        <rFont val="Calibri"/>
      </rPr>
      <t>At the command prompt, execute the following command:</t>
    </r>
    <r>
      <rPr>
        <sz val="11"/>
        <color rgb="FF000000"/>
        <rFont val="Calibri"/>
      </rPr>
      <t xml:space="preserve">
</t>
    </r>
    <r>
      <rPr>
        <sz val="11"/>
        <color rgb="FF000000"/>
        <rFont val="Calibri"/>
      </rPr>
      <t># diff &lt;(find /usr/lib/vmware-vsphere-ui/plugin-packages/vsphere-client/plugins -type f|sort) &lt;(rpm -ql vsphere-ui|grep "/usr/lib/vmware-vsphere-ui/plugin-packages/vsphere-client/plugins/"|sort)</t>
    </r>
    <r>
      <rPr>
        <sz val="11"/>
        <color rgb="FF000000"/>
        <rFont val="Calibri"/>
      </rPr>
      <t xml:space="preserve">
</t>
    </r>
    <r>
      <rPr>
        <sz val="11"/>
        <color rgb="FF000000"/>
        <rFont val="Calibri"/>
      </rPr>
      <t xml:space="preserve">If there is any output, this indicates a vSphere UI plugin is present that does not ship with the VCSA. </t>
    </r>
    <r>
      <rPr>
        <sz val="11"/>
        <color rgb="FF000000"/>
        <rFont val="Calibri"/>
      </rPr>
      <t xml:space="preserve">
</t>
    </r>
    <r>
      <rPr>
        <sz val="11"/>
        <color rgb="FF000000"/>
        <rFont val="Calibri"/>
      </rPr>
      <t>If this plugin is not known and approved, this is a finding.</t>
    </r>
  </si>
  <si>
    <t>V-239691</t>
  </si>
  <si>
    <r>
      <rPr>
        <sz val="11"/>
        <rFont val="Calibri"/>
      </rPr>
      <t>vSphere UI must be configured to limit access to internal packages.</t>
    </r>
  </si>
  <si>
    <r>
      <rPr>
        <sz val="11"/>
        <color rgb="FF000000"/>
        <rFont val="Calibri"/>
      </rPr>
      <t>Navigate to and open /usr/lib/vmware-sso/vmware-sts/conf/catalina.properties.</t>
    </r>
    <r>
      <rPr>
        <sz val="11"/>
        <color rgb="FF000000"/>
        <rFont val="Calibri"/>
      </rPr>
      <t xml:space="preserve">
</t>
    </r>
    <r>
      <rPr>
        <sz val="11"/>
        <color rgb="FF000000"/>
        <rFont val="Calibri"/>
      </rPr>
      <t>Ensure that the "package.access" line is configured as follows:</t>
    </r>
    <r>
      <rPr>
        <sz val="11"/>
        <color rgb="FF000000"/>
        <rFont val="Calibri"/>
      </rPr>
      <t xml:space="preserve">
</t>
    </r>
    <r>
      <rPr>
        <sz val="11"/>
        <color rgb="FF000000"/>
        <rFont val="Calibri"/>
      </rPr>
      <t>package.access=sun.,org.apache.catalina.,org.apache.coyote.,org.apache.jasper.,org.apache.tomcat.</t>
    </r>
  </si>
  <si>
    <r>
      <rPr>
        <sz val="11"/>
        <color rgb="FF000000"/>
        <rFont val="Calibri"/>
      </rPr>
      <t>The "package.access" entry in the "catalina.properties" file implements access control at the package level. When properly configured, a Security Exception will be reported if an errant or malicious web app attempts to access the listed internal classes directly or if a new class is defined under the protected packages. The vSphere UI comes preconfigured with the appropriate packages defined in "package.access", and this configuration must be maintained.</t>
    </r>
  </si>
  <si>
    <r>
      <rPr>
        <sz val="11"/>
        <color rgb="FF000000"/>
        <rFont val="Calibri"/>
      </rPr>
      <t>At the command prompt, execute the following command:</t>
    </r>
    <r>
      <rPr>
        <sz val="11"/>
        <color rgb="FF000000"/>
        <rFont val="Calibri"/>
      </rPr>
      <t xml:space="preserve">
</t>
    </r>
    <r>
      <rPr>
        <sz val="11"/>
        <color rgb="FF000000"/>
        <rFont val="Calibri"/>
      </rPr>
      <t># grep "package.access" /usr/lib/vmware-vsphere-ui/server/conf/catalina.properties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package.access=sun.,org.apache.catalina.,org.apache.coyote.,org.apache.jasper.,org.apache.tomcat.</t>
    </r>
    <r>
      <rPr>
        <sz val="11"/>
        <color rgb="FF000000"/>
        <rFont val="Calibri"/>
      </rPr>
      <t xml:space="preserve">
</t>
    </r>
    <r>
      <rPr>
        <sz val="11"/>
        <color rgb="FF000000"/>
        <rFont val="Calibri"/>
      </rPr>
      <t>If the output of the command does not match the expected result, this is a finding.</t>
    </r>
  </si>
  <si>
    <t>V-239692</t>
  </si>
  <si>
    <r>
      <rPr>
        <sz val="11"/>
        <rFont val="Calibri"/>
      </rPr>
      <t>vSphere UI must have Multipurpose Internet Mail Extensions (MIME) that invoke OS shell programs disabled.</t>
    </r>
  </si>
  <si>
    <r>
      <rPr>
        <sz val="11"/>
        <color rgb="FF000000"/>
        <rFont val="Calibri"/>
      </rPr>
      <t xml:space="preserve">Navigate to and open /usr/lib/vmware-vsphere-ui/server/conf/web.xml. </t>
    </r>
    <r>
      <rPr>
        <sz val="11"/>
        <color rgb="FF000000"/>
        <rFont val="Calibri"/>
      </rPr>
      <t xml:space="preserve">
</t>
    </r>
    <r>
      <rPr>
        <sz val="11"/>
        <color rgb="FF000000"/>
        <rFont val="Calibri"/>
      </rPr>
      <t>Remove any and all of the following nodes lines:</t>
    </r>
    <r>
      <rPr>
        <sz val="11"/>
        <color rgb="FF000000"/>
        <rFont val="Calibri"/>
      </rPr>
      <t xml:space="preserve">
</t>
    </r>
    <r>
      <rPr>
        <sz val="11"/>
        <color rgb="FF000000"/>
        <rFont val="Calibri"/>
      </rPr>
      <t>&lt;mime-type&gt;application/x-csh&lt;/mime-type&gt;</t>
    </r>
    <r>
      <rPr>
        <sz val="11"/>
        <color rgb="FF000000"/>
        <rFont val="Calibri"/>
      </rPr>
      <t xml:space="preserve">
</t>
    </r>
    <r>
      <rPr>
        <sz val="11"/>
        <color rgb="FF000000"/>
        <rFont val="Calibri"/>
      </rPr>
      <t>&lt;mime-type&gt;application/x-shar&lt;/mime-type&gt;</t>
    </r>
    <r>
      <rPr>
        <sz val="11"/>
        <color rgb="FF000000"/>
        <rFont val="Calibri"/>
      </rPr>
      <t xml:space="preserve">
</t>
    </r>
    <r>
      <rPr>
        <sz val="11"/>
        <color rgb="FF000000"/>
        <rFont val="Calibri"/>
      </rPr>
      <t>&lt;mime-type&gt;application/x-sh&lt;/mime-type&gt;</t>
    </r>
    <r>
      <rPr>
        <sz val="11"/>
        <color rgb="FF000000"/>
        <rFont val="Calibri"/>
      </rPr>
      <t xml:space="preserve">
</t>
    </r>
    <r>
      <rPr>
        <sz val="11"/>
        <color rgb="FF000000"/>
        <rFont val="Calibri"/>
      </rPr>
      <t>&lt;mime-type&gt;application/x-ksh&lt;/mime-type&gt;</t>
    </r>
  </si>
  <si>
    <r>
      <rPr>
        <sz val="11"/>
        <color rgb="FF000000"/>
        <rFont val="Calibri"/>
      </rPr>
      <t>MIME mappings tell the vSphere UI what type of program various file types and extensions are and what external utilities or programs are needed to execute the file type. By ensuring that various shell script MIME types are not included in web.xml, the server is protected against malicious users tricking the server into executing shell command files.</t>
    </r>
  </si>
  <si>
    <r>
      <rPr>
        <sz val="11"/>
        <color rgb="FF000000"/>
        <rFont val="Calibri"/>
      </rPr>
      <t>At the command prompt, execute the following command:</t>
    </r>
    <r>
      <rPr>
        <sz val="11"/>
        <color rgb="FF000000"/>
        <rFont val="Calibri"/>
      </rPr>
      <t xml:space="preserve">
</t>
    </r>
    <r>
      <rPr>
        <sz val="11"/>
        <color rgb="FF000000"/>
        <rFont val="Calibri"/>
      </rPr>
      <t># grep -En '(x-csh&lt;)|(x-sh&lt;)|(x-shar&lt;)|(x-ksh&lt;)' /usr/lib/vmware-vsphere-ui/server/conf/web.xml</t>
    </r>
    <r>
      <rPr>
        <sz val="11"/>
        <color rgb="FF000000"/>
        <rFont val="Calibri"/>
      </rPr>
      <t xml:space="preserve">
</t>
    </r>
    <r>
      <rPr>
        <sz val="11"/>
        <color rgb="FF000000"/>
        <rFont val="Calibri"/>
      </rPr>
      <t>If the command produces any output, this is a finding.</t>
    </r>
  </si>
  <si>
    <t>V-239693</t>
  </si>
  <si>
    <r>
      <rPr>
        <sz val="11"/>
        <rFont val="Calibri"/>
      </rPr>
      <t>vSphere UI must have mappings set for Java servlet pages.</t>
    </r>
  </si>
  <si>
    <r>
      <rPr>
        <sz val="11"/>
        <color rgb="FF000000"/>
        <rFont val="Calibri"/>
      </rPr>
      <t>Navigate to and open /usr/lib/vmware-vsphere-ui/server/conf/web.xml.</t>
    </r>
    <r>
      <rPr>
        <sz val="11"/>
        <color rgb="FF000000"/>
        <rFont val="Calibri"/>
      </rPr>
      <t xml:space="preserve">
</t>
    </r>
    <r>
      <rPr>
        <sz val="11"/>
        <color rgb="FF000000"/>
        <rFont val="Calibri"/>
      </rPr>
      <t>Navigate to and locate the mapping for the JSP servlet. It is the &lt;servlet-mapping&gt; node that contains &lt;servlet-name&gt;jsp&lt;/servlet-name&gt;.</t>
    </r>
    <r>
      <rPr>
        <sz val="11"/>
        <color rgb="FF000000"/>
        <rFont val="Calibri"/>
      </rPr>
      <t xml:space="preserve">
</t>
    </r>
    <r>
      <rPr>
        <sz val="11"/>
        <color rgb="FF000000"/>
        <rFont val="Calibri"/>
      </rPr>
      <t>Configure the &lt;servlet-mapping&gt; node to look like the code snippet below:</t>
    </r>
    <r>
      <rPr>
        <sz val="11"/>
        <color rgb="FF000000"/>
        <rFont val="Calibri"/>
      </rPr>
      <t xml:space="preserve">
</t>
    </r>
    <r>
      <rPr>
        <sz val="11"/>
        <color rgb="FF000000"/>
        <rFont val="Calibri"/>
      </rPr>
      <t xml:space="preserve">    &lt;!-- The mappings for the JSP servlet --&gt;</t>
    </r>
    <r>
      <rPr>
        <sz val="11"/>
        <color rgb="FF000000"/>
        <rFont val="Calibri"/>
      </rPr>
      <t xml:space="preserve">
</t>
    </r>
    <r>
      <rPr>
        <sz val="11"/>
        <color rgb="FF000000"/>
        <rFont val="Calibri"/>
      </rPr>
      <t xml:space="preserve">    &lt;servlet-mapping&gt;</t>
    </r>
    <r>
      <rPr>
        <sz val="11"/>
        <color rgb="FF000000"/>
        <rFont val="Calibri"/>
      </rPr>
      <t xml:space="preserve">
</t>
    </r>
    <r>
      <rPr>
        <sz val="11"/>
        <color rgb="FF000000"/>
        <rFont val="Calibri"/>
      </rPr>
      <t xml:space="preserve">        &lt;servlet-name&gt;jsp&lt;/servlet-name&gt;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&lt;url-pattern&gt;*.jspx&lt;/url-pattern&gt;</t>
    </r>
    <r>
      <rPr>
        <sz val="11"/>
        <color rgb="FF000000"/>
        <rFont val="Calibri"/>
      </rPr>
      <t xml:space="preserve">
</t>
    </r>
    <r>
      <rPr>
        <sz val="11"/>
        <color rgb="FF000000"/>
        <rFont val="Calibri"/>
      </rPr>
      <t xml:space="preserve">    &lt;/servlet-mapping&gt;</t>
    </r>
  </si>
  <si>
    <r>
      <rPr>
        <sz val="11"/>
        <color rgb="FF000000"/>
        <rFont val="Calibri"/>
      </rPr>
      <t>Resource mapping is the process of tying a particular file type to a process in the web server that can serve that type of file to a requesting client and identify which file types are not to be delivered to a client.</t>
    </r>
    <r>
      <rPr>
        <sz val="11"/>
        <color rgb="FF000000"/>
        <rFont val="Calibri"/>
      </rPr>
      <t xml:space="preserve">
</t>
    </r>
    <r>
      <rPr>
        <sz val="11"/>
        <color rgb="FF000000"/>
        <rFont val="Calibri"/>
      </rPr>
      <t xml:space="preserve">By not specifying which files can and cannot be served to a user, the web server could deliver to a user web server configuration files, log files, password files, etc. </t>
    </r>
    <r>
      <rPr>
        <sz val="11"/>
        <color rgb="FF000000"/>
        <rFont val="Calibri"/>
      </rPr>
      <t xml:space="preserve">
</t>
    </r>
    <r>
      <rPr>
        <sz val="11"/>
        <color rgb="FF000000"/>
        <rFont val="Calibri"/>
      </rPr>
      <t>As Tomcat is a Java-based web server, the main file extension used is *.jsp. This check ensures that the *.jsp and *.jspx file types has been properly mapped to servlets.</t>
    </r>
  </si>
  <si>
    <r>
      <rPr>
        <sz val="11"/>
        <color rgb="FF000000"/>
        <rFont val="Calibri"/>
      </rPr>
      <t xml:space="preserve">At the command prompt, execute the following command: </t>
    </r>
    <r>
      <rPr>
        <sz val="11"/>
        <color rgb="FF000000"/>
        <rFont val="Calibri"/>
      </rPr>
      <t xml:space="preserve">
</t>
    </r>
    <r>
      <rPr>
        <sz val="11"/>
        <color rgb="FF000000"/>
        <rFont val="Calibri"/>
      </rPr>
      <t># xmllint --format /usr/lib/vmware-vsphere-ui/server/conf/web.xml | sed 's/xmlns=".*"//g' | xmllint --xpath '/web-app/servlet-mapping/servlet-name[text()="jsp"]/parent::servlet-mapping'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 xml:space="preserve">    &lt;servlet-name&gt;jsp&lt;/servlet-name&gt;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&lt;url-pattern&gt;*.jspx&lt;/url-pattern&gt;</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If the jsp and jspx file url-patterns are not configured as in the expected result, this is a finding.</t>
    </r>
  </si>
  <si>
    <t>V-239694</t>
  </si>
  <si>
    <r>
      <rPr>
        <sz val="11"/>
        <rFont val="Calibri"/>
      </rPr>
      <t>vSphere UI must not have the Web Distributed Authoring (WebDAV) servlet installed.</t>
    </r>
  </si>
  <si>
    <r>
      <rPr>
        <sz val="11"/>
        <color rgb="FF000000"/>
        <rFont val="Calibri"/>
      </rPr>
      <t>Navigate to and open /usr/lib/vmware-vsphere-ui/server/conf/web.xml.</t>
    </r>
    <r>
      <rPr>
        <sz val="11"/>
        <color rgb="FF000000"/>
        <rFont val="Calibri"/>
      </rPr>
      <t xml:space="preserve">
</t>
    </r>
    <r>
      <rPr>
        <sz val="11"/>
        <color rgb="FF000000"/>
        <rFont val="Calibri"/>
      </rPr>
      <t>Find the &lt;servlet-name&gt;webdav&lt;/servlet-name&gt; node and remove the entire parent &lt;servlet&gt; block.</t>
    </r>
    <r>
      <rPr>
        <sz val="11"/>
        <color rgb="FF000000"/>
        <rFont val="Calibri"/>
      </rPr>
      <t xml:space="preserve">
</t>
    </r>
    <r>
      <rPr>
        <sz val="11"/>
        <color rgb="FF000000"/>
        <rFont val="Calibri"/>
      </rPr>
      <t>Find the &lt;servlet-name&gt;webdav&lt;/servlet-name&gt; node and remove the entire parent &lt;servlet-mapping&gt; block.</t>
    </r>
  </si>
  <si>
    <r>
      <rPr>
        <sz val="11"/>
        <color rgb="FF000000"/>
        <rFont val="Calibri"/>
      </rPr>
      <t>WebDAV is an extension to the HTTP protocol that, when developed, was meant to allow users to create, change, and move documents on a server, typically a web server or web share. WebDAV is not widely used and has serious security concerns because it may allow clients to modify unauthorized files on the web server and must therefore be disabled.</t>
    </r>
    <r>
      <rPr>
        <sz val="11"/>
        <color rgb="FF000000"/>
        <rFont val="Calibri"/>
      </rPr>
      <t xml:space="preserve">
</t>
    </r>
    <r>
      <rPr>
        <sz val="11"/>
        <color rgb="FF000000"/>
        <rFont val="Calibri"/>
      </rPr>
      <t>Tomcat uses the "org.apache.catalina.servlets.WebdavServlet" servlet to provide WebDAV services. Because the WebDAV service has been found to have an excessive number of vulnerabilities, this servlet must not be installed. vSphere UI does not configure WebDAV by default.</t>
    </r>
  </si>
  <si>
    <r>
      <rPr>
        <sz val="11"/>
        <color rgb="FF000000"/>
        <rFont val="Calibri"/>
      </rPr>
      <t xml:space="preserve">At the command prompt, execute the following command: </t>
    </r>
    <r>
      <rPr>
        <sz val="11"/>
        <color rgb="FF000000"/>
        <rFont val="Calibri"/>
      </rPr>
      <t xml:space="preserve">
</t>
    </r>
    <r>
      <rPr>
        <sz val="11"/>
        <color rgb="FF000000"/>
        <rFont val="Calibri"/>
      </rPr>
      <t># grep -n 'webdav' /usr/lib/vmware-vsphere-ui/server/conf/web.xml</t>
    </r>
    <r>
      <rPr>
        <sz val="11"/>
        <color rgb="FF000000"/>
        <rFont val="Calibri"/>
      </rPr>
      <t xml:space="preserve">
</t>
    </r>
    <r>
      <rPr>
        <sz val="11"/>
        <color rgb="FF000000"/>
        <rFont val="Calibri"/>
      </rPr>
      <t>If the command produces any output, this is a finding.</t>
    </r>
  </si>
  <si>
    <t>V-239695</t>
  </si>
  <si>
    <r>
      <rPr>
        <sz val="11"/>
        <rFont val="Calibri"/>
      </rPr>
      <t>vSphere UI must be configured with memory leak protection.</t>
    </r>
  </si>
  <si>
    <r>
      <rPr>
        <sz val="11"/>
        <color rgb="FF000000"/>
        <rFont val="Calibri"/>
      </rPr>
      <t>Navigate to and open /usr/lib/vmware-vsphere-ui/server/conf/server.xml.</t>
    </r>
    <r>
      <rPr>
        <sz val="11"/>
        <color rgb="FF000000"/>
        <rFont val="Calibri"/>
      </rPr>
      <t xml:space="preserve">
</t>
    </r>
    <r>
      <rPr>
        <sz val="11"/>
        <color rgb="FF000000"/>
        <rFont val="Calibri"/>
      </rPr>
      <t>Navigate to the &lt;Server&gt; node.</t>
    </r>
    <r>
      <rPr>
        <sz val="11"/>
        <color rgb="FF000000"/>
        <rFont val="Calibri"/>
      </rPr>
      <t xml:space="preserve">
</t>
    </r>
    <r>
      <rPr>
        <sz val="11"/>
        <color rgb="FF000000"/>
        <rFont val="Calibri"/>
      </rPr>
      <t>Add '&lt;Listener className="org.apache.catalina.core.JreMemoryLeakPreventionListener"/&gt;' to the &lt;Server&gt; node.</t>
    </r>
  </si>
  <si>
    <r>
      <rPr>
        <sz val="11"/>
        <color rgb="FF000000"/>
        <rFont val="Calibri"/>
      </rPr>
      <t>The Java Runtime environment can cause a memory leak or lock files under certain conditions. Without memory leak protection, vSphere UI can continue to consume system resources, which will lead to "OutOfMemoryErrors" when reloading web applications.</t>
    </r>
    <r>
      <rPr>
        <sz val="11"/>
        <color rgb="FF000000"/>
        <rFont val="Calibri"/>
      </rPr>
      <t xml:space="preserve">
</t>
    </r>
    <r>
      <rPr>
        <sz val="11"/>
        <color rgb="FF000000"/>
        <rFont val="Calibri"/>
      </rPr>
      <t>Memory leaks occur when JRE code uses the context class loader to load a singleton, as this will cause a memory leak if a web application class loader happens to be the context class loader at the time. The "JreMemoryLeakPreventionListener" class is designed to initialize these singletons when Tomcat's common class loader is the context class loader. Proper use of JRE memory leak protection will ensure that the hosted application does not consume system resources and cause an unstable environment.</t>
    </r>
  </si>
  <si>
    <r>
      <rPr>
        <sz val="11"/>
        <color rgb="FF000000"/>
        <rFont val="Calibri"/>
      </rPr>
      <t xml:space="preserve">At the command prompt, execute the following command: </t>
    </r>
    <r>
      <rPr>
        <sz val="11"/>
        <color rgb="FF000000"/>
        <rFont val="Calibri"/>
      </rPr>
      <t xml:space="preserve">
</t>
    </r>
    <r>
      <rPr>
        <sz val="11"/>
        <color rgb="FF000000"/>
        <rFont val="Calibri"/>
      </rPr>
      <t># grep JreMemoryLeakPreventionListener /usr/lib/vmware-vsphere-ui/server/conf/server.xml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&lt;Listener className="org.apache.catalina.core.JreMemoryLeakPreventionListener"/&gt;</t>
    </r>
    <r>
      <rPr>
        <sz val="11"/>
        <color rgb="FF000000"/>
        <rFont val="Calibri"/>
      </rPr>
      <t xml:space="preserve">
</t>
    </r>
    <r>
      <rPr>
        <sz val="11"/>
        <color rgb="FF000000"/>
        <rFont val="Calibri"/>
      </rPr>
      <t>If the output of the command does not match the expected result, this is a finding.</t>
    </r>
  </si>
  <si>
    <t>V-239696</t>
  </si>
  <si>
    <r>
      <rPr>
        <sz val="11"/>
        <rFont val="Calibri"/>
      </rPr>
      <t>vSphere UI must not have any symbolic links in the web content directory tree.</t>
    </r>
  </si>
  <si>
    <r>
      <rPr>
        <sz val="11"/>
        <color rgb="FF000000"/>
        <rFont val="Calibri"/>
      </rPr>
      <t>A web server is designed to deliver content and execute scripts or applications on the request of a client or user. Containing user requests to files in the directory tree of the hosted web application and limiting the execution of scripts and applications guarantees that the user is not accessing information protected outside the application's realm. By checking that no symbolic links exist in the document root, the web server is protected from users jumping outside the hosted application directory tree and gaining access to the other directories, including the system root.</t>
    </r>
  </si>
  <si>
    <r>
      <rPr>
        <sz val="11"/>
        <color rgb="FF000000"/>
        <rFont val="Calibri"/>
      </rPr>
      <t>At the command prompt, execute the following command:</t>
    </r>
    <r>
      <rPr>
        <sz val="11"/>
        <color rgb="FF000000"/>
        <rFont val="Calibri"/>
      </rPr>
      <t xml:space="preserve">
</t>
    </r>
    <r>
      <rPr>
        <sz val="11"/>
        <color rgb="FF000000"/>
        <rFont val="Calibri"/>
      </rPr>
      <t># find /usr/lib/vmware-vsphere-ui/server/static/ -type l -ls</t>
    </r>
    <r>
      <rPr>
        <sz val="11"/>
        <color rgb="FF000000"/>
        <rFont val="Calibri"/>
      </rPr>
      <t xml:space="preserve">
</t>
    </r>
    <r>
      <rPr>
        <sz val="11"/>
        <color rgb="FF000000"/>
        <rFont val="Calibri"/>
      </rPr>
      <t>If the command produces any output, this is a finding.</t>
    </r>
  </si>
  <si>
    <t>V-239697</t>
  </si>
  <si>
    <r>
      <rPr>
        <sz val="11"/>
        <rFont val="Calibri"/>
      </rPr>
      <t xml:space="preserve">vSphere UI directory tree must have permissions in an </t>
    </r>
    <r>
      <rPr>
        <sz val="11"/>
        <color rgb="FF000000"/>
        <rFont val="Calibri"/>
      </rPr>
      <t>"</t>
    </r>
    <r>
      <rPr>
        <b/>
        <sz val="11"/>
        <color rgb="FF000000"/>
        <rFont val="Calibri"/>
      </rPr>
      <t>out-of-the-box</t>
    </r>
    <r>
      <rPr>
        <sz val="11"/>
        <color rgb="FF000000"/>
        <rFont val="Calibri"/>
      </rPr>
      <t>"</t>
    </r>
    <r>
      <rPr>
        <sz val="11"/>
        <color rgb="FF000000"/>
        <rFont val="Calibri"/>
      </rPr>
      <t xml:space="preserve"> state.</t>
    </r>
  </si>
  <si>
    <r>
      <rPr>
        <sz val="11"/>
        <color rgb="FF000000"/>
        <rFont val="Calibri"/>
      </rPr>
      <t>At the command prompt, execute the following command:</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 chown vsphere-ui:root &lt;file&gt;</t>
    </r>
    <r>
      <rPr>
        <sz val="11"/>
        <color rgb="FF000000"/>
        <rFont val="Calibri"/>
      </rPr>
      <t xml:space="preserve">
</t>
    </r>
    <r>
      <rPr>
        <sz val="11"/>
        <color rgb="FF000000"/>
        <rFont val="Calibri"/>
      </rPr>
      <t>Repeat the command for each file that was returned.</t>
    </r>
  </si>
  <si>
    <r>
      <rPr>
        <sz val="11"/>
        <color rgb="FF000000"/>
        <rFont val="Calibri"/>
      </rPr>
      <t>As a rule, accounts on a web server are to be kept to a minimum. Only administrators, web managers, developers, auditors, and web authors require accounts on the machine hosting the web server. The resources to which these accounts have access must also be closely monitored and controlled. The vSphere UI files must be adequately protected with correct permissions as applied out of the box.</t>
    </r>
    <r>
      <rPr>
        <sz val="11"/>
        <color rgb="FF000000"/>
        <rFont val="Calibri"/>
      </rPr>
      <t xml:space="preserve">
</t>
    </r>
    <r>
      <rPr>
        <sz val="11"/>
        <color rgb="FF000000"/>
        <rFont val="Calibri"/>
      </rPr>
      <t>Satisfies: SRG-APP-000211-WSR-000030, SRG-APP-000380-WSR-000072</t>
    </r>
  </si>
  <si>
    <r>
      <rPr>
        <sz val="11"/>
        <color rgb="FF000000"/>
        <rFont val="Calibri"/>
      </rPr>
      <t>At the command prompt, execute the following command:</t>
    </r>
    <r>
      <rPr>
        <sz val="11"/>
        <color rgb="FF000000"/>
        <rFont val="Calibri"/>
      </rPr>
      <t xml:space="preserve">
</t>
    </r>
    <r>
      <rPr>
        <sz val="11"/>
        <color rgb="FF000000"/>
        <rFont val="Calibri"/>
      </rPr>
      <t># find /usr/lib/vmware-vsphere-ui/server/lib /usr/lib/vmware-vsphere-ui/server/conf -xdev -type f -a '(' -perm -o+w -o -not -user vsphere-ui -o -not -group root ')' -exec ls -ld {} \;</t>
    </r>
    <r>
      <rPr>
        <sz val="11"/>
        <color rgb="FF000000"/>
        <rFont val="Calibri"/>
      </rPr>
      <t xml:space="preserve">
</t>
    </r>
    <r>
      <rPr>
        <sz val="11"/>
        <color rgb="FF000000"/>
        <rFont val="Calibri"/>
      </rPr>
      <t>If the command produces any output, this is a finding.</t>
    </r>
  </si>
  <si>
    <t>V-239698</t>
  </si>
  <si>
    <r>
      <rPr>
        <sz val="11"/>
        <rFont val="Calibri"/>
      </rPr>
      <t>vSphere UI must fail to a known safe state if system initialization fails, shutdown fails, or aborts fail.</t>
    </r>
  </si>
  <si>
    <r>
      <rPr>
        <sz val="11"/>
        <color rgb="FF000000"/>
        <rFont val="Calibri"/>
      </rPr>
      <t>Navigate to and open /etc/vmware-eam/catalina.properties.</t>
    </r>
    <r>
      <rPr>
        <sz val="11"/>
        <color rgb="FF000000"/>
        <rFont val="Calibri"/>
      </rPr>
      <t xml:space="preserve">
</t>
    </r>
    <r>
      <rPr>
        <sz val="11"/>
        <color rgb="FF000000"/>
        <rFont val="Calibri"/>
      </rPr>
      <t>Add or change the following line:</t>
    </r>
    <r>
      <rPr>
        <sz val="11"/>
        <color rgb="FF000000"/>
        <rFont val="Calibri"/>
      </rPr>
      <t xml:space="preserve">
</t>
    </r>
    <r>
      <rPr>
        <sz val="11"/>
        <color rgb="FF000000"/>
        <rFont val="Calibri"/>
      </rPr>
      <t>org.apache.catalina.startup.EXIT_ON_INIT_FAILURE=true</t>
    </r>
  </si>
  <si>
    <r>
      <rPr>
        <sz val="11"/>
        <color rgb="FF000000"/>
        <rFont val="Calibri"/>
      </rPr>
      <t>At the command line, execute the following command:</t>
    </r>
    <r>
      <rPr>
        <sz val="11"/>
        <color rgb="FF000000"/>
        <rFont val="Calibri"/>
      </rPr>
      <t xml:space="preserve">
</t>
    </r>
    <r>
      <rPr>
        <sz val="11"/>
        <color rgb="FF000000"/>
        <rFont val="Calibri"/>
      </rPr>
      <t># grep EXIT_ON_INIT_FAILURE /usr/lib/vmware-vsphere-ui/server/conf/catalina.properties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org.apache.catalina.startup.EXIT_ON_INIT_FAILURE=true</t>
    </r>
    <r>
      <rPr>
        <sz val="11"/>
        <color rgb="FF000000"/>
        <rFont val="Calibri"/>
      </rPr>
      <t xml:space="preserve">
</t>
    </r>
    <r>
      <rPr>
        <sz val="11"/>
        <color rgb="FF000000"/>
        <rFont val="Calibri"/>
      </rPr>
      <t>If the output of the command does not match the expected result, this is a finding.</t>
    </r>
  </si>
  <si>
    <t>V-239699</t>
  </si>
  <si>
    <r>
      <rPr>
        <sz val="11"/>
        <rFont val="Calibri"/>
      </rPr>
      <t>vSphere UI must limit the number of allowed connections.</t>
    </r>
  </si>
  <si>
    <r>
      <rPr>
        <sz val="11"/>
        <color rgb="FF000000"/>
        <rFont val="Calibri"/>
      </rPr>
      <t>Navigate to and open /usr/lib/vmware-vsphere-ui/server/conf/server.xml.</t>
    </r>
    <r>
      <rPr>
        <sz val="11"/>
        <color rgb="FF000000"/>
        <rFont val="Calibri"/>
      </rPr>
      <t xml:space="preserve">
</t>
    </r>
    <r>
      <rPr>
        <sz val="11"/>
        <color rgb="FF000000"/>
        <rFont val="Calibri"/>
      </rPr>
      <t xml:space="preserve">Navigate to the &lt;Connector&gt; configured with port="${http.port}". </t>
    </r>
    <r>
      <rPr>
        <sz val="11"/>
        <color rgb="FF000000"/>
        <rFont val="Calibri"/>
      </rPr>
      <t xml:space="preserve">
</t>
    </r>
    <r>
      <rPr>
        <sz val="11"/>
        <color rgb="FF000000"/>
        <rFont val="Calibri"/>
      </rPr>
      <t>Add or change the following value:</t>
    </r>
    <r>
      <rPr>
        <sz val="11"/>
        <color rgb="FF000000"/>
        <rFont val="Calibri"/>
      </rPr>
      <t xml:space="preserve">
</t>
    </r>
    <r>
      <rPr>
        <sz val="11"/>
        <color rgb="FF000000"/>
        <rFont val="Calibri"/>
      </rPr>
      <t>acceptCount="300"</t>
    </r>
  </si>
  <si>
    <r>
      <rPr>
        <sz val="11"/>
        <color rgb="FF000000"/>
        <rFont val="Calibri"/>
      </rPr>
      <t>Limiting the number of established connections is a basic denial-of-service protection and a best practice. Servers where the limit is too high or unlimited can potentially run out of system resources and negatively affect system availability.</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</si>
  <si>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/usr/lib/vmware-vsphere-ui/server/conf/server.xml | sed '2 s/xmlns=".*"//g' |  xmllint --xpath '/Server/Service/Connector[@port="${http.port}"]/@acceptCount'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acceptCount="300"</t>
    </r>
    <r>
      <rPr>
        <sz val="11"/>
        <color rgb="FF000000"/>
        <rFont val="Calibri"/>
      </rPr>
      <t xml:space="preserve">
</t>
    </r>
    <r>
      <rPr>
        <sz val="11"/>
        <color rgb="FF000000"/>
        <rFont val="Calibri"/>
      </rPr>
      <t>If the output does not match the expected result, this is a finding.</t>
    </r>
  </si>
  <si>
    <t>V-239700</t>
  </si>
  <si>
    <r>
      <rPr>
        <sz val="11"/>
        <rFont val="Calibri"/>
      </rPr>
      <t>vSphere UI must set URIEncoding to UTF-8.</t>
    </r>
  </si>
  <si>
    <r>
      <rPr>
        <sz val="11"/>
        <color rgb="FF000000"/>
        <rFont val="Calibri"/>
      </rPr>
      <t>Navigate to and open /usr/lib/vmware-vsphere-ui/server/conf/server.xml.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value 'URIEncoding="UTF-8"'.</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</si>
  <si>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An attacker can also enter Unicode characters into hosted applications in an effort to break out of the document home or root home directory or to bypass security checks. vSphere UI must be configured to use a consistent character set via the URIEncoding attribute on the Connector nodes.</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</si>
  <si>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/usr/lib/vmware-vsphere-ui/server/conf/server.xml | sed '2 s/xmlns=".*"//g' |  xmllint --xpath '/Server/Service/Connector[@port="${http.port}"]/@URIEncoding'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URIEncoding="UTF-8"</t>
    </r>
    <r>
      <rPr>
        <sz val="11"/>
        <color rgb="FF000000"/>
        <rFont val="Calibri"/>
      </rPr>
      <t xml:space="preserve">
</t>
    </r>
    <r>
      <rPr>
        <sz val="11"/>
        <color rgb="FF000000"/>
        <rFont val="Calibri"/>
      </rPr>
      <t>If the output does not match the expected result, this is a finding.</t>
    </r>
  </si>
  <si>
    <t>V-239701</t>
  </si>
  <si>
    <r>
      <rPr>
        <sz val="11"/>
        <rFont val="Calibri"/>
      </rPr>
      <t>vSphere UI must set the welcome-file node to a default web page.</t>
    </r>
  </si>
  <si>
    <r>
      <rPr>
        <sz val="11"/>
        <color rgb="FF000000"/>
        <rFont val="Calibri"/>
      </rPr>
      <t>Navigate to and open /usr/lib/vmware-vsphere-ui/server/conf/web.xml.</t>
    </r>
    <r>
      <rPr>
        <sz val="11"/>
        <color rgb="FF000000"/>
        <rFont val="Calibri"/>
      </rPr>
      <t xml:space="preserve">
</t>
    </r>
    <r>
      <rPr>
        <sz val="11"/>
        <color rgb="FF000000"/>
        <rFont val="Calibri"/>
      </rPr>
      <t>Add the following section under the &lt;web-apps&gt; node:</t>
    </r>
    <r>
      <rPr>
        <sz val="11"/>
        <color rgb="FF000000"/>
        <rFont val="Calibri"/>
      </rPr>
      <t xml:space="preserve">
</t>
    </r>
    <r>
      <rPr>
        <sz val="11"/>
        <color rgb="FF000000"/>
        <rFont val="Calibri"/>
      </rPr>
      <t xml:space="preserve">    &lt;welcome-file-list&gt;</t>
    </r>
    <r>
      <rPr>
        <sz val="11"/>
        <color rgb="FF000000"/>
        <rFont val="Calibri"/>
      </rPr>
      <t xml:space="preserve">
</t>
    </r>
    <r>
      <rPr>
        <sz val="11"/>
        <color rgb="FF000000"/>
        <rFont val="Calibri"/>
      </rPr>
      <t xml:space="preserve">        &lt;welcome-file&gt;index.html&lt;/welcome-file&gt;</t>
    </r>
    <r>
      <rPr>
        <sz val="11"/>
        <color rgb="FF000000"/>
        <rFont val="Calibri"/>
      </rPr>
      <t xml:space="preserve">
</t>
    </r>
    <r>
      <rPr>
        <sz val="11"/>
        <color rgb="FF000000"/>
        <rFont val="Calibri"/>
      </rPr>
      <t xml:space="preserve">        &lt;welcome-file&gt;index.htm&lt;/welcome-file&gt;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 xml:space="preserve">    &lt;/welcome-file-list&gt;</t>
    </r>
  </si>
  <si>
    <r>
      <rPr>
        <sz val="11"/>
        <color rgb="FF000000"/>
        <rFont val="Calibri"/>
      </rPr>
      <t xml:space="preserve">Enumeration techniques, such as URL parameter manipulation, rely on being able to obtain information about the web server's directory structure by locating directories without default pages. In this scenario, the web server will display to the user a listing of the files in the directory being accessed. </t>
    </r>
    <r>
      <rPr>
        <sz val="11"/>
        <color rgb="FF000000"/>
        <rFont val="Calibri"/>
      </rPr>
      <t xml:space="preserve">
</t>
    </r>
    <r>
      <rPr>
        <sz val="11"/>
        <color rgb="FF000000"/>
        <rFont val="Calibri"/>
      </rPr>
      <t>By having a default hosted application web page, the anonymous web user will not obtain directory browsing information or an error message that reveals the server type and version. Ensuring that every document directory has an "index.jsp" (or equivalent) file is one approach to mitigating the vulnerability.</t>
    </r>
  </si>
  <si>
    <r>
      <rPr>
        <sz val="11"/>
        <color rgb="FF000000"/>
        <rFont val="Calibri"/>
      </rPr>
      <t>At the command prompt,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xmllint --format /usr/lib/vmware-vsphere-ui/server/conf/web.xml | sed 's/xmlns=".*"//g' | xmllint --xpath '/web-app/welcome-file-list'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 xml:space="preserve">    &lt;welcome-file&gt;index.html&lt;/welcome-file&gt;</t>
    </r>
    <r>
      <rPr>
        <sz val="11"/>
        <color rgb="FF000000"/>
        <rFont val="Calibri"/>
      </rPr>
      <t xml:space="preserve">
</t>
    </r>
    <r>
      <rPr>
        <sz val="11"/>
        <color rgb="FF000000"/>
        <rFont val="Calibri"/>
      </rPr>
      <t xml:space="preserve">    &lt;welcome-file&gt;index.htm&lt;/welcome-file&gt;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 xml:space="preserve">  &lt;/welcome-file-list&gt;</t>
    </r>
    <r>
      <rPr>
        <sz val="11"/>
        <color rgb="FF000000"/>
        <rFont val="Calibri"/>
      </rPr>
      <t xml:space="preserve">
</t>
    </r>
    <r>
      <rPr>
        <sz val="11"/>
        <color rgb="FF000000"/>
        <rFont val="Calibri"/>
      </rPr>
      <t>If the output of the command does not match the expected result, this is a finding.</t>
    </r>
  </si>
  <si>
    <t>V-239702</t>
  </si>
  <si>
    <r>
      <rPr>
        <sz val="11"/>
        <rFont val="Calibri"/>
      </rPr>
      <t>The vSphere UI must not show directory listings.</t>
    </r>
  </si>
  <si>
    <r>
      <rPr>
        <sz val="11"/>
        <color rgb="FF000000"/>
        <rFont val="Calibri"/>
      </rPr>
      <t>Navigate to and open /usr/lib/vmware-vsphere-ui/server/conf/web.xml.</t>
    </r>
    <r>
      <rPr>
        <sz val="11"/>
        <color rgb="FF000000"/>
        <rFont val="Calibri"/>
      </rPr>
      <t xml:space="preserve">
</t>
    </r>
    <r>
      <rPr>
        <sz val="11"/>
        <color rgb="FF000000"/>
        <rFont val="Calibri"/>
      </rPr>
      <t>Set the &lt;param-value&gt; to "false" in all &lt;param-name&gt;listing&lt;/param-name&gt; nodes.</t>
    </r>
    <r>
      <rPr>
        <sz val="11"/>
        <color rgb="FF000000"/>
        <rFont val="Calibri"/>
      </rPr>
      <t xml:space="preserve">
</t>
    </r>
    <r>
      <rPr>
        <sz val="11"/>
        <color rgb="FF000000"/>
        <rFont val="Calibri"/>
      </rPr>
      <t>Note: The setting should look like the following:</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&lt;param-name&gt;listings&lt;/param-name&gt;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&lt;/init-param&gt;</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</si>
  <si>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/usr/lib/vmware-vsphere-ui/server/conf/web.xml | sed 's/xmlns=".*"//g' | xmllint --xpath '//param-name[text()="listings"]/parent::init-param'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&lt;param-name&gt;listings&lt;/param-name&gt;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If the output of the command does not match the expected result, this is a finding.</t>
    </r>
  </si>
  <si>
    <t>V-239703</t>
  </si>
  <si>
    <r>
      <rPr>
        <sz val="11"/>
        <rFont val="Calibri"/>
      </rPr>
      <t>vSphere UI must be configured to hide the server version.</t>
    </r>
  </si>
  <si>
    <r>
      <rPr>
        <sz val="11"/>
        <color rgb="FF000000"/>
        <rFont val="Calibri"/>
      </rPr>
      <t>Navigate to and open /usr/lib/vmware-vsphere-ui/server/conf/server.xml.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'server="Anonymous"'.</t>
    </r>
  </si>
  <si>
    <r>
      <rPr>
        <sz val="11"/>
        <color rgb="FF000000"/>
        <rFont val="Calibri"/>
      </rPr>
      <t>Web servers will often display error messages to client users with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 This information could be used by an attacker to blueprint what type of attacks might be successful. Therefore, vSphere UI must be configured to hide the server version at all times.</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</si>
  <si>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/usr/lib/vmware-vsphere-ui/server/conf/server.xml | sed '2 s/xmlns=".*"//g' |  xmllint --xpath '/Server/Service/Connector[@port="${http.port}"]/@server'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server="Anonymous"</t>
    </r>
    <r>
      <rPr>
        <sz val="11"/>
        <color rgb="FF000000"/>
        <rFont val="Calibri"/>
      </rPr>
      <t xml:space="preserve">
</t>
    </r>
    <r>
      <rPr>
        <sz val="11"/>
        <color rgb="FF000000"/>
        <rFont val="Calibri"/>
      </rPr>
      <t>If the output does not match the expected result, this is a finding.</t>
    </r>
  </si>
  <si>
    <t>V-239704</t>
  </si>
  <si>
    <r>
      <rPr>
        <sz val="11"/>
        <rFont val="Calibri"/>
      </rPr>
      <t>vSphere UI must be configured to show error pages with minimal information.</t>
    </r>
  </si>
  <si>
    <r>
      <rPr>
        <sz val="11"/>
        <color rgb="FF000000"/>
        <rFont val="Calibri"/>
      </rPr>
      <t xml:space="preserve">Navigate to and open /usr/lib/vmware-vsphere-ui/server/conf/server.xml. </t>
    </r>
    <r>
      <rPr>
        <sz val="11"/>
        <color rgb="FF000000"/>
        <rFont val="Calibri"/>
      </rPr>
      <t xml:space="preserve">
</t>
    </r>
    <r>
      <rPr>
        <sz val="11"/>
        <color rgb="FF000000"/>
        <rFont val="Calibri"/>
      </rPr>
      <t>Locate the following Host block:</t>
    </r>
    <r>
      <rPr>
        <sz val="11"/>
        <color rgb="FF000000"/>
        <rFont val="Calibri"/>
      </rPr>
      <t xml:space="preserve">
</t>
    </r>
    <r>
      <rPr>
        <sz val="11"/>
        <color rgb="FF000000"/>
        <rFont val="Calibri"/>
      </rPr>
      <t>&lt;Host name="localhost"" ...&gt;</t>
    </r>
    <r>
      <rPr>
        <sz val="11"/>
        <color rgb="FF000000"/>
        <rFont val="Calibri"/>
      </rPr>
      <t xml:space="preserve">
</t>
    </r>
    <r>
      <rPr>
        <sz val="11"/>
        <color rgb="FF000000"/>
        <rFont val="Calibri"/>
      </rPr>
      <t>...</t>
    </r>
    <r>
      <rPr>
        <sz val="11"/>
        <color rgb="FF000000"/>
        <rFont val="Calibri"/>
      </rPr>
      <t xml:space="preserve">
</t>
    </r>
    <r>
      <rPr>
        <sz val="11"/>
        <color rgb="FF000000"/>
        <rFont val="Calibri"/>
      </rPr>
      <t>&lt;/Host&gt;</t>
    </r>
    <r>
      <rPr>
        <sz val="11"/>
        <color rgb="FF000000"/>
        <rFont val="Calibri"/>
      </rPr>
      <t xml:space="preserve">
</t>
    </r>
    <r>
      <rPr>
        <sz val="11"/>
        <color rgb="FF000000"/>
        <rFont val="Calibri"/>
      </rPr>
      <t>Inside this block, add the following on a new line:</t>
    </r>
    <r>
      <rPr>
        <sz val="11"/>
        <color rgb="FF000000"/>
        <rFont val="Calibri"/>
      </rPr>
      <t xml:space="preserve">
</t>
    </r>
    <r>
      <rPr>
        <sz val="11"/>
        <color rgb="FF000000"/>
        <rFont val="Calibri"/>
      </rPr>
      <t>&lt;Valve className="org.apache.catalina.valves.ErrorReportValve" showServerInfo="false"/&gt;</t>
    </r>
  </si>
  <si>
    <r>
      <rPr>
        <sz val="11"/>
        <color rgb="FF000000"/>
        <rFont val="Calibri"/>
      </rPr>
      <t>Web servers will often display error messages to client users with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 This information could be used by an attacker to blueprint what type of attacks might be successful. Therefore, vSphere UI must be configured to not show server version information in error pages.</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</si>
  <si>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/usr/lib/vmware-vsphere-ui/server/conf/server.xml | xmllint --xpath '/Server/Service/Engine/Host/Valve[@className="org.apache.catalina.valves.ErrorReportValve"]'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&lt;Valve className="org.apache.catalina.valves.ErrorReportValve" showServerInfo="false"/&gt;</t>
    </r>
    <r>
      <rPr>
        <sz val="11"/>
        <color rgb="FF000000"/>
        <rFont val="Calibri"/>
      </rPr>
      <t xml:space="preserve">
</t>
    </r>
    <r>
      <rPr>
        <sz val="11"/>
        <color rgb="FF000000"/>
        <rFont val="Calibri"/>
      </rPr>
      <t>If the output of the command does not match the expected result, this is a finding.</t>
    </r>
  </si>
  <si>
    <t>V-239705</t>
  </si>
  <si>
    <r>
      <rPr>
        <sz val="11"/>
        <rFont val="Calibri"/>
      </rPr>
      <t>vSphere UI must not enable support for TRACE requests.</t>
    </r>
  </si>
  <si>
    <r>
      <rPr>
        <sz val="11"/>
        <color rgb="FF000000"/>
        <rFont val="Calibri"/>
      </rPr>
      <t>Navigate to and open /usr/lib/vmware-vsphere-ui/server/conf/server.xml.</t>
    </r>
    <r>
      <rPr>
        <sz val="11"/>
        <color rgb="FF000000"/>
        <rFont val="Calibri"/>
      </rPr>
      <t xml:space="preserve">
</t>
    </r>
    <r>
      <rPr>
        <sz val="11"/>
        <color rgb="FF000000"/>
        <rFont val="Calibri"/>
      </rPr>
      <t>Navigate to and locate:</t>
    </r>
    <r>
      <rPr>
        <sz val="11"/>
        <color rgb="FF000000"/>
        <rFont val="Calibri"/>
      </rPr>
      <t xml:space="preserve">
</t>
    </r>
    <r>
      <rPr>
        <sz val="11"/>
        <color rgb="FF000000"/>
        <rFont val="Calibri"/>
      </rPr>
      <t>'allowTrace="true"'</t>
    </r>
    <r>
      <rPr>
        <sz val="11"/>
        <color rgb="FF000000"/>
        <rFont val="Calibri"/>
      </rPr>
      <t xml:space="preserve">
</t>
    </r>
    <r>
      <rPr>
        <sz val="11"/>
        <color rgb="FF000000"/>
        <rFont val="Calibri"/>
      </rPr>
      <t>Remove the 'allowTrace="true"' setting.</t>
    </r>
  </si>
  <si>
    <r>
      <rPr>
        <sz val="11"/>
        <color rgb="FF000000"/>
        <rFont val="Calibri"/>
      </rPr>
      <t>"Trace" is a technique for a user to request internal information about Tomcat. This is useful during product development but should not be enabled in production. Allowing an attacker to conduct a Trace operation against the Security Token Service will expose information that would be useful to perform a more targeted attack. vSphere UI provides the "allowTrace" parameter as a means to disable responding to Trace requests.</t>
    </r>
  </si>
  <si>
    <r>
      <rPr>
        <sz val="11"/>
        <color rgb="FF000000"/>
        <rFont val="Calibri"/>
      </rPr>
      <t>At the command prompt, execute the following command:</t>
    </r>
    <r>
      <rPr>
        <sz val="11"/>
        <color rgb="FF000000"/>
        <rFont val="Calibri"/>
      </rPr>
      <t xml:space="preserve">
</t>
    </r>
    <r>
      <rPr>
        <sz val="11"/>
        <color rgb="FF000000"/>
        <rFont val="Calibri"/>
      </rPr>
      <t># grep allowTrace /usr/lib/vmware-vsphere-ui/server/conf/server.xml</t>
    </r>
    <r>
      <rPr>
        <sz val="11"/>
        <color rgb="FF000000"/>
        <rFont val="Calibri"/>
      </rPr>
      <t xml:space="preserve">
</t>
    </r>
    <r>
      <rPr>
        <sz val="11"/>
        <color rgb="FF000000"/>
        <rFont val="Calibri"/>
      </rPr>
      <t xml:space="preserve">If "allowTrace" is set to "true", this is a finding. </t>
    </r>
    <r>
      <rPr>
        <sz val="11"/>
        <color rgb="FF000000"/>
        <rFont val="Calibri"/>
      </rPr>
      <t xml:space="preserve">
</t>
    </r>
    <r>
      <rPr>
        <sz val="11"/>
        <color rgb="FF000000"/>
        <rFont val="Calibri"/>
      </rPr>
      <t>If no line is returned, this is NOT a finding.</t>
    </r>
  </si>
  <si>
    <t>V-239706</t>
  </si>
  <si>
    <r>
      <rPr>
        <sz val="11"/>
        <rFont val="Calibri"/>
      </rPr>
      <t>vSphere UI must have the debug option turned off.</t>
    </r>
  </si>
  <si>
    <r>
      <rPr>
        <sz val="11"/>
        <color rgb="FF000000"/>
        <rFont val="Calibri"/>
      </rPr>
      <t>Navigate to and open /usr/lib/vmware-vsphere-ui/server/conf/web.xml.</t>
    </r>
    <r>
      <rPr>
        <sz val="11"/>
        <color rgb="FF000000"/>
        <rFont val="Calibri"/>
      </rPr>
      <t xml:space="preserve">
</t>
    </r>
    <r>
      <rPr>
        <sz val="11"/>
        <color rgb="FF000000"/>
        <rFont val="Calibri"/>
      </rPr>
      <t>Navigate to all &lt;debug&gt; nodes that are not set to "0".</t>
    </r>
    <r>
      <rPr>
        <sz val="11"/>
        <color rgb="FF000000"/>
        <rFont val="Calibri"/>
      </rPr>
      <t xml:space="preserve">
</t>
    </r>
    <r>
      <rPr>
        <sz val="11"/>
        <color rgb="FF000000"/>
        <rFont val="Calibri"/>
      </rPr>
      <t>Set the &lt;param-value&gt; to "0" in all &lt;param-name&gt;debug&lt;/param-name&gt; nodes.</t>
    </r>
    <r>
      <rPr>
        <sz val="11"/>
        <color rgb="FF000000"/>
        <rFont val="Calibri"/>
      </rPr>
      <t xml:space="preserve">
</t>
    </r>
    <r>
      <rPr>
        <sz val="11"/>
        <color rgb="FF000000"/>
        <rFont val="Calibri"/>
      </rPr>
      <t>Note: The debug setting should look like the following:</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</si>
  <si>
    <r>
      <rPr>
        <sz val="11"/>
        <color rgb="FF000000"/>
        <rFont val="Calibri"/>
      </rPr>
      <t>Information needed by an attacker to begin looking for possible vulnerabilities in a web server includes any information about the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 Since this information may be placed in logs and general messages during normal operation of the web server, an attacker does not need to cause an error condition to gain this information.</t>
    </r>
    <r>
      <rPr>
        <sz val="11"/>
        <color rgb="FF000000"/>
        <rFont val="Calibri"/>
      </rPr>
      <t xml:space="preserve">
</t>
    </r>
    <r>
      <rPr>
        <sz val="11"/>
        <color rgb="FF000000"/>
        <rFont val="Calibri"/>
      </rPr>
      <t>vSphere UI can be configured to set the debugging level. By setting the debugging level to zero, no debugging information will be provided to a malicious user.</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</si>
  <si>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/usr/lib/vmware-vsphere-ui/server/conf/web.xml | sed 's/xmlns=".*"//g' | xmllint --xpath '//param-name[text()="debug"]/parent::init-param'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If no lines are returned, this is not a finding.</t>
    </r>
    <r>
      <rPr>
        <sz val="11"/>
        <color rgb="FF000000"/>
        <rFont val="Calibri"/>
      </rPr>
      <t xml:space="preserve">
</t>
    </r>
    <r>
      <rPr>
        <sz val="11"/>
        <color rgb="FF000000"/>
        <rFont val="Calibri"/>
      </rPr>
      <t>If the output of the command does not match the expected result, this is a finding.</t>
    </r>
  </si>
  <si>
    <t>V-239707</t>
  </si>
  <si>
    <r>
      <rPr>
        <sz val="11"/>
        <rFont val="Calibri"/>
      </rPr>
      <t>vSphere UI must use a logging mechanism that is configured to allocate log record storage capacity large enough to accommodate the logging requirements of the web server.</t>
    </r>
  </si>
  <si>
    <r>
      <rPr>
        <sz val="11"/>
        <color rgb="FF000000"/>
        <rFont val="Calibri"/>
      </rPr>
      <t>To ensure that the logging mechanism used by the web server has sufficient storage capacity in which to write the logs, the logging mechanism needs to be able to allocate log record storage capacity. vSphere UI configures log sizes and rotation appropriately as part of its installation routine. Verifying that the logging configuration file (serviceability.xml) has not been modified is sufficient to determine if the logging configuration has been modified from the default.</t>
    </r>
  </si>
  <si>
    <r>
      <rPr>
        <sz val="11"/>
        <color rgb="FF000000"/>
        <rFont val="Calibri"/>
      </rPr>
      <t>At the command prompt, execute the following command:</t>
    </r>
    <r>
      <rPr>
        <sz val="11"/>
        <color rgb="FF000000"/>
        <rFont val="Calibri"/>
      </rPr>
      <t xml:space="preserve">
</t>
    </r>
    <r>
      <rPr>
        <sz val="11"/>
        <color rgb="FF000000"/>
        <rFont val="Calibri"/>
      </rPr>
      <t># rpm -V vsphere-ui|grep serviceability.xml|grep "^..5......"</t>
    </r>
    <r>
      <rPr>
        <sz val="11"/>
        <color rgb="FF000000"/>
        <rFont val="Calibri"/>
      </rPr>
      <t xml:space="preserve">
</t>
    </r>
    <r>
      <rPr>
        <sz val="11"/>
        <color rgb="FF000000"/>
        <rFont val="Calibri"/>
      </rPr>
      <t>If the above command returns any output, this is a finding.</t>
    </r>
  </si>
  <si>
    <t>V-239708</t>
  </si>
  <si>
    <r>
      <rPr>
        <sz val="11"/>
        <rFont val="Calibri"/>
      </rPr>
      <t>vSphere UI log files must be moved to a permanent repository in accordance with site policy.</t>
    </r>
  </si>
  <si>
    <r>
      <rPr>
        <sz val="11"/>
        <color rgb="FF000000"/>
        <rFont val="Calibri"/>
      </rPr>
      <t>Navigate to and open /etc/vmware-syslog/stig-services-vsphere-ui.conf.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File="/var/log/vmware/vsphere-ui/logs/access/localhost_access*"</t>
    </r>
    <r>
      <rPr>
        <sz val="11"/>
        <color rgb="FF000000"/>
        <rFont val="Calibri"/>
      </rPr>
      <t xml:space="preserve">
</t>
    </r>
    <r>
      <rPr>
        <sz val="11"/>
        <color rgb="FF000000"/>
        <rFont val="Calibri"/>
      </rPr>
      <t xml:space="preserve">      Tag="ui-access"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File="/var/log/vmware/vsphere-ui/logs/vsphere-ui-runtime*"</t>
    </r>
    <r>
      <rPr>
        <sz val="11"/>
        <color rgb="FF000000"/>
        <rFont val="Calibri"/>
      </rPr>
      <t xml:space="preserve">
</t>
    </r>
    <r>
      <rPr>
        <sz val="11"/>
        <color rgb="FF000000"/>
        <rFont val="Calibri"/>
      </rPr>
      <t xml:space="preserve">      Tag="ui-runtime"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</si>
  <si>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vSphere UI produces a handful of logs that must be offloaded from the originating system. This information can then be used for diagnostic, forensic, or other purposes relevant to ensuring the availability and integrity of the hosted application.</t>
    </r>
    <r>
      <rPr>
        <sz val="11"/>
        <color rgb="FF000000"/>
        <rFont val="Calibri"/>
      </rPr>
      <t xml:space="preserve">
</t>
    </r>
    <r>
      <rPr>
        <sz val="11"/>
        <color rgb="FF000000"/>
        <rFont val="Calibri"/>
      </rPr>
      <t>Satisfies: SRG-APP-000358-WSR-000163, SRG-APP-000108-WSR-000166, SRG-APP-000125-WSR-000071</t>
    </r>
  </si>
  <si>
    <r>
      <rPr>
        <sz val="11"/>
        <color rgb="FF000000"/>
        <rFont val="Calibri"/>
      </rPr>
      <t>At the command prompt, execute the following command:</t>
    </r>
    <r>
      <rPr>
        <sz val="11"/>
        <color rgb="FF000000"/>
        <rFont val="Calibri"/>
      </rPr>
      <t xml:space="preserve">
</t>
    </r>
    <r>
      <rPr>
        <sz val="11"/>
        <color rgb="FF000000"/>
        <rFont val="Calibri"/>
      </rPr>
      <t># grep -v "^#" /etc/vmware-syslog/stig-services-vsphere-ui.conf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File="/var/log/vmware/vsphere-ui/logs/access/localhost_access*"</t>
    </r>
    <r>
      <rPr>
        <sz val="11"/>
        <color rgb="FF000000"/>
        <rFont val="Calibri"/>
      </rPr>
      <t xml:space="preserve">
</t>
    </r>
    <r>
      <rPr>
        <sz val="11"/>
        <color rgb="FF000000"/>
        <rFont val="Calibri"/>
      </rPr>
      <t xml:space="preserve">      Tag="ui-access"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File="/var/log/vmware/vsphere-ui/logs/vsphere-ui-runtime*"</t>
    </r>
    <r>
      <rPr>
        <sz val="11"/>
        <color rgb="FF000000"/>
        <rFont val="Calibri"/>
      </rPr>
      <t xml:space="preserve">
</t>
    </r>
    <r>
      <rPr>
        <sz val="11"/>
        <color rgb="FF000000"/>
        <rFont val="Calibri"/>
      </rPr>
      <t xml:space="preserve">      Tag="ui-runtime"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If the file does not exist, this is a finding.</t>
    </r>
    <r>
      <rPr>
        <sz val="11"/>
        <color rgb="FF000000"/>
        <rFont val="Calibri"/>
      </rPr>
      <t xml:space="preserve">
</t>
    </r>
    <r>
      <rPr>
        <sz val="11"/>
        <color rgb="FF000000"/>
        <rFont val="Calibri"/>
      </rPr>
      <t>If the output of the command does not match the expected result, this is a finding.</t>
    </r>
  </si>
  <si>
    <t>V-239709</t>
  </si>
  <si>
    <r>
      <rPr>
        <sz val="11"/>
        <rFont val="Calibri"/>
      </rPr>
      <t>vSphere UI must be configured with the appropriate ports.</t>
    </r>
  </si>
  <si>
    <r>
      <rPr>
        <sz val="11"/>
        <color rgb="FF000000"/>
        <rFont val="Calibri"/>
      </rPr>
      <t>Navigate to and open /usr/lib/vmware-vsphere-ui/server/conf/catalina.properties.</t>
    </r>
    <r>
      <rPr>
        <sz val="11"/>
        <color rgb="FF000000"/>
        <rFont val="Calibri"/>
      </rPr>
      <t xml:space="preserve">
</t>
    </r>
    <r>
      <rPr>
        <sz val="11"/>
        <color rgb="FF000000"/>
        <rFont val="Calibri"/>
      </rPr>
      <t>Navigate to the ports specification section.</t>
    </r>
    <r>
      <rPr>
        <sz val="11"/>
        <color rgb="FF000000"/>
        <rFont val="Calibri"/>
      </rPr>
      <t xml:space="preserve">
</t>
    </r>
    <r>
      <rPr>
        <sz val="11"/>
        <color rgb="FF000000"/>
        <rFont val="Calibri"/>
      </rPr>
      <t>Set the vSphere UI port specifications according to the shipping configuration below:</t>
    </r>
    <r>
      <rPr>
        <sz val="11"/>
        <color rgb="FF000000"/>
        <rFont val="Calibri"/>
      </rPr>
      <t xml:space="preserve">
</t>
    </r>
    <r>
      <rPr>
        <sz val="11"/>
        <color rgb="FF000000"/>
        <rFont val="Calibri"/>
      </rPr>
      <t>http.port=5090</t>
    </r>
    <r>
      <rPr>
        <sz val="11"/>
        <color rgb="FF000000"/>
        <rFont val="Calibri"/>
      </rPr>
      <t xml:space="preserve">
</t>
    </r>
    <r>
      <rPr>
        <sz val="11"/>
        <color rgb="FF000000"/>
        <rFont val="Calibri"/>
      </rPr>
      <t>proxy.port=443</t>
    </r>
    <r>
      <rPr>
        <sz val="11"/>
        <color rgb="FF000000"/>
        <rFont val="Calibri"/>
      </rPr>
      <t xml:space="preserve">
</t>
    </r>
    <r>
      <rPr>
        <sz val="11"/>
        <color rgb="FF000000"/>
        <rFont val="Calibri"/>
      </rPr>
      <t>https.port=5443</t>
    </r>
  </si>
  <si>
    <r>
      <rPr>
        <sz val="11"/>
        <color rgb="FF000000"/>
        <rFont val="Calibri"/>
      </rPr>
      <t>Web servers provide numerous processes, features, and functionalities that use TCP/IP ports. Some of these processes may be deemed unnecessary or too unsecure to run on a production system. The ports that vSphere UI listens on are configured in the "catalina.properties" file and must be verified as accurate to their shipping state.</t>
    </r>
  </si>
  <si>
    <r>
      <rPr>
        <sz val="11"/>
        <color rgb="FF000000"/>
        <rFont val="Calibri"/>
      </rPr>
      <t>At the command prompt, execute the following command:</t>
    </r>
    <r>
      <rPr>
        <sz val="11"/>
        <color rgb="FF000000"/>
        <rFont val="Calibri"/>
      </rPr>
      <t xml:space="preserve">
</t>
    </r>
    <r>
      <rPr>
        <sz val="11"/>
        <color rgb="FF000000"/>
        <rFont val="Calibri"/>
      </rPr>
      <t># grep '.port' /usr/lib/vmware-vsphere-ui/server/conf/catalina.properties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http.port=5090</t>
    </r>
    <r>
      <rPr>
        <sz val="11"/>
        <color rgb="FF000000"/>
        <rFont val="Calibri"/>
      </rPr>
      <t xml:space="preserve">
</t>
    </r>
    <r>
      <rPr>
        <sz val="11"/>
        <color rgb="FF000000"/>
        <rFont val="Calibri"/>
      </rPr>
      <t>proxy.port=443</t>
    </r>
    <r>
      <rPr>
        <sz val="11"/>
        <color rgb="FF000000"/>
        <rFont val="Calibri"/>
      </rPr>
      <t xml:space="preserve">
</t>
    </r>
    <r>
      <rPr>
        <sz val="11"/>
        <color rgb="FF000000"/>
        <rFont val="Calibri"/>
      </rPr>
      <t>https.port=5443</t>
    </r>
    <r>
      <rPr>
        <sz val="11"/>
        <color rgb="FF000000"/>
        <rFont val="Calibri"/>
      </rPr>
      <t xml:space="preserve">
</t>
    </r>
    <r>
      <rPr>
        <sz val="11"/>
        <color rgb="FF000000"/>
        <rFont val="Calibri"/>
      </rPr>
      <t>If the output of the command does not match the expected result, this is a finding.</t>
    </r>
  </si>
  <si>
    <t>V-239710</t>
  </si>
  <si>
    <r>
      <rPr>
        <sz val="11"/>
        <rFont val="Calibri"/>
      </rPr>
      <t>vSphere UI must disable the shutdown port.</t>
    </r>
  </si>
  <si>
    <r>
      <rPr>
        <sz val="11"/>
        <color rgb="FF000000"/>
        <rFont val="Calibri"/>
      </rPr>
      <t>Navigate to and open /usr/lib/vmware-vsphere-ui/server/conf/server.xml.</t>
    </r>
    <r>
      <rPr>
        <sz val="11"/>
        <color rgb="FF000000"/>
        <rFont val="Calibri"/>
      </rPr>
      <t xml:space="preserve">
</t>
    </r>
    <r>
      <rPr>
        <sz val="11"/>
        <color rgb="FF000000"/>
        <rFont val="Calibri"/>
      </rPr>
      <t>Make sure that the server port is disabled:</t>
    </r>
    <r>
      <rPr>
        <sz val="11"/>
        <color rgb="FF000000"/>
        <rFont val="Calibri"/>
      </rPr>
      <t xml:space="preserve">
</t>
    </r>
    <r>
      <rPr>
        <sz val="11"/>
        <color rgb="FF000000"/>
        <rFont val="Calibri"/>
      </rPr>
      <t>&lt;Server port="${shutdown.port}" …&gt;</t>
    </r>
  </si>
  <si>
    <r>
      <rPr>
        <sz val="11"/>
        <color rgb="FF000000"/>
        <rFont val="Calibri"/>
      </rPr>
      <t>An attacker has at least two reasons to stop a web server. The first is to cause a denial of service, and the second is to put in place changes the attacker made to the web server configuration. If the Tomcat shutdown port feature is enabled, a shutdown signal can be sent to vSphere UI through this port. To ensure availability, the shutdown port must be disabled.</t>
    </r>
  </si>
  <si>
    <r>
      <rPr>
        <sz val="11"/>
        <color rgb="FF000000"/>
        <rFont val="Calibri"/>
      </rPr>
      <t>At the command prompt, execute the following commands:</t>
    </r>
    <r>
      <rPr>
        <sz val="11"/>
        <color rgb="FF000000"/>
        <rFont val="Calibri"/>
      </rPr>
      <t xml:space="preserve">
</t>
    </r>
    <r>
      <rPr>
        <sz val="11"/>
        <color rgb="FF000000"/>
        <rFont val="Calibri"/>
      </rPr>
      <t># xmllint --format /usr/lib/vmware-vsphere-ui/server/conf/server.xml | sed '2 s/xmlns=".*"//g' |  xmllint --xpath '/Server/@port'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port="${shutdown.port}"</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 grep shutdown /etc/vmware/vmware-vmon/svcCfgfiles/vsphere-ui.json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"-Dshutdown.port=-1",</t>
    </r>
    <r>
      <rPr>
        <sz val="11"/>
        <color rgb="FF000000"/>
        <rFont val="Calibri"/>
      </rPr>
      <t xml:space="preserve">
</t>
    </r>
    <r>
      <rPr>
        <sz val="11"/>
        <color rgb="FF000000"/>
        <rFont val="Calibri"/>
      </rPr>
      <t>If the output does not match the expected result, this is a finding.</t>
    </r>
  </si>
  <si>
    <t>V-239711</t>
  </si>
  <si>
    <r>
      <rPr>
        <sz val="11"/>
        <rFont val="Calibri"/>
      </rPr>
      <t>vSphere UI must set the secure flag for cookies.</t>
    </r>
  </si>
  <si>
    <r>
      <rPr>
        <sz val="11"/>
        <color rgb="FF000000"/>
        <rFont val="Calibri"/>
      </rPr>
      <t>Navigate to and open /usr/lib/vmware-vsphere-ui/server/conf/web.xml.</t>
    </r>
    <r>
      <rPr>
        <sz val="11"/>
        <color rgb="FF000000"/>
        <rFont val="Calibri"/>
      </rPr>
      <t xml:space="preserve">
</t>
    </r>
    <r>
      <rPr>
        <sz val="11"/>
        <color rgb="FF000000"/>
        <rFont val="Calibri"/>
      </rPr>
      <t>Navigate to the /&lt;web-apps&gt;/&lt;session-config&gt;/&lt;cookie-config&gt; node and configure it as follows:</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</si>
  <si>
    <r>
      <rPr>
        <sz val="11"/>
        <color rgb="FF000000"/>
        <rFont val="Calibri"/>
      </rPr>
      <t>The secure flag is an option that can be set by the application server when sending a new cookie to the user within an HTTP Response. The purpose of the secure flag is to prevent cookies from being observed by unauthorized parties due to the transmission of a cookie in clear text. By setting the secure flag, the browser will prevent the transmission of a cookie over an unencrypted channel. vSphere UI is configured to only be accessible over a TLS tunnel, but this cookie flag is still a recommended best practice.</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</si>
  <si>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/usr/lib/vmware-vsphere-ui/server/conf/web.xml | sed 's/xmlns=".*"//g' | xmllint --xpath '/web-app/session-config/cookie-config/secure'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&lt;secure&gt;true&lt;/secure&gt;</t>
    </r>
    <r>
      <rPr>
        <sz val="11"/>
        <color rgb="FF000000"/>
        <rFont val="Calibri"/>
      </rPr>
      <t xml:space="preserve">
</t>
    </r>
    <r>
      <rPr>
        <sz val="11"/>
        <color rgb="FF000000"/>
        <rFont val="Calibri"/>
      </rPr>
      <t>If the output of the command does not match the expected result, this is a finding.</t>
    </r>
  </si>
  <si>
    <t>V-239712</t>
  </si>
  <si>
    <r>
      <rPr>
        <sz val="11"/>
        <rFont val="Calibri"/>
      </rPr>
      <t xml:space="preserve">vSphere UI must not be configured with the </t>
    </r>
    <r>
      <rPr>
        <sz val="11"/>
        <color rgb="FF000000"/>
        <rFont val="Calibri"/>
      </rPr>
      <t>"</t>
    </r>
    <r>
      <rPr>
        <b/>
        <sz val="11"/>
        <color rgb="FF000000"/>
        <rFont val="Calibri"/>
      </rPr>
      <t>UserDatabaseRealm</t>
    </r>
    <r>
      <rPr>
        <sz val="11"/>
        <color rgb="FF000000"/>
        <rFont val="Calibri"/>
      </rPr>
      <t>"</t>
    </r>
    <r>
      <rPr>
        <sz val="11"/>
        <color rgb="FF000000"/>
        <rFont val="Calibri"/>
      </rPr>
      <t xml:space="preserve"> enabled.</t>
    </r>
  </si>
  <si>
    <r>
      <rPr>
        <sz val="11"/>
        <color rgb="FF000000"/>
        <rFont val="Calibri"/>
      </rPr>
      <t xml:space="preserve">Navigate to and open /usr/lib/vmware-vsphere-ui/server/conf/server.xml. </t>
    </r>
    <r>
      <rPr>
        <sz val="11"/>
        <color rgb="FF000000"/>
        <rFont val="Calibri"/>
      </rPr>
      <t xml:space="preserve">
</t>
    </r>
    <r>
      <rPr>
        <sz val="11"/>
        <color rgb="FF000000"/>
        <rFont val="Calibri"/>
      </rPr>
      <t>Remove any and all &lt;Realm&gt; nodes.</t>
    </r>
  </si>
  <si>
    <r>
      <rPr>
        <sz val="11"/>
        <color rgb="FF000000"/>
        <rFont val="Calibri"/>
      </rPr>
      <t xml:space="preserve">The vSphere UI performs user authentication at the application level and not through Tomcat. By default, there is no configuration for the "UserDatabaseRealm" Tomcat authentication mechanism. </t>
    </r>
    <r>
      <rPr>
        <sz val="11"/>
        <color rgb="FF000000"/>
        <rFont val="Calibri"/>
      </rPr>
      <t xml:space="preserve">
</t>
    </r>
    <r>
      <rPr>
        <sz val="11"/>
        <color rgb="FF000000"/>
        <rFont val="Calibri"/>
      </rPr>
      <t>To eliminate unnecessary features and ensure that the vSphere UI remains in its shipping state, the lack of a UserDatabaseRealm configuration must be confirmed.</t>
    </r>
  </si>
  <si>
    <r>
      <rPr>
        <sz val="11"/>
        <color rgb="FF000000"/>
        <rFont val="Calibri"/>
      </rPr>
      <t>At the command prompt, execute the following command:</t>
    </r>
    <r>
      <rPr>
        <sz val="11"/>
        <color rgb="FF000000"/>
        <rFont val="Calibri"/>
      </rPr>
      <t xml:space="preserve">
</t>
    </r>
    <r>
      <rPr>
        <sz val="11"/>
        <color rgb="FF000000"/>
        <rFont val="Calibri"/>
      </rPr>
      <t># grep UserDatabaseRealm /usr/lib/vmware-vsphere-ui/server/conf/server.xml</t>
    </r>
    <r>
      <rPr>
        <sz val="11"/>
        <color rgb="FF000000"/>
        <rFont val="Calibri"/>
      </rPr>
      <t xml:space="preserve">
</t>
    </r>
    <r>
      <rPr>
        <sz val="11"/>
        <color rgb="FF000000"/>
        <rFont val="Calibri"/>
      </rPr>
      <t>If the command produces any output, this is a finding.</t>
    </r>
  </si>
  <si>
    <t>V-239713</t>
  </si>
  <si>
    <r>
      <rPr>
        <sz val="11"/>
        <rFont val="Calibri"/>
      </rPr>
      <t>vSphere UI must restrict its cookie path.</t>
    </r>
  </si>
  <si>
    <r>
      <rPr>
        <sz val="11"/>
        <color rgb="FF000000"/>
        <rFont val="Calibri"/>
      </rPr>
      <t xml:space="preserve">Navigate to and open /usr/lib/vmware-vsphere-ui/server/conf/context.xml. </t>
    </r>
    <r>
      <rPr>
        <sz val="11"/>
        <color rgb="FF000000"/>
        <rFont val="Calibri"/>
      </rPr>
      <t xml:space="preserve">
</t>
    </r>
    <r>
      <rPr>
        <sz val="11"/>
        <color rgb="FF000000"/>
        <rFont val="Calibri"/>
      </rPr>
      <t>Add the following configuration to the &lt;Context&gt; node:</t>
    </r>
    <r>
      <rPr>
        <sz val="11"/>
        <color rgb="FF000000"/>
        <rFont val="Calibri"/>
      </rPr>
      <t xml:space="preserve">
</t>
    </r>
    <r>
      <rPr>
        <sz val="11"/>
        <color rgb="FF000000"/>
        <rFont val="Calibri"/>
      </rPr>
      <t>sessionCookiePath="/ui"</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&lt;Context useHttpOnly="true" sessionCookieName="VSPHERE-UI-JSESSIONID" sessionCookiePath="/ui"&gt;</t>
    </r>
  </si>
  <si>
    <r>
      <rPr>
        <sz val="11"/>
        <color rgb="FF000000"/>
        <rFont val="Calibri"/>
      </rPr>
      <t>When the cookie parameters are not set properly (i.e., domain and path parameters), cookies can be shared within hosted applications residing on the same web server or to applications hosted on different web servers residing on the same domain.</t>
    </r>
    <r>
      <rPr>
        <sz val="11"/>
        <color rgb="FF000000"/>
        <rFont val="Calibri"/>
      </rPr>
      <t xml:space="preserve">
</t>
    </r>
    <r>
      <rPr>
        <sz val="11"/>
        <color rgb="FF000000"/>
        <rFont val="Calibri"/>
      </rPr>
      <t>vSphere UI is bound to the "/ui" virtual path behind the reverse proxy, and its cookies are configured as such. This configuration must be confirmed and maintained.</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</si>
  <si>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/usr/lib/vmware-vsphere-ui/server/conf/context.xml | xmllint --xpath '/Context/@sessionCookiePath'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sessionCookiePath="/ui"</t>
    </r>
    <r>
      <rPr>
        <sz val="11"/>
        <color rgb="FF000000"/>
        <rFont val="Calibri"/>
      </rPr>
      <t xml:space="preserve">
</t>
    </r>
    <r>
      <rPr>
        <sz val="11"/>
        <color rgb="FF000000"/>
        <rFont val="Calibri"/>
      </rPr>
      <t>If the output does not match the expected result, this is a finding.</t>
    </r>
  </si>
  <si>
    <t>V-239715</t>
  </si>
  <si>
    <r>
      <rPr>
        <sz val="11"/>
        <rFont val="Calibri"/>
      </rPr>
      <t>VAMI must limit the number of simultaneous requests.</t>
    </r>
  </si>
  <si>
    <t>VAMI-lighttpd</t>
  </si>
  <si>
    <r>
      <rPr>
        <sz val="11"/>
        <color rgb="FF000000"/>
        <rFont val="Calibri"/>
      </rPr>
      <t>Navigate to and open /opt/vmware/etc/lighttpd/lighttpd.conf.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server.max-connections = 1024</t>
    </r>
  </si>
  <si>
    <r>
      <rPr>
        <sz val="11"/>
        <color rgb="FF000000"/>
        <rFont val="Calibri"/>
      </rPr>
      <t>Denial of service (DoS) is one threat against web servers. Many DoS attacks attempt to consume web server resources in such a way that no more resources are available to satisfy legitimate requests. Mitigation against these threats is to take steps to limit the number of resources that can be consumed in certain ways.</t>
    </r>
    <r>
      <rPr>
        <sz val="11"/>
        <color rgb="FF000000"/>
        <rFont val="Calibri"/>
      </rPr>
      <t xml:space="preserve">
</t>
    </r>
    <r>
      <rPr>
        <sz val="11"/>
        <color rgb="FF000000"/>
        <rFont val="Calibri"/>
      </rPr>
      <t>VAMI provides the "maxConnections" attribute of the &lt;Connector Elements&gt; to limit the number of concurrent TCP connections. This comes preconfigured with a tested, supported value that must be verified and maintained.</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</si>
  <si>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grep "server.max-connections = 1024" /opt/vmware/etc/lighttpd/lighttpd.conf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server.max-connections = 1024</t>
    </r>
    <r>
      <rPr>
        <sz val="11"/>
        <color rgb="FF000000"/>
        <rFont val="Calibri"/>
      </rPr>
      <t xml:space="preserve">
</t>
    </r>
    <r>
      <rPr>
        <sz val="11"/>
        <color rgb="FF000000"/>
        <rFont val="Calibri"/>
      </rPr>
      <t>If the output does not match the expected result, this is a finding.</t>
    </r>
  </si>
  <si>
    <t>V-239716</t>
  </si>
  <si>
    <r>
      <rPr>
        <sz val="11"/>
        <rFont val="Calibri"/>
      </rPr>
      <t>VAMI must be configured with FIPS 140-2 compliant ciphers for HTTPS connections.</t>
    </r>
  </si>
  <si>
    <r>
      <rPr>
        <sz val="11"/>
        <color rgb="FF000000"/>
        <rFont val="Calibri"/>
      </rPr>
      <t>Navigate to and open /etc/applmgmt/appliance/lighttpd.conf.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ssl.cipher-list                   = "!aNULL:kECDH+AESGCM:ECDH+AESGCM:RSA+AESGCM:kECDH+AES:ECDH+AES:RSA+AES"</t>
    </r>
  </si>
  <si>
    <r>
      <rPr>
        <sz val="11"/>
        <color rgb="FF000000"/>
        <rFont val="Calibri"/>
      </rPr>
      <t>Encryption of data in flight is an essential element of protecting information confidentiality. If a web server uses weak or outdated encryption algorithms, the server's communications can potentially be compromised.</t>
    </r>
    <r>
      <rPr>
        <sz val="11"/>
        <color rgb="FF000000"/>
        <rFont val="Calibri"/>
      </rPr>
      <t xml:space="preserve">
</t>
    </r>
    <r>
      <rPr>
        <sz val="11"/>
        <color rgb="FF000000"/>
        <rFont val="Calibri"/>
      </rPr>
      <t>The U.S. Federal Information Processing Standards (FIPS) publication 140-2, Security Requirements for Cryptographic Modules (FIPS 140-2), identifies 11 areas for a cryptographic module used inside a security system that protects information. FIPS 140-2 approved ciphers provide the maximum level of encryption possible for a private web server.</t>
    </r>
    <r>
      <rPr>
        <sz val="11"/>
        <color rgb="FF000000"/>
        <rFont val="Calibri"/>
      </rPr>
      <t xml:space="preserve">
</t>
    </r>
    <r>
      <rPr>
        <sz val="11"/>
        <color rgb="FF000000"/>
        <rFont val="Calibri"/>
      </rPr>
      <t>VAMI is compiled to use VMware's FIPS-validated OpenSSL module and cannot be configured otherwise. Ciphers may still be specified in order of preference, but no non-FIPS-approved ciphers will be implemented.</t>
    </r>
    <r>
      <rPr>
        <sz val="11"/>
        <color rgb="FF000000"/>
        <rFont val="Calibri"/>
      </rPr>
      <t xml:space="preserve">
</t>
    </r>
    <r>
      <rPr>
        <sz val="11"/>
        <color rgb="FF000000"/>
        <rFont val="Calibri"/>
      </rPr>
      <t>Satisfies: SRG-APP-000014-WSR-000006, SRG-APP-000179-WSR-000111, SRG-APP-000416-WSR-000118, SRG-APP-000439-WSR-000188</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</si>
  <si>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/opt/vmware/sbin/vami-lighttpd -p -f /opt/vmware/etc/lighttpd/lighttpd.conf|grep "ssl.cipher-list"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ssl.cipher-list                   = "!aNULL:kECDH+AESGCM:ECDH+AESGCM:RSA+AESGCM:kECDH+AES:ECDH+AES:RSA+AES"</t>
    </r>
    <r>
      <rPr>
        <sz val="11"/>
        <color rgb="FF000000"/>
        <rFont val="Calibri"/>
      </rPr>
      <t xml:space="preserve">
</t>
    </r>
    <r>
      <rPr>
        <sz val="11"/>
        <color rgb="FF000000"/>
        <rFont val="Calibri"/>
      </rPr>
      <t>If the output does not match the expected result, this is a finding.</t>
    </r>
  </si>
  <si>
    <t>V-239717</t>
  </si>
  <si>
    <r>
      <rPr>
        <sz val="11"/>
        <rFont val="Calibri"/>
      </rPr>
      <t>VAMI must use cryptography to protect the integrity of remote sessions.</t>
    </r>
  </si>
  <si>
    <r>
      <rPr>
        <sz val="11"/>
        <color rgb="FF000000"/>
        <rFont val="Calibri"/>
      </rPr>
      <t>Navigate to and open /opt/vmware/etc/lighttpd/lighttpd.conf.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ssl.engine = "enable"</t>
    </r>
  </si>
  <si>
    <r>
      <rPr>
        <sz val="11"/>
        <color rgb="FF000000"/>
        <rFont val="Calibri"/>
      </rPr>
      <t>Data exchanged between the user and the web server can range from static display data to credentials used to log in to the hosted application. Even when data appears to be static, the non-displayed logic in a web page may expose business logic or trusted system relationships. The integrity of all the data being exchanged between the user and web server must always be trusted. To protect the integrity and trust, encryption methods should be used to protect the complete communication session.</t>
    </r>
    <r>
      <rPr>
        <sz val="11"/>
        <color rgb="FF000000"/>
        <rFont val="Calibri"/>
      </rPr>
      <t xml:space="preserve">
</t>
    </r>
    <r>
      <rPr>
        <sz val="11"/>
        <color rgb="FF000000"/>
        <rFont val="Calibri"/>
      </rPr>
      <t>To protect the integrity and confidentiality of the remote sessions, VAMI uses SSL/TLS.</t>
    </r>
    <r>
      <rPr>
        <sz val="11"/>
        <color rgb="FF000000"/>
        <rFont val="Calibri"/>
      </rPr>
      <t xml:space="preserve">
</t>
    </r>
    <r>
      <rPr>
        <sz val="11"/>
        <color rgb="FF000000"/>
        <rFont val="Calibri"/>
      </rPr>
      <t>Satisfies: SRG-APP-000015-WSR-000014, SRG-APP-000172-WSR-000104, SRG-APP-000315-WSR-000003, SRG-APP-000141-WSR-000076, SRG-APP-000439-WSR-000151, SRG-APP-000439-WSR-000152, SRG-APP-000442-WSR-000182</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</si>
  <si>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/opt/vmware/sbin/vami-lighttpd -p -f /opt/vmware/etc/lighttpd/lighttpd.conf|grep "ssl.engine"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ssl.engine                 = "enable"</t>
    </r>
    <r>
      <rPr>
        <sz val="11"/>
        <color rgb="FF000000"/>
        <rFont val="Calibri"/>
      </rPr>
      <t xml:space="preserve">
</t>
    </r>
    <r>
      <rPr>
        <sz val="11"/>
        <color rgb="FF000000"/>
        <rFont val="Calibri"/>
      </rPr>
      <t>If the output does not match the expected result, this is a finding.</t>
    </r>
  </si>
  <si>
    <t>V-239718</t>
  </si>
  <si>
    <r>
      <rPr>
        <sz val="11"/>
        <rFont val="Calibri"/>
      </rPr>
      <t>VAMI must be configured to monitor remote access.</t>
    </r>
  </si>
  <si>
    <r>
      <rPr>
        <sz val="11"/>
        <color rgb="FF000000"/>
        <rFont val="Calibri"/>
      </rPr>
      <t>Navigate to and open /opt/vmware/etc/lighttpd/lighttpd.conf.</t>
    </r>
    <r>
      <rPr>
        <sz val="11"/>
        <color rgb="FF000000"/>
        <rFont val="Calibri"/>
      </rPr>
      <t xml:space="preserve">
</t>
    </r>
    <r>
      <rPr>
        <sz val="11"/>
        <color rgb="FF000000"/>
        <rFont val="Calibri"/>
      </rPr>
      <t>Add the following value in the "server.modules" section:</t>
    </r>
    <r>
      <rPr>
        <sz val="11"/>
        <color rgb="FF000000"/>
        <rFont val="Calibri"/>
      </rPr>
      <t xml:space="preserve">
</t>
    </r>
    <r>
      <rPr>
        <sz val="11"/>
        <color rgb="FF000000"/>
        <rFont val="Calibri"/>
      </rPr>
      <t>mod_accesslog</t>
    </r>
    <r>
      <rPr>
        <sz val="11"/>
        <color rgb="FF000000"/>
        <rFont val="Calibri"/>
      </rPr>
      <t xml:space="preserve">
</t>
    </r>
    <r>
      <rPr>
        <sz val="11"/>
        <color rgb="FF000000"/>
        <rFont val="Calibri"/>
      </rPr>
      <t>The result should be similar to the following:</t>
    </r>
    <r>
      <rPr>
        <sz val="11"/>
        <color rgb="FF000000"/>
        <rFont val="Calibri"/>
      </rPr>
      <t xml:space="preserve">
</t>
    </r>
    <r>
      <rPr>
        <sz val="11"/>
        <color rgb="FF000000"/>
        <rFont val="Calibri"/>
      </rPr>
      <t xml:space="preserve">    server.modules                    = (</t>
    </r>
    <r>
      <rPr>
        <sz val="11"/>
        <color rgb="FF000000"/>
        <rFont val="Calibri"/>
      </rPr>
      <t xml:space="preserve">
</t>
    </r>
    <r>
      <rPr>
        <sz val="11"/>
        <color rgb="FF000000"/>
        <rFont val="Calibri"/>
      </rPr>
      <t xml:space="preserve">        "mod_access",</t>
    </r>
    <r>
      <rPr>
        <sz val="11"/>
        <color rgb="FF000000"/>
        <rFont val="Calibri"/>
      </rPr>
      <t xml:space="preserve">
</t>
    </r>
    <r>
      <rPr>
        <sz val="11"/>
        <color rgb="FF000000"/>
        <rFont val="Calibri"/>
      </rPr>
      <t xml:space="preserve">        "mod_accesslog",</t>
    </r>
    <r>
      <rPr>
        <sz val="11"/>
        <color rgb="FF000000"/>
        <rFont val="Calibri"/>
      </rPr>
      <t xml:space="preserve">
</t>
    </r>
    <r>
      <rPr>
        <sz val="11"/>
        <color rgb="FF000000"/>
        <rFont val="Calibri"/>
      </rPr>
      <t xml:space="preserve">        "mod_proxy",</t>
    </r>
    <r>
      <rPr>
        <sz val="11"/>
        <color rgb="FF000000"/>
        <rFont val="Calibri"/>
      </rPr>
      <t xml:space="preserve">
</t>
    </r>
    <r>
      <rPr>
        <sz val="11"/>
        <color rgb="FF000000"/>
        <rFont val="Calibri"/>
      </rPr>
      <t xml:space="preserve">        "mod_cgi",</t>
    </r>
    <r>
      <rPr>
        <sz val="11"/>
        <color rgb="FF000000"/>
        <rFont val="Calibri"/>
      </rPr>
      <t xml:space="preserve">
</t>
    </r>
    <r>
      <rPr>
        <sz val="11"/>
        <color rgb="FF000000"/>
        <rFont val="Calibri"/>
      </rPr>
      <t xml:space="preserve">        "mod_rewrite",</t>
    </r>
    <r>
      <rPr>
        <sz val="11"/>
        <color rgb="FF000000"/>
        <rFont val="Calibri"/>
      </rPr>
      <t xml:space="preserve">
</t>
    </r>
    <r>
      <rPr>
        <sz val="11"/>
        <color rgb="FF000000"/>
        <rFont val="Calibri"/>
      </rPr>
      <t xml:space="preserve">        "mod_magnet",</t>
    </r>
    <r>
      <rPr>
        <sz val="11"/>
        <color rgb="FF000000"/>
        <rFont val="Calibri"/>
      </rPr>
      <t xml:space="preserve">
</t>
    </r>
    <r>
      <rPr>
        <sz val="11"/>
        <color rgb="FF000000"/>
        <rFont val="Calibri"/>
      </rPr>
      <t xml:space="preserve">        "mod_setenv",</t>
    </r>
    <r>
      <rPr>
        <sz val="11"/>
        <color rgb="FF000000"/>
        <rFont val="Calibri"/>
      </rPr>
      <t xml:space="preserve">
</t>
    </r>
    <r>
      <rPr>
        <sz val="11"/>
        <color rgb="FF000000"/>
        <rFont val="Calibri"/>
      </rPr>
      <t xml:space="preserve">        # 7</t>
    </r>
    <r>
      <rPr>
        <sz val="11"/>
        <color rgb="FF000000"/>
        <rFont val="Calibri"/>
      </rPr>
      <t xml:space="preserve">
</t>
    </r>
    <r>
      <rPr>
        <sz val="11"/>
        <color rgb="FF000000"/>
        <rFont val="Calibri"/>
      </rPr>
      <t xml:space="preserve">    )</t>
    </r>
  </si>
  <si>
    <r>
      <rPr>
        <sz val="11"/>
        <color rgb="FF000000"/>
        <rFont val="Calibri"/>
      </rPr>
      <t>Remote access can be exploited by an attacker to compromise the server. By recording all remote access activities, it will be possible to determine the attacker's location, intent, and degree of success.</t>
    </r>
    <r>
      <rPr>
        <sz val="11"/>
        <color rgb="FF000000"/>
        <rFont val="Calibri"/>
      </rPr>
      <t xml:space="preserve">
</t>
    </r>
    <r>
      <rPr>
        <sz val="11"/>
        <color rgb="FF000000"/>
        <rFont val="Calibri"/>
      </rPr>
      <t>VAMI uses the "mod_accesslog" module to log information relating to remote requests. These logs can then be piped to external monitoring systems.</t>
    </r>
    <r>
      <rPr>
        <sz val="11"/>
        <color rgb="FF000000"/>
        <rFont val="Calibri"/>
      </rPr>
      <t xml:space="preserve">
</t>
    </r>
    <r>
      <rPr>
        <sz val="11"/>
        <color rgb="FF000000"/>
        <rFont val="Calibri"/>
      </rPr>
      <t>Satisfies: SRG-APP-000016-WSR-000005</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</si>
  <si>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/opt/vmware/sbin/vami-lighttpd -p -f /opt/vmware/etc/lighttpd/lighttpd.conf|awk '/server\.modules/,/\)/'|grep mod_accesslog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xml:space="preserve">        "mod_accesslog",</t>
    </r>
    <r>
      <rPr>
        <sz val="11"/>
        <color rgb="FF000000"/>
        <rFont val="Calibri"/>
      </rPr>
      <t xml:space="preserve">
</t>
    </r>
    <r>
      <rPr>
        <sz val="11"/>
        <color rgb="FF000000"/>
        <rFont val="Calibri"/>
      </rPr>
      <t>If the output does not match the expected result, this is a finding.</t>
    </r>
  </si>
  <si>
    <t>V-239719</t>
  </si>
  <si>
    <r>
      <rPr>
        <sz val="11"/>
        <rFont val="Calibri"/>
      </rPr>
      <t>VAMI must generate log records for system startup and shutdown.</t>
    </r>
  </si>
  <si>
    <r>
      <rPr>
        <sz val="11"/>
        <color rgb="FF000000"/>
        <rFont val="Calibri"/>
      </rPr>
      <t>Navigate to and open /opt/vmware/etc/lighttpd/lighttpd.conf.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server.errorlog = "/opt/vmware/var/log/lighttpd/error.log"</t>
    </r>
  </si>
  <si>
    <r>
      <rPr>
        <sz val="11"/>
        <color rgb="FF000000"/>
        <rFont val="Calibri"/>
      </rPr>
      <t>Logging must be started as soon as possible when a service starts and when a service is stopped. Many forms of suspicious actions can be detected by analyzing logs for unexpected service starts and stops. Also, by starting to log immediately after a service starts, it becomes more difficult for suspicious activity to go unlogged.</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</si>
  <si>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/opt/vmware/sbin/vami-lighttpd -p -f /opt/vmware/etc/lighttpd/lighttpd.conf|grep "server.errorlog"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xml:space="preserve">    server.errorlog                   = "/opt/vmware/var/log/lighttpd/error.log"</t>
    </r>
    <r>
      <rPr>
        <sz val="11"/>
        <color rgb="FF000000"/>
        <rFont val="Calibri"/>
      </rPr>
      <t xml:space="preserve">
</t>
    </r>
    <r>
      <rPr>
        <sz val="11"/>
        <color rgb="FF000000"/>
        <rFont val="Calibri"/>
      </rPr>
      <t>If the output does not match the expected result, this is a finding.</t>
    </r>
  </si>
  <si>
    <t>V-239720</t>
  </si>
  <si>
    <r>
      <rPr>
        <sz val="11"/>
        <rFont val="Calibri"/>
      </rPr>
      <t>VAMI must produce log records containing sufficient information to establish what type of events occurred.</t>
    </r>
  </si>
  <si>
    <r>
      <rPr>
        <sz val="11"/>
        <color rgb="FF000000"/>
        <rFont val="Calibri"/>
      </rPr>
      <t>Navigate to and open /opt/vmware/etc/lighttpd/lighttpd.conf.</t>
    </r>
    <r>
      <rPr>
        <sz val="11"/>
        <color rgb="FF000000"/>
        <rFont val="Calibri"/>
      </rPr>
      <t xml:space="preserve">
</t>
    </r>
    <r>
      <rPr>
        <sz val="11"/>
        <color rgb="FF000000"/>
        <rFont val="Calibri"/>
      </rPr>
      <t>Comment any existing accesslog.format lines by adding a "#" at the beginning of the line.</t>
    </r>
  </si>
  <si>
    <r>
      <rPr>
        <sz val="11"/>
        <color rgb="FF000000"/>
        <rFont val="Calibri"/>
      </rPr>
      <t>After a security incident has occurred, investigators will often review log files to determine what happened. Understanding what type of event occurred is critical for investigation of a suspicious event.</t>
    </r>
    <r>
      <rPr>
        <sz val="11"/>
        <color rgb="FF000000"/>
        <rFont val="Calibri"/>
      </rPr>
      <t xml:space="preserve">
</t>
    </r>
    <r>
      <rPr>
        <sz val="11"/>
        <color rgb="FF000000"/>
        <rFont val="Calibri"/>
      </rPr>
      <t>Satisfies: SRG-APP-000095-WSR-000056, SRG-APP-000096-WSR-000057, SRG-APP-000097-WSR-000058, SRG-APP-000098-WSR-000059, SRG-APP-000099-WSR-000061, SRG-APP-000100-WSR-000064, SRG-APP-000374-WSR-000172, SRG-APP-000375-WSR-000171</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</si>
  <si>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grep "^accesslog.format" /opt/vmware/etc/lighttpd/lighttpd.conf</t>
    </r>
    <r>
      <rPr>
        <sz val="11"/>
        <color rgb="FF000000"/>
        <rFont val="Calibri"/>
      </rPr>
      <t xml:space="preserve">
</t>
    </r>
    <r>
      <rPr>
        <sz val="11"/>
        <color rgb="FF000000"/>
        <rFont val="Calibri"/>
      </rPr>
      <t>The default commented, accesslog format is acceptable for this requirement. No output should be returned.</t>
    </r>
    <r>
      <rPr>
        <sz val="11"/>
        <color rgb="FF000000"/>
        <rFont val="Calibri"/>
      </rPr>
      <t xml:space="preserve">
</t>
    </r>
    <r>
      <rPr>
        <sz val="11"/>
        <color rgb="FF000000"/>
        <rFont val="Calibri"/>
      </rPr>
      <t>If the command returns any output, this is a finding.</t>
    </r>
  </si>
  <si>
    <t>V-239721</t>
  </si>
  <si>
    <r>
      <rPr>
        <sz val="11"/>
        <rFont val="Calibri"/>
      </rPr>
      <t>VAMI log files must only be accessible by privileged users.</t>
    </r>
  </si>
  <si>
    <r>
      <rPr>
        <sz val="11"/>
        <color rgb="FF000000"/>
        <rFont val="Calibri"/>
      </rPr>
      <t>At the command prompt, enter the following command:</t>
    </r>
    <r>
      <rPr>
        <sz val="11"/>
        <color rgb="FF000000"/>
        <rFont val="Calibri"/>
      </rPr>
      <t xml:space="preserve">
</t>
    </r>
    <r>
      <rPr>
        <sz val="11"/>
        <color rgb="FF000000"/>
        <rFont val="Calibri"/>
      </rPr>
      <t># chown root:root /opt/vmware/var/log/lighttpd/*.log</t>
    </r>
    <r>
      <rPr>
        <sz val="11"/>
        <color rgb="FF000000"/>
        <rFont val="Calibri"/>
      </rPr>
      <t xml:space="preserve">
</t>
    </r>
    <r>
      <rPr>
        <sz val="11"/>
        <color rgb="FF000000"/>
        <rFont val="Calibri"/>
      </rPr>
      <t># chmod 640 /opt/vmware/var/log/lighttpd/*.log</t>
    </r>
  </si>
  <si>
    <r>
      <rPr>
        <sz val="11"/>
        <color rgb="FF000000"/>
        <rFont val="Calibri"/>
      </rPr>
      <t xml:space="preserve">Log data is essential in the investigation of events. If log data were to become compromised, competent forensic analysis and discovery of the true source of potentially malicious system activity would be difficult, if not impossible, to achieve. </t>
    </r>
    <r>
      <rPr>
        <sz val="11"/>
        <color rgb="FF000000"/>
        <rFont val="Calibri"/>
      </rPr>
      <t xml:space="preserve">
</t>
    </r>
    <r>
      <rPr>
        <sz val="11"/>
        <color rgb="FF000000"/>
        <rFont val="Calibri"/>
      </rPr>
      <t>In addition, access to log records provides information an attacker could potentially use to their advantage since each event record might contain communication ports, protocols, services, trust relationships, user names, etc.</t>
    </r>
    <r>
      <rPr>
        <sz val="11"/>
        <color rgb="FF000000"/>
        <rFont val="Calibri"/>
      </rPr>
      <t xml:space="preserve">
</t>
    </r>
    <r>
      <rPr>
        <sz val="11"/>
        <color rgb="FF000000"/>
        <rFont val="Calibri"/>
      </rPr>
      <t>Satisfies: SRG-APP-000118-WSR-000068, SRG-APP-000119-WSR-000069, SRG-APP-000120-WSR-000070</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</si>
  <si>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stat -c "%n has %a permissions and is owned by %U:%G" /opt/vmware/var/log/lighttpd/*.log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/opt/vmware/var/log/lighttpd/access.log has 640 permissions and is owned by root:root</t>
    </r>
    <r>
      <rPr>
        <sz val="11"/>
        <color rgb="FF000000"/>
        <rFont val="Calibri"/>
      </rPr>
      <t xml:space="preserve">
</t>
    </r>
    <r>
      <rPr>
        <sz val="11"/>
        <color rgb="FF000000"/>
        <rFont val="Calibri"/>
      </rPr>
      <t>/opt/vmware/var/log/lighttpd/error.log has 640 permissions and is owned by root:root</t>
    </r>
    <r>
      <rPr>
        <sz val="11"/>
        <color rgb="FF000000"/>
        <rFont val="Calibri"/>
      </rPr>
      <t xml:space="preserve">
</t>
    </r>
    <r>
      <rPr>
        <sz val="11"/>
        <color rgb="FF000000"/>
        <rFont val="Calibri"/>
      </rPr>
      <t>If the output does not match the expected result, this is a finding.</t>
    </r>
  </si>
  <si>
    <t>V-239722</t>
  </si>
  <si>
    <r>
      <rPr>
        <sz val="11"/>
        <rFont val="Calibri"/>
      </rPr>
      <t>Rsyslog must be configured to monitor VAMI logs.</t>
    </r>
  </si>
  <si>
    <r>
      <rPr>
        <sz val="11"/>
        <color rgb="FF000000"/>
        <rFont val="Calibri"/>
      </rPr>
      <t>Navigate to and open /etc/vmware-syslog/stig-services-vami.conf.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input(type="imfile" File="/opt/vmware/var/log/lighttpd/access.log"</t>
    </r>
    <r>
      <rPr>
        <sz val="11"/>
        <color rgb="FF000000"/>
        <rFont val="Calibri"/>
      </rPr>
      <t xml:space="preserve">
</t>
    </r>
    <r>
      <rPr>
        <sz val="11"/>
        <color rgb="FF000000"/>
        <rFont val="Calibri"/>
      </rPr>
      <t>Tag="vami-access"</t>
    </r>
    <r>
      <rPr>
        <sz val="11"/>
        <color rgb="FF000000"/>
        <rFont val="Calibri"/>
      </rPr>
      <t xml:space="preserve">
</t>
    </r>
    <r>
      <rPr>
        <sz val="11"/>
        <color rgb="FF000000"/>
        <rFont val="Calibri"/>
      </rPr>
      <t>Severity="info"</t>
    </r>
    <r>
      <rPr>
        <sz val="11"/>
        <color rgb="FF000000"/>
        <rFont val="Calibri"/>
      </rPr>
      <t xml:space="preserve">
</t>
    </r>
    <r>
      <rPr>
        <sz val="11"/>
        <color rgb="FF000000"/>
        <rFont val="Calibri"/>
      </rPr>
      <t>Facility="local0")</t>
    </r>
  </si>
  <si>
    <r>
      <rPr>
        <sz val="11"/>
        <color rgb="FF000000"/>
        <rFont val="Calibri"/>
      </rPr>
      <t>For performance reasons, rsyslog file monitoring is preferred over configuring VAMI to send events to a syslog facility. Without ensuring that logs are created, that rsyslog configs are created, and that those configs are loaded, the log file monitoring and shipping will not be effective.</t>
    </r>
    <r>
      <rPr>
        <sz val="11"/>
        <color rgb="FF000000"/>
        <rFont val="Calibri"/>
      </rPr>
      <t xml:space="preserve">
</t>
    </r>
    <r>
      <rPr>
        <sz val="11"/>
        <color rgb="FF000000"/>
        <rFont val="Calibri"/>
      </rPr>
      <t>Satisfies: SRG-APP-000125-WSR-000071, SRG-APP-000358-WSR-000063, SRG-APP-000358-WSR-000163</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</si>
  <si>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grep -v "^#" /etc/vmware-syslog/stig-services-vami.conf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input(type="imfile" File="/opt/vmware/var/log/lighttpd/access.log"</t>
    </r>
    <r>
      <rPr>
        <sz val="11"/>
        <color rgb="FF000000"/>
        <rFont val="Calibri"/>
      </rPr>
      <t xml:space="preserve">
</t>
    </r>
    <r>
      <rPr>
        <sz val="11"/>
        <color rgb="FF000000"/>
        <rFont val="Calibri"/>
      </rPr>
      <t>Tag="vami-access"</t>
    </r>
    <r>
      <rPr>
        <sz val="11"/>
        <color rgb="FF000000"/>
        <rFont val="Calibri"/>
      </rPr>
      <t xml:space="preserve">
</t>
    </r>
    <r>
      <rPr>
        <sz val="11"/>
        <color rgb="FF000000"/>
        <rFont val="Calibri"/>
      </rPr>
      <t>Severity="info"</t>
    </r>
    <r>
      <rPr>
        <sz val="11"/>
        <color rgb="FF000000"/>
        <rFont val="Calibri"/>
      </rPr>
      <t xml:space="preserve">
</t>
    </r>
    <r>
      <rPr>
        <sz val="11"/>
        <color rgb="FF000000"/>
        <rFont val="Calibri"/>
      </rPr>
      <t>Facility="local0")</t>
    </r>
    <r>
      <rPr>
        <sz val="11"/>
        <color rgb="FF000000"/>
        <rFont val="Calibri"/>
      </rPr>
      <t xml:space="preserve">
</t>
    </r>
    <r>
      <rPr>
        <sz val="11"/>
        <color rgb="FF000000"/>
        <rFont val="Calibri"/>
      </rPr>
      <t>If the file does not exist, this is a finding.</t>
    </r>
    <r>
      <rPr>
        <sz val="11"/>
        <color rgb="FF000000"/>
        <rFont val="Calibri"/>
      </rPr>
      <t xml:space="preserve">
</t>
    </r>
    <r>
      <rPr>
        <sz val="11"/>
        <color rgb="FF000000"/>
        <rFont val="Calibri"/>
      </rPr>
      <t>If the output of the command does not match the expected result above, this is a finding.</t>
    </r>
  </si>
  <si>
    <t>V-239723</t>
  </si>
  <si>
    <r>
      <rPr>
        <sz val="11"/>
        <rFont val="Calibri"/>
      </rPr>
      <t>VAMI server binaries and libraries must be verified for their integrity.</t>
    </r>
  </si>
  <si>
    <r>
      <rPr>
        <sz val="11"/>
        <color rgb="FF000000"/>
        <rFont val="Calibri"/>
      </rPr>
      <t xml:space="preserve">If the VAMI binaries have been modified from the default state when deployed as part of the VCSA, the system must be wiped and redeployed or restored from backup. </t>
    </r>
    <r>
      <rPr>
        <sz val="11"/>
        <color rgb="FF000000"/>
        <rFont val="Calibri"/>
      </rPr>
      <t xml:space="preserve">
</t>
    </r>
    <r>
      <rPr>
        <sz val="11"/>
        <color rgb="FF000000"/>
        <rFont val="Calibri"/>
      </rPr>
      <t>VMware does not recommend or support recovering from such a state by reinstalling RPMs or similar efforts.</t>
    </r>
  </si>
  <si>
    <r>
      <rPr>
        <sz val="11"/>
        <color rgb="FF000000"/>
        <rFont val="Calibri"/>
      </rPr>
      <t xml:space="preserve">Being able to verify that a patch, upgrade, certificate, etc., being added to the web server is unchanged from the producer of the file is essential for file validation and non-repudiation of the information. </t>
    </r>
    <r>
      <rPr>
        <sz val="11"/>
        <color rgb="FF000000"/>
        <rFont val="Calibri"/>
      </rPr>
      <t xml:space="preserve">
</t>
    </r>
    <r>
      <rPr>
        <sz val="11"/>
        <color rgb="FF000000"/>
        <rFont val="Calibri"/>
      </rPr>
      <t>VMware delivers product updates and patches regularly. When VAMI is updated, the signed packages will also be updated. These packages can be used to verify that VAMI has not been inappropriately modified since it was installed.</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</si>
  <si>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rpm -qa|grep lighttpd|xargs rpm -V|grep -vE "lighttpd.conf|vami-lighttp.*\.service"</t>
    </r>
    <r>
      <rPr>
        <sz val="11"/>
        <color rgb="FF000000"/>
        <rFont val="Calibri"/>
      </rPr>
      <t xml:space="preserve">
</t>
    </r>
    <r>
      <rPr>
        <sz val="11"/>
        <color rgb="FF000000"/>
        <rFont val="Calibri"/>
      </rPr>
      <t>If the command returns any output, this is a finding.</t>
    </r>
  </si>
  <si>
    <t>V-239724</t>
  </si>
  <si>
    <r>
      <rPr>
        <sz val="11"/>
        <rFont val="Calibri"/>
      </rPr>
      <t>VAMI must only load allowed server modules.</t>
    </r>
  </si>
  <si>
    <r>
      <rPr>
        <sz val="11"/>
        <color rgb="FF000000"/>
        <rFont val="Calibri"/>
      </rPr>
      <t>Navigate to and open /opt/vmware/etc/lighttpd/lighttpd.conf.</t>
    </r>
    <r>
      <rPr>
        <sz val="11"/>
        <color rgb="FF000000"/>
        <rFont val="Calibri"/>
      </rPr>
      <t xml:space="preserve">
</t>
    </r>
    <r>
      <rPr>
        <sz val="11"/>
        <color rgb="FF000000"/>
        <rFont val="Calibri"/>
      </rPr>
      <t>Configure the "server.modules" section to the following:</t>
    </r>
    <r>
      <rPr>
        <sz val="11"/>
        <color rgb="FF000000"/>
        <rFont val="Calibri"/>
      </rPr>
      <t xml:space="preserve">
</t>
    </r>
    <r>
      <rPr>
        <sz val="11"/>
        <color rgb="FF000000"/>
        <rFont val="Calibri"/>
      </rPr>
      <t>server.modules = (</t>
    </r>
    <r>
      <rPr>
        <sz val="11"/>
        <color rgb="FF000000"/>
        <rFont val="Calibri"/>
      </rPr>
      <t xml:space="preserve">
</t>
    </r>
    <r>
      <rPr>
        <sz val="11"/>
        <color rgb="FF000000"/>
        <rFont val="Calibri"/>
      </rPr>
      <t xml:space="preserve">  "mod_access",</t>
    </r>
    <r>
      <rPr>
        <sz val="11"/>
        <color rgb="FF000000"/>
        <rFont val="Calibri"/>
      </rPr>
      <t xml:space="preserve">
</t>
    </r>
    <r>
      <rPr>
        <sz val="11"/>
        <color rgb="FF000000"/>
        <rFont val="Calibri"/>
      </rPr>
      <t xml:space="preserve">  "mod_accesslog",</t>
    </r>
    <r>
      <rPr>
        <sz val="11"/>
        <color rgb="FF000000"/>
        <rFont val="Calibri"/>
      </rPr>
      <t xml:space="preserve">
</t>
    </r>
    <r>
      <rPr>
        <sz val="11"/>
        <color rgb="FF000000"/>
        <rFont val="Calibri"/>
      </rPr>
      <t xml:space="preserve">  "mod_proxy",</t>
    </r>
    <r>
      <rPr>
        <sz val="11"/>
        <color rgb="FF000000"/>
        <rFont val="Calibri"/>
      </rPr>
      <t xml:space="preserve">
</t>
    </r>
    <r>
      <rPr>
        <sz val="11"/>
        <color rgb="FF000000"/>
        <rFont val="Calibri"/>
      </rPr>
      <t xml:space="preserve">  "mod_cgi",</t>
    </r>
    <r>
      <rPr>
        <sz val="11"/>
        <color rgb="FF000000"/>
        <rFont val="Calibri"/>
      </rPr>
      <t xml:space="preserve">
</t>
    </r>
    <r>
      <rPr>
        <sz val="11"/>
        <color rgb="FF000000"/>
        <rFont val="Calibri"/>
      </rPr>
      <t xml:space="preserve">  "mod_rewrite",</t>
    </r>
    <r>
      <rPr>
        <sz val="11"/>
        <color rgb="FF000000"/>
        <rFont val="Calibri"/>
      </rPr>
      <t xml:space="preserve">
</t>
    </r>
    <r>
      <rPr>
        <sz val="11"/>
        <color rgb="FF000000"/>
        <rFont val="Calibri"/>
      </rPr>
      <t>)</t>
    </r>
    <r>
      <rPr>
        <sz val="11"/>
        <color rgb="FF000000"/>
        <rFont val="Calibri"/>
      </rPr>
      <t xml:space="preserve">
</t>
    </r>
    <r>
      <rPr>
        <sz val="11"/>
        <color rgb="FF000000"/>
        <rFont val="Calibri"/>
      </rPr>
      <t>server.modules += ( "mod_magnet" )</t>
    </r>
  </si>
  <si>
    <r>
      <rPr>
        <sz val="11"/>
        <color rgb="FF000000"/>
        <rFont val="Calibri"/>
      </rPr>
      <t xml:space="preserve">A web server can provide many features, services, and processes. Some of these may be deemed unnecessary or too unsecure to run on a production DoD system. </t>
    </r>
    <r>
      <rPr>
        <sz val="11"/>
        <color rgb="FF000000"/>
        <rFont val="Calibri"/>
      </rPr>
      <t xml:space="preserve">
</t>
    </r>
    <r>
      <rPr>
        <sz val="11"/>
        <color rgb="FF000000"/>
        <rFont val="Calibri"/>
      </rPr>
      <t>VAMI can be configured to load any number of external modules, but only a specific few are provided and supported by VMware. Additional, unexpected modules must be removed.</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</si>
  <si>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/opt/vmware/sbin/vami-lighttpd -p -f /opt/vmware/etc/lighttpd/lighttpd.conf|awk '/server\.modules/,/\)/'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xml:space="preserve">    server.modules                    = (</t>
    </r>
    <r>
      <rPr>
        <sz val="11"/>
        <color rgb="FF000000"/>
        <rFont val="Calibri"/>
      </rPr>
      <t xml:space="preserve">
</t>
    </r>
    <r>
      <rPr>
        <sz val="11"/>
        <color rgb="FF000000"/>
        <rFont val="Calibri"/>
      </rPr>
      <t xml:space="preserve">        "mod_access",</t>
    </r>
    <r>
      <rPr>
        <sz val="11"/>
        <color rgb="FF000000"/>
        <rFont val="Calibri"/>
      </rPr>
      <t xml:space="preserve">
</t>
    </r>
    <r>
      <rPr>
        <sz val="11"/>
        <color rgb="FF000000"/>
        <rFont val="Calibri"/>
      </rPr>
      <t xml:space="preserve">        "mod_accesslog",</t>
    </r>
    <r>
      <rPr>
        <sz val="11"/>
        <color rgb="FF000000"/>
        <rFont val="Calibri"/>
      </rPr>
      <t xml:space="preserve">
</t>
    </r>
    <r>
      <rPr>
        <sz val="11"/>
        <color rgb="FF000000"/>
        <rFont val="Calibri"/>
      </rPr>
      <t xml:space="preserve">        "mod_proxy",</t>
    </r>
    <r>
      <rPr>
        <sz val="11"/>
        <color rgb="FF000000"/>
        <rFont val="Calibri"/>
      </rPr>
      <t xml:space="preserve">
</t>
    </r>
    <r>
      <rPr>
        <sz val="11"/>
        <color rgb="FF000000"/>
        <rFont val="Calibri"/>
      </rPr>
      <t xml:space="preserve">        "mod_cgi",</t>
    </r>
    <r>
      <rPr>
        <sz val="11"/>
        <color rgb="FF000000"/>
        <rFont val="Calibri"/>
      </rPr>
      <t xml:space="preserve">
</t>
    </r>
    <r>
      <rPr>
        <sz val="11"/>
        <color rgb="FF000000"/>
        <rFont val="Calibri"/>
      </rPr>
      <t xml:space="preserve">        "mod_rewrite",</t>
    </r>
    <r>
      <rPr>
        <sz val="11"/>
        <color rgb="FF000000"/>
        <rFont val="Calibri"/>
      </rPr>
      <t xml:space="preserve">
</t>
    </r>
    <r>
      <rPr>
        <sz val="11"/>
        <color rgb="FF000000"/>
        <rFont val="Calibri"/>
      </rPr>
      <t xml:space="preserve">        "mod_magnet",</t>
    </r>
    <r>
      <rPr>
        <sz val="11"/>
        <color rgb="FF000000"/>
        <rFont val="Calibri"/>
      </rPr>
      <t xml:space="preserve">
</t>
    </r>
    <r>
      <rPr>
        <sz val="11"/>
        <color rgb="FF000000"/>
        <rFont val="Calibri"/>
      </rPr>
      <t xml:space="preserve">        "mod_setenv",</t>
    </r>
    <r>
      <rPr>
        <sz val="11"/>
        <color rgb="FF000000"/>
        <rFont val="Calibri"/>
      </rPr>
      <t xml:space="preserve">
</t>
    </r>
    <r>
      <rPr>
        <sz val="11"/>
        <color rgb="FF000000"/>
        <rFont val="Calibri"/>
      </rPr>
      <t xml:space="preserve">        # 7</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</si>
  <si>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V-239725</t>
  </si>
  <si>
    <r>
      <rPr>
        <sz val="11"/>
        <rFont val="Calibri"/>
      </rPr>
      <t>VAMI must have Multipurpose Internet Mail Extensions (MIME) that invoke OS shell programs disabled.</t>
    </r>
  </si>
  <si>
    <r>
      <rPr>
        <sz val="11"/>
        <color rgb="FF000000"/>
        <rFont val="Calibri"/>
      </rPr>
      <t>Navigate to and open /opt/vmware/etc/lighttpd/lighttpd.conf.</t>
    </r>
    <r>
      <rPr>
        <sz val="11"/>
        <color rgb="FF000000"/>
        <rFont val="Calibri"/>
      </rPr>
      <t xml:space="preserve">
</t>
    </r>
    <r>
      <rPr>
        <sz val="11"/>
        <color rgb="FF000000"/>
        <rFont val="Calibri"/>
      </rPr>
      <t>Remove any lines that reference ".sh" or ".csh" from the "mimetype.assign" section.</t>
    </r>
  </si>
  <si>
    <r>
      <rPr>
        <sz val="11"/>
        <color rgb="FF000000"/>
        <rFont val="Calibri"/>
      </rPr>
      <t>Controlling what a user of a hosted application can access is part of the security posture of the web server. Any time a user can access more functionality than is needed for the operation of the hosted application poses a security issue. A user with too much access can view information that is not needed for the user's job role, or the user could use the function in an unintentional manner.</t>
    </r>
    <r>
      <rPr>
        <sz val="11"/>
        <color rgb="FF000000"/>
        <rFont val="Calibri"/>
      </rPr>
      <t xml:space="preserve">
</t>
    </r>
    <r>
      <rPr>
        <sz val="11"/>
        <color rgb="FF000000"/>
        <rFont val="Calibri"/>
      </rPr>
      <t>A MIME tells the web server what type of program various file types and extensions are and what external utilities or programs are needed to execute the file type. There is no reason for VAMI to have MIME types configured for shell scripts.</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</si>
  <si>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/opt/vmware/sbin/vami-lighttpd -p -f /opt/vmware/etc/lighttpd/lighttpd.conf|awk '/mimetype\.assign/,/\)/'|grep -E "\.sh|\.csh"</t>
    </r>
    <r>
      <rPr>
        <sz val="11"/>
        <color rgb="FF000000"/>
        <rFont val="Calibri"/>
      </rPr>
      <t xml:space="preserve">
</t>
    </r>
    <r>
      <rPr>
        <sz val="11"/>
        <color rgb="FF000000"/>
        <rFont val="Calibri"/>
      </rPr>
      <t>If the command returns any value, this is a finding.</t>
    </r>
  </si>
  <si>
    <t>V-239726</t>
  </si>
  <si>
    <r>
      <rPr>
        <sz val="11"/>
        <rFont val="Calibri"/>
      </rPr>
      <t xml:space="preserve">VAMI must explicitly disable Multipurpose Internet Mail Extensions (MIME) mappings based on </t>
    </r>
    <r>
      <rPr>
        <sz val="11"/>
        <color rgb="FF000000"/>
        <rFont val="Calibri"/>
      </rPr>
      <t>"</t>
    </r>
    <r>
      <rPr>
        <b/>
        <sz val="11"/>
        <color rgb="FF000000"/>
        <rFont val="Calibri"/>
      </rPr>
      <t>Content-Type</t>
    </r>
    <r>
      <rPr>
        <sz val="11"/>
        <color rgb="FF000000"/>
        <rFont val="Calibri"/>
      </rPr>
      <t>"</t>
    </r>
    <r>
      <rPr>
        <sz val="11"/>
        <color rgb="FF000000"/>
        <rFont val="Calibri"/>
      </rPr>
      <t>.</t>
    </r>
  </si>
  <si>
    <r>
      <rPr>
        <sz val="11"/>
        <color rgb="FF000000"/>
        <rFont val="Calibri"/>
      </rPr>
      <t>Navigate to and open /opt/vmware/etc/lighttpd/lighttpd.conf.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mimetype.use-xattr        = "disable"</t>
    </r>
  </si>
  <si>
    <r>
      <rPr>
        <sz val="11"/>
        <color rgb="FF000000"/>
        <rFont val="Calibri"/>
      </rPr>
      <t>Controlling what a user of a hosted application can access is part of the security posture of the web server. Any time a user can access more functionality than is needed for the operation of the hosted application poses a security issue. A user with too much access can view information that is not needed for the user's job role, or the user could use the function in an unintentional manner.</t>
    </r>
    <r>
      <rPr>
        <sz val="11"/>
        <color rgb="FF000000"/>
        <rFont val="Calibri"/>
      </rPr>
      <t xml:space="preserve">
</t>
    </r>
    <r>
      <rPr>
        <sz val="11"/>
        <color rgb="FF000000"/>
        <rFont val="Calibri"/>
      </rPr>
      <t>A MIME tells the web server what type of program various file types and extensions are and what external utilities or programs are needed to execute the file type. A limited number of MIME types must be configured manually and automatic mapping must be disabled.</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</si>
  <si>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/opt/vmware/sbin/vami-lighttpd -p -f /opt/vmware/etc/lighttpd/lighttpd.conf|grep "mimetype.use-xattr"</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xml:space="preserve">    mimetype.use-xattr                = "disable"</t>
    </r>
    <r>
      <rPr>
        <sz val="11"/>
        <color rgb="FF000000"/>
        <rFont val="Calibri"/>
      </rPr>
      <t xml:space="preserve">
</t>
    </r>
    <r>
      <rPr>
        <sz val="11"/>
        <color rgb="FF000000"/>
        <rFont val="Calibri"/>
      </rPr>
      <t>If the output does not match the expected result, this is a finding.</t>
    </r>
  </si>
  <si>
    <t>V-239727</t>
  </si>
  <si>
    <r>
      <rPr>
        <sz val="11"/>
        <rFont val="Calibri"/>
      </rPr>
      <t>VAMI must remove all mappings to unused scripts.</t>
    </r>
  </si>
  <si>
    <r>
      <rPr>
        <sz val="11"/>
        <color rgb="FF000000"/>
        <rFont val="Calibri"/>
      </rPr>
      <t>Navigate to and open /opt/vmware/etc/lighttpd/lighttpd.conf.</t>
    </r>
    <r>
      <rPr>
        <sz val="11"/>
        <color rgb="FF000000"/>
        <rFont val="Calibri"/>
      </rPr>
      <t xml:space="preserve">
</t>
    </r>
    <r>
      <rPr>
        <sz val="11"/>
        <color rgb="FF000000"/>
        <rFont val="Calibri"/>
      </rPr>
      <t>Configure the "cgi.assign" section to the following:</t>
    </r>
    <r>
      <rPr>
        <sz val="11"/>
        <color rgb="FF000000"/>
        <rFont val="Calibri"/>
      </rPr>
      <t xml:space="preserve">
</t>
    </r>
    <r>
      <rPr>
        <sz val="11"/>
        <color rgb="FF000000"/>
        <rFont val="Calibri"/>
      </rPr>
      <t xml:space="preserve">    cgi.assign                        = (</t>
    </r>
    <r>
      <rPr>
        <sz val="11"/>
        <color rgb="FF000000"/>
        <rFont val="Calibri"/>
      </rPr>
      <t xml:space="preserve">
</t>
    </r>
    <r>
      <rPr>
        <sz val="11"/>
        <color rgb="FF000000"/>
        <rFont val="Calibri"/>
      </rPr>
      <t xml:space="preserve">        ".pl"  =&gt; "/usr/bin/perl",</t>
    </r>
    <r>
      <rPr>
        <sz val="11"/>
        <color rgb="FF000000"/>
        <rFont val="Calibri"/>
      </rPr>
      <t xml:space="preserve">
</t>
    </r>
    <r>
      <rPr>
        <sz val="11"/>
        <color rgb="FF000000"/>
        <rFont val="Calibri"/>
      </rPr>
      <t xml:space="preserve">        ".cgi" =&gt; "/usr/bin/perl",</t>
    </r>
    <r>
      <rPr>
        <sz val="11"/>
        <color rgb="FF000000"/>
        <rFont val="Calibri"/>
      </rPr>
      <t xml:space="preserve">
</t>
    </r>
    <r>
      <rPr>
        <sz val="11"/>
        <color rgb="FF000000"/>
        <rFont val="Calibri"/>
      </rPr>
      <t xml:space="preserve">        ".rb"  =&gt; "/usr/bin/ruby",</t>
    </r>
    <r>
      <rPr>
        <sz val="11"/>
        <color rgb="FF000000"/>
        <rFont val="Calibri"/>
      </rPr>
      <t xml:space="preserve">
</t>
    </r>
    <r>
      <rPr>
        <sz val="11"/>
        <color rgb="FF000000"/>
        <rFont val="Calibri"/>
      </rPr>
      <t xml:space="preserve">        ".erb" =&gt; "/usr/bin/eruby",</t>
    </r>
    <r>
      <rPr>
        <sz val="11"/>
        <color rgb="FF000000"/>
        <rFont val="Calibri"/>
      </rPr>
      <t xml:space="preserve">
</t>
    </r>
    <r>
      <rPr>
        <sz val="11"/>
        <color rgb="FF000000"/>
        <rFont val="Calibri"/>
      </rPr>
      <t xml:space="preserve">        ".py"  =&gt; "/usr/bin/python",</t>
    </r>
    <r>
      <rPr>
        <sz val="11"/>
        <color rgb="FF000000"/>
        <rFont val="Calibri"/>
      </rPr>
      <t xml:space="preserve">
</t>
    </r>
    <r>
      <rPr>
        <sz val="11"/>
        <color rgb="FF000000"/>
        <rFont val="Calibri"/>
      </rPr>
      <t xml:space="preserve">        # 5</t>
    </r>
    <r>
      <rPr>
        <sz val="11"/>
        <color rgb="FF000000"/>
        <rFont val="Calibri"/>
      </rPr>
      <t xml:space="preserve">
</t>
    </r>
    <r>
      <rPr>
        <sz val="11"/>
        <color rgb="FF000000"/>
        <rFont val="Calibri"/>
      </rPr>
      <t xml:space="preserve">    )</t>
    </r>
  </si>
  <si>
    <r>
      <rPr>
        <sz val="11"/>
        <color rgb="FF000000"/>
        <rFont val="Calibri"/>
      </rPr>
      <t>Scripts allow server-side processing on behalf of the hosted application user or as processes needed in the implementation of hosted applications. Removing scripts not needed for application operation or deemed vulnerable helps to secure the web server. To ensure scripts are not added to the web server and run maliciously, script mappings that are not needed or used by the web server for hosted application operation must be removed.</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</si>
  <si>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/opt/vmware/sbin/vami-lighttpd -p -f /opt/vmware/etc/lighttpd/lighttpd.conf|awk '/cgi\.assign/,/\)/'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xml:space="preserve">    cgi.assign                        = (</t>
    </r>
    <r>
      <rPr>
        <sz val="11"/>
        <color rgb="FF000000"/>
        <rFont val="Calibri"/>
      </rPr>
      <t xml:space="preserve">
</t>
    </r>
    <r>
      <rPr>
        <sz val="11"/>
        <color rgb="FF000000"/>
        <rFont val="Calibri"/>
      </rPr>
      <t xml:space="preserve">        ".pl"  =&gt; "/usr/bin/perl",</t>
    </r>
    <r>
      <rPr>
        <sz val="11"/>
        <color rgb="FF000000"/>
        <rFont val="Calibri"/>
      </rPr>
      <t xml:space="preserve">
</t>
    </r>
    <r>
      <rPr>
        <sz val="11"/>
        <color rgb="FF000000"/>
        <rFont val="Calibri"/>
      </rPr>
      <t xml:space="preserve">        ".cgi" =&gt; "/usr/bin/perl",</t>
    </r>
    <r>
      <rPr>
        <sz val="11"/>
        <color rgb="FF000000"/>
        <rFont val="Calibri"/>
      </rPr>
      <t xml:space="preserve">
</t>
    </r>
    <r>
      <rPr>
        <sz val="11"/>
        <color rgb="FF000000"/>
        <rFont val="Calibri"/>
      </rPr>
      <t xml:space="preserve">        ".rb"  =&gt; "/usr/bin/ruby",</t>
    </r>
    <r>
      <rPr>
        <sz val="11"/>
        <color rgb="FF000000"/>
        <rFont val="Calibri"/>
      </rPr>
      <t xml:space="preserve">
</t>
    </r>
    <r>
      <rPr>
        <sz val="11"/>
        <color rgb="FF000000"/>
        <rFont val="Calibri"/>
      </rPr>
      <t xml:space="preserve">        ".erb" =&gt; "/usr/bin/eruby",</t>
    </r>
    <r>
      <rPr>
        <sz val="11"/>
        <color rgb="FF000000"/>
        <rFont val="Calibri"/>
      </rPr>
      <t xml:space="preserve">
</t>
    </r>
    <r>
      <rPr>
        <sz val="11"/>
        <color rgb="FF000000"/>
        <rFont val="Calibri"/>
      </rPr>
      <t xml:space="preserve">        ".py"  =&gt; "/usr/bin/python",</t>
    </r>
    <r>
      <rPr>
        <sz val="11"/>
        <color rgb="FF000000"/>
        <rFont val="Calibri"/>
      </rPr>
      <t xml:space="preserve">
</t>
    </r>
    <r>
      <rPr>
        <sz val="11"/>
        <color rgb="FF000000"/>
        <rFont val="Calibri"/>
      </rPr>
      <t xml:space="preserve">        # 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match the expected result, this is a finding.</t>
    </r>
  </si>
  <si>
    <t>V-239728</t>
  </si>
  <si>
    <r>
      <rPr>
        <sz val="11"/>
        <rFont val="Calibri"/>
      </rPr>
      <t>VAMI must have resource mappings set to disable the serving of certain file types.</t>
    </r>
  </si>
  <si>
    <r>
      <rPr>
        <sz val="11"/>
        <color rgb="FF000000"/>
        <rFont val="Calibri"/>
      </rPr>
      <t>Navigate to and open /opt/vmware/etc/lighttpd/lighttpd.conf.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url.access-deny             = ( "~", ".inc" )</t>
    </r>
  </si>
  <si>
    <r>
      <rPr>
        <sz val="11"/>
        <color rgb="FF000000"/>
        <rFont val="Calibri"/>
      </rPr>
      <t>Resource mapping is the process of tying a particular file type to a process in the web server that can serve that type of file to a requesting client and identify which file types are not to be delivered to a client.</t>
    </r>
    <r>
      <rPr>
        <sz val="11"/>
        <color rgb="FF000000"/>
        <rFont val="Calibri"/>
      </rPr>
      <t xml:space="preserve">
</t>
    </r>
    <r>
      <rPr>
        <sz val="11"/>
        <color rgb="FF000000"/>
        <rFont val="Calibri"/>
      </rPr>
      <t>By not specifying which files can and cannot be served to a user, VAMI could potentially deliver sensitive files.</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</si>
  <si>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/opt/vmware/sbin/vami-lighttpd -p -f /opt/vmware/etc/lighttpd/lighttpd.conf|grep "url.access-deny"</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xml:space="preserve">    url.access-deny                   = ("~", ".inc")</t>
    </r>
    <r>
      <rPr>
        <sz val="11"/>
        <color rgb="FF000000"/>
        <rFont val="Calibri"/>
      </rPr>
      <t xml:space="preserve">
</t>
    </r>
    <r>
      <rPr>
        <sz val="11"/>
        <color rgb="FF000000"/>
        <rFont val="Calibri"/>
      </rPr>
      <t>If the output does not match the expected result, this is a finding.</t>
    </r>
  </si>
  <si>
    <t>V-239729</t>
  </si>
  <si>
    <r>
      <rPr>
        <sz val="11"/>
        <rFont val="Calibri"/>
      </rPr>
      <t>VAMI must not have the Web Distributed Authoring (WebDAV) servlet installed.</t>
    </r>
  </si>
  <si>
    <r>
      <rPr>
        <sz val="11"/>
        <color rgb="FF000000"/>
        <rFont val="Calibri"/>
      </rPr>
      <t>Navigate to and open /opt/vmware/etc/lighttpd/lighttpd.conf.</t>
    </r>
    <r>
      <rPr>
        <sz val="11"/>
        <color rgb="FF000000"/>
        <rFont val="Calibri"/>
      </rPr>
      <t xml:space="preserve">
</t>
    </r>
    <r>
      <rPr>
        <sz val="11"/>
        <color rgb="FF000000"/>
        <rFont val="Calibri"/>
      </rPr>
      <t xml:space="preserve">Delete or comment out the "mod_webdav" line. </t>
    </r>
    <r>
      <rPr>
        <sz val="11"/>
        <color rgb="FF000000"/>
        <rFont val="Calibri"/>
      </rPr>
      <t xml:space="preserve">
</t>
    </r>
    <r>
      <rPr>
        <sz val="11"/>
        <color rgb="FF000000"/>
        <rFont val="Calibri"/>
      </rPr>
      <t>The line may be in an included config and not in the parent config.</t>
    </r>
  </si>
  <si>
    <r>
      <rPr>
        <sz val="11"/>
        <color rgb="FF000000"/>
        <rFont val="Calibri"/>
      </rPr>
      <t>A web server can be installed with functionality that, by its nature, is not secure. WebDAV is an extension to the HTTP protocol that, when developed, was meant to allow users to create, change, and move documents on a server, typically a web server or web share. Allowing this functionality, development, and deployment is much easier for web authors.</t>
    </r>
    <r>
      <rPr>
        <sz val="11"/>
        <color rgb="FF000000"/>
        <rFont val="Calibri"/>
      </rPr>
      <t xml:space="preserve">
</t>
    </r>
    <r>
      <rPr>
        <sz val="11"/>
        <color rgb="FF000000"/>
        <rFont val="Calibri"/>
      </rPr>
      <t>WebDAV is not widely used and has serious security concerns because it may allow clients to modify unauthorized files on the web server.</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</si>
  <si>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/opt/vmware/sbin/vami-lighttpd -p -f /opt/vmware/etc/lighttpd/lighttpd.conf|awk '/server\.modules/,/\)/'|grep mod_webdav</t>
    </r>
    <r>
      <rPr>
        <sz val="11"/>
        <color rgb="FF000000"/>
        <rFont val="Calibri"/>
      </rPr>
      <t xml:space="preserve">
</t>
    </r>
    <r>
      <rPr>
        <sz val="11"/>
        <color rgb="FF000000"/>
        <rFont val="Calibri"/>
      </rPr>
      <t>If any value is returned, this is a finding.</t>
    </r>
  </si>
  <si>
    <t>V-239730</t>
  </si>
  <si>
    <r>
      <rPr>
        <sz val="11"/>
        <rFont val="Calibri"/>
      </rPr>
      <t>VAMI must prevent hosted applications from exhausting system resources.</t>
    </r>
  </si>
  <si>
    <r>
      <rPr>
        <sz val="11"/>
        <color rgb="FF000000"/>
        <rFont val="Calibri"/>
      </rPr>
      <t>Navigate to and open /opt/vmware/etc/lighttpd/lighttpd.conf file.</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server.max-keep-alive-idle = 30</t>
    </r>
  </si>
  <si>
    <r>
      <rPr>
        <sz val="11"/>
        <color rgb="FF000000"/>
        <rFont val="Calibri"/>
      </rPr>
      <t xml:space="preserve">Most of the attention to denial-of-service (DoS) attacks focuses on ensuring that systems and applications are not victims of these attacks. However, these systems and applications must also be secured against use to launch such an attack against others. </t>
    </r>
    <r>
      <rPr>
        <sz val="11"/>
        <color rgb="FF000000"/>
        <rFont val="Calibri"/>
      </rPr>
      <t xml:space="preserve">
</t>
    </r>
    <r>
      <rPr>
        <sz val="11"/>
        <color rgb="FF000000"/>
        <rFont val="Calibri"/>
      </rPr>
      <t xml:space="preserve">A variety of technologies exist to limit or, in some cases, eliminate the effects of DoS attacks. Limiting system resources that are allocated to any user to a bare minimum may also reduce the ability of users to launch some DoS attacks. </t>
    </r>
    <r>
      <rPr>
        <sz val="11"/>
        <color rgb="FF000000"/>
        <rFont val="Calibri"/>
      </rPr>
      <t xml:space="preserve">
</t>
    </r>
    <r>
      <rPr>
        <sz val="11"/>
        <color rgb="FF000000"/>
        <rFont val="Calibri"/>
      </rPr>
      <t>One DoS mitigation is to prevent VAMI from keeping idle connections open for too long.</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</si>
  <si>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/opt/vmware/sbin/vami-lighttpd -p -f /opt/vmware/etc/lighttpd/lighttpd.conf|grep "server.max-keep-alive-idle"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xml:space="preserve">    server.max-keep-alive-idle        = 30</t>
    </r>
    <r>
      <rPr>
        <sz val="11"/>
        <color rgb="FF000000"/>
        <rFont val="Calibri"/>
      </rPr>
      <t xml:space="preserve">
</t>
    </r>
    <r>
      <rPr>
        <sz val="11"/>
        <color rgb="FF000000"/>
        <rFont val="Calibri"/>
      </rPr>
      <t>If the output does not match the expected result, this is a finding.</t>
    </r>
  </si>
  <si>
    <t>V-239731</t>
  </si>
  <si>
    <r>
      <rPr>
        <sz val="11"/>
        <rFont val="Calibri"/>
      </rPr>
      <t>VAMI must not have any symbolic links in the web content directory tree.</t>
    </r>
  </si>
  <si>
    <r>
      <rPr>
        <sz val="11"/>
        <color rgb="FF000000"/>
        <rFont val="Calibri"/>
      </rPr>
      <t>At the command prompt, enter the following command:</t>
    </r>
    <r>
      <rPr>
        <sz val="11"/>
        <color rgb="FF000000"/>
        <rFont val="Calibri"/>
      </rPr>
      <t xml:space="preserve">
</t>
    </r>
    <r>
      <rPr>
        <sz val="11"/>
        <color rgb="FF000000"/>
        <rFont val="Calibri"/>
      </rPr>
      <t># unlink &lt;file_name&gt;</t>
    </r>
    <r>
      <rPr>
        <sz val="11"/>
        <color rgb="FF000000"/>
        <rFont val="Calibri"/>
      </rPr>
      <t xml:space="preserve">
</t>
    </r>
    <r>
      <rPr>
        <sz val="11"/>
        <color rgb="FF000000"/>
        <rFont val="Calibri"/>
      </rPr>
      <t>Note: Replace &lt;file_name&gt; for the name of any files that were returned.</t>
    </r>
    <r>
      <rPr>
        <sz val="11"/>
        <color rgb="FF000000"/>
        <rFont val="Calibri"/>
      </rPr>
      <t xml:space="preserve">
</t>
    </r>
    <r>
      <rPr>
        <sz val="11"/>
        <color rgb="FF000000"/>
        <rFont val="Calibri"/>
      </rPr>
      <t>Repeat the command for each file that was listed.</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</si>
  <si>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find /opt/vmware/share/htdocs -type l</t>
    </r>
    <r>
      <rPr>
        <sz val="11"/>
        <color rgb="FF000000"/>
        <rFont val="Calibri"/>
      </rPr>
      <t xml:space="preserve">
</t>
    </r>
    <r>
      <rPr>
        <sz val="11"/>
        <color rgb="FF000000"/>
        <rFont val="Calibri"/>
      </rPr>
      <t>If any files are listed, this is a finding.</t>
    </r>
  </si>
  <si>
    <t>V-239732</t>
  </si>
  <si>
    <r>
      <rPr>
        <sz val="11"/>
        <rFont val="Calibri"/>
      </rPr>
      <t>VAMI must protect the keystore from unauthorized access.</t>
    </r>
  </si>
  <si>
    <r>
      <rPr>
        <sz val="11"/>
        <color rgb="FF000000"/>
        <rFont val="Calibri"/>
      </rPr>
      <t>At the command prompt, execute the following commands:</t>
    </r>
    <r>
      <rPr>
        <sz val="11"/>
        <color rgb="FF000000"/>
        <rFont val="Calibri"/>
      </rPr>
      <t xml:space="preserve">
</t>
    </r>
    <r>
      <rPr>
        <sz val="11"/>
        <color rgb="FF000000"/>
        <rFont val="Calibri"/>
      </rPr>
      <t># chown root:root /etc/applmgmt/appliance/server.pem</t>
    </r>
    <r>
      <rPr>
        <sz val="11"/>
        <color rgb="FF000000"/>
        <rFont val="Calibri"/>
      </rPr>
      <t xml:space="preserve">
</t>
    </r>
    <r>
      <rPr>
        <sz val="11"/>
        <color rgb="FF000000"/>
        <rFont val="Calibri"/>
      </rPr>
      <t># chmod 600 /etc/applmgmt/appliance/server.pem</t>
    </r>
  </si>
  <si>
    <r>
      <rPr>
        <sz val="11"/>
        <color rgb="FF000000"/>
        <rFont val="Calibri"/>
      </rPr>
      <t>The web server's private key is used to prove the identity of the server to clients and securely exchange the shared secret key used to encrypt communications between the web server and clients. By gaining access to the private key, an attacker can pretend to be an authorized server and decrypt the SSL traffic between a client and the web server.</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</si>
  <si>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stat -c "%n has %a permissions and is owned by %U:%G" /etc/applmgmt/appliance/server.pem</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/etc/applmgmt/appliance/server.pem has 600 permissions and is owned by root:root</t>
    </r>
    <r>
      <rPr>
        <sz val="11"/>
        <color rgb="FF000000"/>
        <rFont val="Calibri"/>
      </rPr>
      <t xml:space="preserve">
</t>
    </r>
    <r>
      <rPr>
        <sz val="11"/>
        <color rgb="FF000000"/>
        <rFont val="Calibri"/>
      </rPr>
      <t>If the output does not match the expected result, this is a finding.</t>
    </r>
  </si>
  <si>
    <t>V-239733</t>
  </si>
  <si>
    <r>
      <rPr>
        <sz val="11"/>
        <rFont val="Calibri"/>
      </rPr>
      <t>VAMI must restrict access to the web root.</t>
    </r>
  </si>
  <si>
    <r>
      <rPr>
        <sz val="11"/>
        <color rgb="FF000000"/>
        <rFont val="Calibri"/>
      </rPr>
      <t>At the command prompt, execute the following commands:</t>
    </r>
    <r>
      <rPr>
        <sz val="11"/>
        <color rgb="FF000000"/>
        <rFont val="Calibri"/>
      </rPr>
      <t xml:space="preserve">
</t>
    </r>
    <r>
      <rPr>
        <sz val="11"/>
        <color rgb="FF000000"/>
        <rFont val="Calibri"/>
      </rPr>
      <t># chmod 0755 &lt;directory&gt;</t>
    </r>
    <r>
      <rPr>
        <sz val="11"/>
        <color rgb="FF000000"/>
        <rFont val="Calibri"/>
      </rPr>
      <t xml:space="preserve">
</t>
    </r>
    <r>
      <rPr>
        <sz val="11"/>
        <color rgb="FF000000"/>
        <rFont val="Calibri"/>
      </rPr>
      <t># chown root:root &lt;directory&gt;</t>
    </r>
    <r>
      <rPr>
        <sz val="11"/>
        <color rgb="FF000000"/>
        <rFont val="Calibri"/>
      </rPr>
      <t xml:space="preserve">
</t>
    </r>
    <r>
      <rPr>
        <sz val="11"/>
        <color rgb="FF000000"/>
        <rFont val="Calibri"/>
      </rPr>
      <t>Note: Substitute &lt;directory&gt; with each directory returned from the check.</t>
    </r>
  </si>
  <si>
    <r>
      <rPr>
        <sz val="11"/>
        <color rgb="FF000000"/>
        <rFont val="Calibri"/>
      </rPr>
      <t>As a rule, accounts on a web server are to be kept to a minimum, and those accounts are then restricted as to what they are allowed to access. The web root of the VAMI Lighttpd installation contains the content that is served up to the end user. This content must have the minimum necessary permissions and proper ownership to help protect against unprivileged modification of the content.</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</si>
  <si>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find /opt/vmware/share/htdocs/ -xdev -type d -a '(' -not -perm 0755 -o -not -user root -o -not -group root ')' -exec ls -ld {} \;</t>
    </r>
    <r>
      <rPr>
        <sz val="11"/>
        <color rgb="FF000000"/>
        <rFont val="Calibri"/>
      </rPr>
      <t xml:space="preserve">
</t>
    </r>
    <r>
      <rPr>
        <sz val="11"/>
        <color rgb="FF000000"/>
        <rFont val="Calibri"/>
      </rPr>
      <t>If any files are returned, this is a finding.</t>
    </r>
  </si>
  <si>
    <t>V-239734</t>
  </si>
  <si>
    <r>
      <rPr>
        <sz val="11"/>
        <rFont val="Calibri"/>
      </rPr>
      <t>VAMI must protect against or limit the effects of HTTP types of denial-of-service (DoS) attacks.</t>
    </r>
  </si>
  <si>
    <r>
      <rPr>
        <sz val="11"/>
        <color rgb="FF000000"/>
        <rFont val="Calibri"/>
      </rPr>
      <t>Navigate to and open /opt/vmware/etc/lighttpd/lighttpd.conf.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server.max-fds = 2048</t>
    </r>
  </si>
  <si>
    <r>
      <rPr>
        <sz val="11"/>
        <color rgb="FF000000"/>
        <rFont val="Calibri"/>
      </rPr>
      <t>In UNIX and related computer operating systems, a file descriptor is an indicator used to access a file or other input/output resource, such as a pipe or network connection. File descriptors index into a per-process file descriptor table maintained by the kernel, which in turn indexes into a system-wide table of files opened by all processes, called the file table.</t>
    </r>
    <r>
      <rPr>
        <sz val="11"/>
        <color rgb="FF000000"/>
        <rFont val="Calibri"/>
      </rPr>
      <t xml:space="preserve">
</t>
    </r>
    <r>
      <rPr>
        <sz val="11"/>
        <color rgb="FF000000"/>
        <rFont val="Calibri"/>
      </rPr>
      <t>As a single-threaded server, Lighttpd must be limited in the number of file descriptors that can be allocated. This will prevent Lighttpd from being used in a form of DoS attack against the operating system.</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</si>
  <si>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/opt/vmware/sbin/vami-lighttpd -p -f /opt/vmware/etc/lighttpd/lighttpd.conf|grep "server.max-fds"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xml:space="preserve">    server.max-fds                    = 2048</t>
    </r>
    <r>
      <rPr>
        <sz val="11"/>
        <color rgb="FF000000"/>
        <rFont val="Calibri"/>
      </rPr>
      <t xml:space="preserve">
</t>
    </r>
    <r>
      <rPr>
        <sz val="11"/>
        <color rgb="FF000000"/>
        <rFont val="Calibri"/>
      </rPr>
      <t>If the output does not match the expected result, this is a finding.</t>
    </r>
  </si>
  <si>
    <t>V-239735</t>
  </si>
  <si>
    <r>
      <rPr>
        <sz val="11"/>
        <rFont val="Calibri"/>
      </rPr>
      <t>VAMI must set the encoding for all text mime types to UTF-8.</t>
    </r>
  </si>
  <si>
    <r>
      <rPr>
        <sz val="11"/>
        <color rgb="FF000000"/>
        <rFont val="Calibri"/>
      </rPr>
      <t>Navigate to and open /opt/vmware/etc/lighttpd/lighttpd.conf.</t>
    </r>
    <r>
      <rPr>
        <sz val="11"/>
        <color rgb="FF000000"/>
        <rFont val="Calibri"/>
      </rPr>
      <t xml:space="preserve">
</t>
    </r>
    <r>
      <rPr>
        <sz val="11"/>
        <color rgb="FF000000"/>
        <rFont val="Calibri"/>
      </rPr>
      <t xml:space="preserve">Navigate to the "mimetype.assign" block. </t>
    </r>
    <r>
      <rPr>
        <sz val="11"/>
        <color rgb="FF000000"/>
        <rFont val="Calibri"/>
      </rPr>
      <t xml:space="preserve">
</t>
    </r>
    <r>
      <rPr>
        <sz val="11"/>
        <color rgb="FF000000"/>
        <rFont val="Calibri"/>
      </rPr>
      <t>Replace all the mappings whose assigned type is "text/*" with mappings for UTF-8 encoding, as follows:</t>
    </r>
    <r>
      <rPr>
        <sz val="11"/>
        <color rgb="FF000000"/>
        <rFont val="Calibri"/>
      </rPr>
      <t xml:space="preserve">
</t>
    </r>
    <r>
      <rPr>
        <sz val="11"/>
        <color rgb="FF000000"/>
        <rFont val="Calibri"/>
      </rPr>
      <t xml:space="preserve">  ".css"          =&gt;      "text/css; charset=utf-8",</t>
    </r>
    <r>
      <rPr>
        <sz val="11"/>
        <color rgb="FF000000"/>
        <rFont val="Calibri"/>
      </rPr>
      <t xml:space="preserve">
</t>
    </r>
    <r>
      <rPr>
        <sz val="11"/>
        <color rgb="FF000000"/>
        <rFont val="Calibri"/>
      </rPr>
      <t xml:space="preserve">  ".html"         =&gt;      "text/html; charset=utf-8",</t>
    </r>
    <r>
      <rPr>
        <sz val="11"/>
        <color rgb="FF000000"/>
        <rFont val="Calibri"/>
      </rPr>
      <t xml:space="preserve">
</t>
    </r>
    <r>
      <rPr>
        <sz val="11"/>
        <color rgb="FF000000"/>
        <rFont val="Calibri"/>
      </rPr>
      <t xml:space="preserve">  ".htm"          =&gt;      "text/html; charset=utf-8",</t>
    </r>
    <r>
      <rPr>
        <sz val="11"/>
        <color rgb="FF000000"/>
        <rFont val="Calibri"/>
      </rPr>
      <t xml:space="preserve">
</t>
    </r>
    <r>
      <rPr>
        <sz val="11"/>
        <color rgb="FF000000"/>
        <rFont val="Calibri"/>
      </rPr>
      <t xml:space="preserve">  ".js"           =&gt;      "text/javascript; charset=utf-8",</t>
    </r>
    <r>
      <rPr>
        <sz val="11"/>
        <color rgb="FF000000"/>
        <rFont val="Calibri"/>
      </rPr>
      <t xml:space="preserve">
</t>
    </r>
    <r>
      <rPr>
        <sz val="11"/>
        <color rgb="FF000000"/>
        <rFont val="Calibri"/>
      </rPr>
      <t xml:space="preserve">  ".asc"          =&gt;      "text/plain; charset=utf-8",</t>
    </r>
    <r>
      <rPr>
        <sz val="11"/>
        <color rgb="FF000000"/>
        <rFont val="Calibri"/>
      </rPr>
      <t xml:space="preserve">
</t>
    </r>
    <r>
      <rPr>
        <sz val="11"/>
        <color rgb="FF000000"/>
        <rFont val="Calibri"/>
      </rPr>
      <t xml:space="preserve">  ".c"            =&gt;      "text/plain; charset=utf-8",</t>
    </r>
    <r>
      <rPr>
        <sz val="11"/>
        <color rgb="FF000000"/>
        <rFont val="Calibri"/>
      </rPr>
      <t xml:space="preserve">
</t>
    </r>
    <r>
      <rPr>
        <sz val="11"/>
        <color rgb="FF000000"/>
        <rFont val="Calibri"/>
      </rPr>
      <t xml:space="preserve">  ".cpp"          =&gt;      "text/plain; charset=utf-8",</t>
    </r>
    <r>
      <rPr>
        <sz val="11"/>
        <color rgb="FF000000"/>
        <rFont val="Calibri"/>
      </rPr>
      <t xml:space="preserve">
</t>
    </r>
    <r>
      <rPr>
        <sz val="11"/>
        <color rgb="FF000000"/>
        <rFont val="Calibri"/>
      </rPr>
      <t xml:space="preserve">  ".log"          =&gt;      "text/plain; charset=utf-8",</t>
    </r>
    <r>
      <rPr>
        <sz val="11"/>
        <color rgb="FF000000"/>
        <rFont val="Calibri"/>
      </rPr>
      <t xml:space="preserve">
</t>
    </r>
    <r>
      <rPr>
        <sz val="11"/>
        <color rgb="FF000000"/>
        <rFont val="Calibri"/>
      </rPr>
      <t xml:space="preserve">  ".conf"         =&gt;      "text/plain; charset=utf-8",</t>
    </r>
    <r>
      <rPr>
        <sz val="11"/>
        <color rgb="FF000000"/>
        <rFont val="Calibri"/>
      </rPr>
      <t xml:space="preserve">
</t>
    </r>
    <r>
      <rPr>
        <sz val="11"/>
        <color rgb="FF000000"/>
        <rFont val="Calibri"/>
      </rPr>
      <t xml:space="preserve">  ".text"         =&gt;      "text/plain; charset=utf-8",</t>
    </r>
    <r>
      <rPr>
        <sz val="11"/>
        <color rgb="FF000000"/>
        <rFont val="Calibri"/>
      </rPr>
      <t xml:space="preserve">
</t>
    </r>
    <r>
      <rPr>
        <sz val="11"/>
        <color rgb="FF000000"/>
        <rFont val="Calibri"/>
      </rPr>
      <t xml:space="preserve">  ".txt"          =&gt;      "text/plain; charset=utf-8",</t>
    </r>
    <r>
      <rPr>
        <sz val="11"/>
        <color rgb="FF000000"/>
        <rFont val="Calibri"/>
      </rPr>
      <t xml:space="preserve">
</t>
    </r>
    <r>
      <rPr>
        <sz val="11"/>
        <color rgb="FF000000"/>
        <rFont val="Calibri"/>
      </rPr>
      <t xml:space="preserve">  ".spec"         =&gt;      "text/plain; charset=utf-8",</t>
    </r>
    <r>
      <rPr>
        <sz val="11"/>
        <color rgb="FF000000"/>
        <rFont val="Calibri"/>
      </rPr>
      <t xml:space="preserve">
</t>
    </r>
    <r>
      <rPr>
        <sz val="11"/>
        <color rgb="FF000000"/>
        <rFont val="Calibri"/>
      </rPr>
      <t xml:space="preserve">  ".dtd"          =&gt;      "text/xml; charset=utf-8",</t>
    </r>
    <r>
      <rPr>
        <sz val="11"/>
        <color rgb="FF000000"/>
        <rFont val="Calibri"/>
      </rPr>
      <t xml:space="preserve">
</t>
    </r>
    <r>
      <rPr>
        <sz val="11"/>
        <color rgb="FF000000"/>
        <rFont val="Calibri"/>
      </rPr>
      <t xml:space="preserve">  ".xml"          =&gt;      "text/xml; charset=utf-8",</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</si>
  <si>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An attacker can also enter Unicode into hosted applications in an effort to break out of the document home or root home directory or to bypass security checks.</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</si>
  <si>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/opt/vmware/sbin/vami-lighttpd -p -f /opt/vmware/etc/lighttpd/lighttpd.conf|awk '/mimetype\.assign/,/\)/'|grep "text/"|grep -v "charset=utf-8"</t>
    </r>
    <r>
      <rPr>
        <sz val="11"/>
        <color rgb="FF000000"/>
        <rFont val="Calibri"/>
      </rPr>
      <t xml:space="preserve">
</t>
    </r>
    <r>
      <rPr>
        <sz val="11"/>
        <color rgb="FF000000"/>
        <rFont val="Calibri"/>
      </rPr>
      <t>If the command returns any value, this is a finding.</t>
    </r>
  </si>
  <si>
    <t>V-239736</t>
  </si>
  <si>
    <r>
      <rPr>
        <sz val="11"/>
        <rFont val="Calibri"/>
      </rPr>
      <t>VAMI must disable directory browsing.</t>
    </r>
  </si>
  <si>
    <r>
      <rPr>
        <sz val="11"/>
        <color rgb="FF000000"/>
        <rFont val="Calibri"/>
      </rPr>
      <t>Navigate to and open /opt/vmware/etc/lighttpd/lighttpd.conf.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 xml:space="preserve"> dir-listing.activate  = "disable"</t>
    </r>
  </si>
  <si>
    <r>
      <rPr>
        <sz val="11"/>
        <color rgb="FF000000"/>
        <rFont val="Calibri"/>
      </rPr>
      <t>The goal is to completely control the web user's experience in navigating any portion of the web document root directories. Ensuring all web content directories have at least the equivalent of an "index.html" file is a significant factor to accomplish this end.</t>
    </r>
    <r>
      <rPr>
        <sz val="11"/>
        <color rgb="FF000000"/>
        <rFont val="Calibri"/>
      </rPr>
      <t xml:space="preserve">
</t>
    </r>
    <r>
      <rPr>
        <sz val="11"/>
        <color rgb="FF000000"/>
        <rFont val="Calibri"/>
      </rPr>
      <t>Enumeration techniques, such as URL parameter manipulation, rely on being able to obtain information about the web server's directory structure by locating directories without default pages. In this scenario, the web server will display to the user a listing of the files in the directory being accessed. By having a default hosted application web page, the anonymous web user will not obtain directory browsing information or an error message that reveals the server type and version.</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</si>
  <si>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/opt/vmware/sbin/vami-lighttpd -p -f /opt/vmware/etc/lighttpd/lighttpd.conf|grep "dir-listing.activate"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xml:space="preserve">    dir-listing.activate              = "disable"</t>
    </r>
    <r>
      <rPr>
        <sz val="11"/>
        <color rgb="FF000000"/>
        <rFont val="Calibri"/>
      </rPr>
      <t xml:space="preserve">
</t>
    </r>
    <r>
      <rPr>
        <sz val="11"/>
        <color rgb="FF000000"/>
        <rFont val="Calibri"/>
      </rPr>
      <t>If the output does not match the expected result, this is a finding.</t>
    </r>
  </si>
  <si>
    <t>V-239737</t>
  </si>
  <si>
    <r>
      <rPr>
        <sz val="11"/>
        <rFont val="Calibri"/>
      </rPr>
      <t xml:space="preserve">VAMI must not be configured to use </t>
    </r>
    <r>
      <rPr>
        <sz val="11"/>
        <color rgb="FF000000"/>
        <rFont val="Calibri"/>
      </rPr>
      <t>"</t>
    </r>
    <r>
      <rPr>
        <b/>
        <sz val="11"/>
        <color rgb="FF000000"/>
        <rFont val="Calibri"/>
      </rPr>
      <t>mod_status</t>
    </r>
    <r>
      <rPr>
        <sz val="11"/>
        <color rgb="FF000000"/>
        <rFont val="Calibri"/>
      </rPr>
      <t>"</t>
    </r>
    <r>
      <rPr>
        <sz val="11"/>
        <color rgb="FF000000"/>
        <rFont val="Calibri"/>
      </rPr>
      <t>.</t>
    </r>
  </si>
  <si>
    <r>
      <rPr>
        <sz val="11"/>
        <color rgb="FF000000"/>
        <rFont val="Calibri"/>
      </rPr>
      <t>Navigate to and open /opt/vmware/etc/lighttpd/lighttpd.conf.</t>
    </r>
    <r>
      <rPr>
        <sz val="11"/>
        <color rgb="FF000000"/>
        <rFont val="Calibri"/>
      </rPr>
      <t xml:space="preserve">
</t>
    </r>
    <r>
      <rPr>
        <sz val="11"/>
        <color rgb="FF000000"/>
        <rFont val="Calibri"/>
      </rPr>
      <t xml:space="preserve">Remove the line containing "mod_status". </t>
    </r>
    <r>
      <rPr>
        <sz val="11"/>
        <color rgb="FF000000"/>
        <rFont val="Calibri"/>
      </rPr>
      <t xml:space="preserve">
</t>
    </r>
    <r>
      <rPr>
        <sz val="11"/>
        <color rgb="FF000000"/>
        <rFont val="Calibri"/>
      </rPr>
      <t>The line may be in an included config and not in the parent config itself.</t>
    </r>
  </si>
  <si>
    <r>
      <rPr>
        <sz val="11"/>
        <color rgb="FF000000"/>
        <rFont val="Calibri"/>
      </rPr>
      <t>Any application providing too much information in error logs and in administrative messages to the screen risks compromising the data and security of the application and system.</t>
    </r>
    <r>
      <rPr>
        <sz val="11"/>
        <color rgb="FF000000"/>
        <rFont val="Calibri"/>
      </rPr>
      <t xml:space="preserve">
</t>
    </r>
    <r>
      <rPr>
        <sz val="11"/>
        <color rgb="FF000000"/>
        <rFont val="Calibri"/>
      </rPr>
      <t xml:space="preserve">VAMI must only generate error messages that provide information necessary for corrective actions without revealing sensitive or potentially harmful information in error logs and administrative messages. The "mod_status" module generates the status overview of the webserver. </t>
    </r>
    <r>
      <rPr>
        <sz val="11"/>
        <color rgb="FF000000"/>
        <rFont val="Calibri"/>
      </rPr>
      <t xml:space="preserve">
</t>
    </r>
    <r>
      <rPr>
        <sz val="11"/>
        <color rgb="FF000000"/>
        <rFont val="Calibri"/>
      </rPr>
      <t>The information covers:</t>
    </r>
    <r>
      <rPr>
        <sz val="11"/>
        <color rgb="FF000000"/>
        <rFont val="Calibri"/>
      </rPr>
      <t xml:space="preserve">
</t>
    </r>
    <r>
      <rPr>
        <sz val="11"/>
        <color rgb="FF000000"/>
        <rFont val="Calibri"/>
      </rPr>
      <t>- uptime</t>
    </r>
    <r>
      <rPr>
        <sz val="11"/>
        <color rgb="FF000000"/>
        <rFont val="Calibri"/>
      </rPr>
      <t xml:space="preserve">
</t>
    </r>
    <r>
      <rPr>
        <sz val="11"/>
        <color rgb="FF000000"/>
        <rFont val="Calibri"/>
      </rPr>
      <t>- average throughput</t>
    </r>
    <r>
      <rPr>
        <sz val="11"/>
        <color rgb="FF000000"/>
        <rFont val="Calibri"/>
      </rPr>
      <t xml:space="preserve">
</t>
    </r>
    <r>
      <rPr>
        <sz val="11"/>
        <color rgb="FF000000"/>
        <rFont val="Calibri"/>
      </rPr>
      <t>- current throughput</t>
    </r>
    <r>
      <rPr>
        <sz val="11"/>
        <color rgb="FF000000"/>
        <rFont val="Calibri"/>
      </rPr>
      <t xml:space="preserve">
</t>
    </r>
    <r>
      <rPr>
        <sz val="11"/>
        <color rgb="FF000000"/>
        <rFont val="Calibri"/>
      </rPr>
      <t>- active connections and their state</t>
    </r>
    <r>
      <rPr>
        <sz val="11"/>
        <color rgb="FF000000"/>
        <rFont val="Calibri"/>
      </rPr>
      <t xml:space="preserve">
</t>
    </r>
    <r>
      <rPr>
        <sz val="11"/>
        <color rgb="FF000000"/>
        <rFont val="Calibri"/>
      </rPr>
      <t>While this information is useful on a development system, production systems must not have "mod_status" enabled.</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</si>
  <si>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 xml:space="preserve">At the command prompt, execute the following command: </t>
    </r>
    <r>
      <rPr>
        <sz val="11"/>
        <color rgb="FF000000"/>
        <rFont val="Calibri"/>
      </rPr>
      <t xml:space="preserve">
</t>
    </r>
    <r>
      <rPr>
        <sz val="11"/>
        <color rgb="FF000000"/>
        <rFont val="Calibri"/>
      </rPr>
      <t># /opt/vmware/sbin/vami-lighttpd -p -f /opt/vmware/etc/lighttpd/lighttpd.conf|awk '/server\.modules/,/\)/'|grep mod_status</t>
    </r>
    <r>
      <rPr>
        <sz val="11"/>
        <color rgb="FF000000"/>
        <rFont val="Calibri"/>
      </rPr>
      <t xml:space="preserve">
</t>
    </r>
    <r>
      <rPr>
        <sz val="11"/>
        <color rgb="FF000000"/>
        <rFont val="Calibri"/>
      </rPr>
      <t>If any value is returned, this is a finding.</t>
    </r>
  </si>
  <si>
    <t>V-239738</t>
  </si>
  <si>
    <r>
      <rPr>
        <sz val="11"/>
        <rFont val="Calibri"/>
      </rPr>
      <t>VAMI must have debug logging disabled.</t>
    </r>
  </si>
  <si>
    <r>
      <rPr>
        <sz val="11"/>
        <color rgb="FF000000"/>
        <rFont val="Calibri"/>
      </rPr>
      <t>Navigate to and open /opt/vmware/etc/lighttpd/lighttpd.conf.</t>
    </r>
    <r>
      <rPr>
        <sz val="11"/>
        <color rgb="FF000000"/>
        <rFont val="Calibri"/>
      </rPr>
      <t xml:space="preserve">
</t>
    </r>
    <r>
      <rPr>
        <sz val="11"/>
        <color rgb="FF000000"/>
        <rFont val="Calibri"/>
      </rPr>
      <t>Add or reconfigure the following value:</t>
    </r>
    <r>
      <rPr>
        <sz val="11"/>
        <color rgb="FF000000"/>
        <rFont val="Calibri"/>
      </rPr>
      <t xml:space="preserve">
</t>
    </r>
    <r>
      <rPr>
        <sz val="11"/>
        <color rgb="FF000000"/>
        <rFont val="Calibri"/>
      </rPr>
      <t>debug.log-request-handling = "disable"</t>
    </r>
  </si>
  <si>
    <r>
      <rPr>
        <sz val="11"/>
        <color rgb="FF000000"/>
        <rFont val="Calibri"/>
      </rPr>
      <t xml:space="preserve">Information needed by an attacker to begin looking for possible vulnerabilities in a web server includes any information about the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 </t>
    </r>
    <r>
      <rPr>
        <sz val="11"/>
        <color rgb="FF000000"/>
        <rFont val="Calibri"/>
      </rPr>
      <t xml:space="preserve">
</t>
    </r>
    <r>
      <rPr>
        <sz val="11"/>
        <color rgb="FF000000"/>
        <rFont val="Calibri"/>
      </rPr>
      <t>Since this information may be placed in logs and general messages during normal operation of the web server, an attacker does not need to cause an error condition to gain this information.</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</si>
  <si>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 xml:space="preserve">At the command prompt, execute the following command: </t>
    </r>
    <r>
      <rPr>
        <sz val="11"/>
        <color rgb="FF000000"/>
        <rFont val="Calibri"/>
      </rPr>
      <t xml:space="preserve">
</t>
    </r>
    <r>
      <rPr>
        <sz val="11"/>
        <color rgb="FF000000"/>
        <rFont val="Calibri"/>
      </rPr>
      <t># /opt/vmware/sbin/vami-lighttpd -p -f /opt/vmware/etc/lighttpd/lighttpd.conf|grep "debug.log-request-handling"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xml:space="preserve">    debug.log-request-handling        = "disable"</t>
    </r>
    <r>
      <rPr>
        <sz val="11"/>
        <color rgb="FF000000"/>
        <rFont val="Calibri"/>
      </rPr>
      <t xml:space="preserve">
</t>
    </r>
    <r>
      <rPr>
        <sz val="11"/>
        <color rgb="FF000000"/>
        <rFont val="Calibri"/>
      </rPr>
      <t>If the output does not match the expected result, this is a finding.</t>
    </r>
  </si>
  <si>
    <t>V-239739</t>
  </si>
  <si>
    <r>
      <rPr>
        <sz val="11"/>
        <rFont val="Calibri"/>
      </rPr>
      <t>VAMI configuration files must be protected from unauthorized access.</t>
    </r>
  </si>
  <si>
    <r>
      <rPr>
        <sz val="11"/>
        <color rgb="FF000000"/>
        <rFont val="Calibri"/>
      </rPr>
      <t>At the command prompt, enter the following command:</t>
    </r>
    <r>
      <rPr>
        <sz val="11"/>
        <color rgb="FF000000"/>
        <rFont val="Calibri"/>
      </rPr>
      <t xml:space="preserve">
</t>
    </r>
    <r>
      <rPr>
        <sz val="11"/>
        <color rgb="FF000000"/>
        <rFont val="Calibri"/>
      </rPr>
      <t># chmod 644 &lt;file&gt;</t>
    </r>
    <r>
      <rPr>
        <sz val="11"/>
        <color rgb="FF000000"/>
        <rFont val="Calibri"/>
      </rPr>
      <t xml:space="preserve">
</t>
    </r>
    <r>
      <rPr>
        <sz val="11"/>
        <color rgb="FF000000"/>
        <rFont val="Calibri"/>
      </rPr>
      <t># chown root:root &lt;file&gt;</t>
    </r>
    <r>
      <rPr>
        <sz val="11"/>
        <color rgb="FF000000"/>
        <rFont val="Calibri"/>
      </rPr>
      <t xml:space="preserve">
</t>
    </r>
    <r>
      <rPr>
        <sz val="11"/>
        <color rgb="FF000000"/>
        <rFont val="Calibri"/>
      </rPr>
      <t>Note: Replace &lt;file&gt; with every file returned from the command in the check.</t>
    </r>
  </si>
  <si>
    <r>
      <rPr>
        <sz val="11"/>
        <color rgb="FF000000"/>
        <rFont val="Calibri"/>
      </rPr>
      <t>Accounts on the VAMI server are to be kept to a minimum. Only administrators, web managers, developers, auditors, and web authors require accounts on the machine hosting the Lighttpd server. The resources to which these accounts have access must also be closely monitored and controlled. Only the system administrator needs access to all of the system's capabilities, while the web administrator and associated staff require access and control of the web content and the Lighttpd server configuration files.</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</si>
  <si>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stat -c "%n permissions are %a and ownership is %U:%G" /opt/vmware/etc/lighttpd/lighttpd.conf /etc/applmgmt/appliance/lighttpd.conf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/opt/vmware/etc/lighttpd/lighttpd.conf permissions are 644 and ownership is root:root</t>
    </r>
    <r>
      <rPr>
        <sz val="11"/>
        <color rgb="FF000000"/>
        <rFont val="Calibri"/>
      </rPr>
      <t xml:space="preserve">
</t>
    </r>
    <r>
      <rPr>
        <sz val="11"/>
        <color rgb="FF000000"/>
        <rFont val="Calibri"/>
      </rPr>
      <t>/etc/applmgmt/appliance/lighttpd.conf permissions are 644 and ownership is root:root</t>
    </r>
    <r>
      <rPr>
        <sz val="11"/>
        <color rgb="FF000000"/>
        <rFont val="Calibri"/>
      </rPr>
      <t xml:space="preserve">
</t>
    </r>
    <r>
      <rPr>
        <sz val="11"/>
        <color rgb="FF000000"/>
        <rFont val="Calibri"/>
      </rPr>
      <t>If the output does not match the expected result, this is a finding.</t>
    </r>
  </si>
  <si>
    <t>V-239740</t>
  </si>
  <si>
    <r>
      <rPr>
        <sz val="11"/>
        <rFont val="Calibri"/>
      </rPr>
      <t>VAMI must be protected from being stopped by a non-privileged user.</t>
    </r>
  </si>
  <si>
    <r>
      <rPr>
        <sz val="11"/>
        <color rgb="FF000000"/>
        <rFont val="Calibri"/>
      </rPr>
      <t>Navigate to and open /usr/lib/systemd/system/vami-lighttp.service in a text editor.</t>
    </r>
    <r>
      <rPr>
        <sz val="11"/>
        <color rgb="FF000000"/>
        <rFont val="Calibri"/>
      </rPr>
      <t xml:space="preserve">
</t>
    </r>
    <r>
      <rPr>
        <sz val="11"/>
        <color rgb="FF000000"/>
        <rFont val="Calibri"/>
      </rPr>
      <t>Under the "[Service]" section, remove the line that beings with "User=".</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service vami-lighttp restart</t>
    </r>
  </si>
  <si>
    <r>
      <rPr>
        <sz val="11"/>
        <color rgb="FF000000"/>
        <rFont val="Calibri"/>
      </rPr>
      <t>An attacker has at least two reasons to stop a web server. The first is to cause a denial of service, and the second is to put in place changes the attacker made to the web server configuration. Therefore, only administrators should ever be able to stop VAMI.</t>
    </r>
    <r>
      <rPr>
        <sz val="11"/>
        <color rgb="FF000000"/>
        <rFont val="Calibri"/>
      </rPr>
      <t xml:space="preserve">
</t>
    </r>
    <r>
      <rPr>
        <sz val="11"/>
        <color rgb="FF000000"/>
        <rFont val="Calibri"/>
      </rPr>
      <t>The VAMI is configured out of the box to be owned by root. This configuration must be verified and maintained.</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</si>
  <si>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 ps -f -U root | awk '$0 ~ /vami-lighttpd/ &amp;&amp; $0 !~ /awk/ {print $1}'</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root</t>
    </r>
    <r>
      <rPr>
        <sz val="11"/>
        <color rgb="FF000000"/>
        <rFont val="Calibri"/>
      </rPr>
      <t xml:space="preserve">
</t>
    </r>
    <r>
      <rPr>
        <sz val="11"/>
        <color rgb="FF000000"/>
        <rFont val="Calibri"/>
      </rPr>
      <t>If the output does not match the expected result, this is a finding.</t>
    </r>
  </si>
  <si>
    <t>V-239741</t>
  </si>
  <si>
    <r>
      <rPr>
        <sz val="11"/>
        <rFont val="Calibri"/>
      </rPr>
      <t>VAMI must implement TLS1.2 exclusively.</t>
    </r>
  </si>
  <si>
    <r>
      <rPr>
        <sz val="11"/>
        <color rgb="FF000000"/>
        <rFont val="Calibri"/>
      </rPr>
      <t>Navigate to and open /opt/vmware/etc/lighttpd/lighttpd.conf.</t>
    </r>
    <r>
      <rPr>
        <sz val="11"/>
        <color rgb="FF000000"/>
        <rFont val="Calibri"/>
      </rPr>
      <t xml:space="preserve">
</t>
    </r>
    <r>
      <rPr>
        <sz val="11"/>
        <color rgb="FF000000"/>
        <rFont val="Calibri"/>
      </rPr>
      <t>Replace any and all "ssl.use-*" lines with following:</t>
    </r>
    <r>
      <rPr>
        <sz val="11"/>
        <color rgb="FF000000"/>
        <rFont val="Calibri"/>
      </rPr>
      <t xml:space="preserve">
</t>
    </r>
    <r>
      <rPr>
        <sz val="11"/>
        <color rgb="FF000000"/>
        <rFont val="Calibri"/>
      </rPr>
      <t>ssl.use-tlsv12 = "enable"</t>
    </r>
    <r>
      <rPr>
        <sz val="11"/>
        <color rgb="FF000000"/>
        <rFont val="Calibri"/>
      </rPr>
      <t xml:space="preserve">
</t>
    </r>
    <r>
      <rPr>
        <sz val="11"/>
        <color rgb="FF000000"/>
        <rFont val="Calibri"/>
      </rPr>
      <t>ssl.use-sslv2 = "disable"</t>
    </r>
    <r>
      <rPr>
        <sz val="11"/>
        <color rgb="FF000000"/>
        <rFont val="Calibri"/>
      </rPr>
      <t xml:space="preserve">
</t>
    </r>
    <r>
      <rPr>
        <sz val="11"/>
        <color rgb="FF000000"/>
        <rFont val="Calibri"/>
      </rPr>
      <t>ssl.use-sslv3 = "disable"</t>
    </r>
    <r>
      <rPr>
        <sz val="11"/>
        <color rgb="FF000000"/>
        <rFont val="Calibri"/>
      </rPr>
      <t xml:space="preserve">
</t>
    </r>
    <r>
      <rPr>
        <sz val="11"/>
        <color rgb="FF000000"/>
        <rFont val="Calibri"/>
      </rPr>
      <t>ssl.use-tlsv10 = "disable"</t>
    </r>
    <r>
      <rPr>
        <sz val="11"/>
        <color rgb="FF000000"/>
        <rFont val="Calibri"/>
      </rPr>
      <t xml:space="preserve">
</t>
    </r>
    <r>
      <rPr>
        <sz val="11"/>
        <color rgb="FF000000"/>
        <rFont val="Calibri"/>
      </rPr>
      <t>ssl.use-tlsv11 = "disable"</t>
    </r>
  </si>
  <si>
    <r>
      <rPr>
        <sz val="11"/>
        <color rgb="FF000000"/>
        <rFont val="Calibri"/>
      </rPr>
      <t>Transport Layer Security (TLS) is a required transmission protocol for a web server hosting controlled information. The use of TLS provides confidentiality of data in transit between the web server and client. FIPS 140-2 approved TLS versions must be enabled, and non-FIPS-approved SSL versions must be disabled.</t>
    </r>
    <r>
      <rPr>
        <sz val="11"/>
        <color rgb="FF000000"/>
        <rFont val="Calibri"/>
      </rPr>
      <t xml:space="preserve">
</t>
    </r>
    <r>
      <rPr>
        <sz val="11"/>
        <color rgb="FF000000"/>
        <rFont val="Calibri"/>
      </rPr>
      <t>VAMI comes configured to use only TLS 1.2. This configuration must be verified and maintained.</t>
    </r>
  </si>
  <si>
    <r>
      <rPr>
        <sz val="11"/>
        <color rgb="FF000000"/>
        <rFont val="Calibri"/>
      </rPr>
      <t>Note: The below command must be run from a bash shell and not from a shell generated by the "appliance shell". Use the "chsh" command to change the shell for the account to "/bin/bash".</t>
    </r>
    <r>
      <rPr>
        <sz val="11"/>
        <color rgb="FF000000"/>
        <rFont val="Calibri"/>
      </rPr>
      <t xml:space="preserve">
</t>
    </r>
    <r>
      <rPr>
        <sz val="11"/>
        <color rgb="FF000000"/>
        <rFont val="Calibri"/>
      </rPr>
      <t xml:space="preserve">At the command prompt, execute the following command: </t>
    </r>
    <r>
      <rPr>
        <sz val="11"/>
        <color rgb="FF000000"/>
        <rFont val="Calibri"/>
      </rPr>
      <t xml:space="preserve">
</t>
    </r>
    <r>
      <rPr>
        <sz val="11"/>
        <color rgb="FF000000"/>
        <rFont val="Calibri"/>
      </rPr>
      <t># /opt/vmware/sbin/vami-lighttpd -p -f /opt/vmware/etc/lighttpd/lighttpd.conf|grep "ssl.use"</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 xml:space="preserve">    ssl.use-tlsv12                    = "enable"</t>
    </r>
    <r>
      <rPr>
        <sz val="11"/>
        <color rgb="FF000000"/>
        <rFont val="Calibri"/>
      </rPr>
      <t xml:space="preserve">
</t>
    </r>
    <r>
      <rPr>
        <sz val="11"/>
        <color rgb="FF000000"/>
        <rFont val="Calibri"/>
      </rPr>
      <t xml:space="preserve">    ssl.use-sslv2                     = "disable"</t>
    </r>
    <r>
      <rPr>
        <sz val="11"/>
        <color rgb="FF000000"/>
        <rFont val="Calibri"/>
      </rPr>
      <t xml:space="preserve">
</t>
    </r>
    <r>
      <rPr>
        <sz val="11"/>
        <color rgb="FF000000"/>
        <rFont val="Calibri"/>
      </rPr>
      <t xml:space="preserve">    ssl.use-sslv3                     = "disable"</t>
    </r>
    <r>
      <rPr>
        <sz val="11"/>
        <color rgb="FF000000"/>
        <rFont val="Calibri"/>
      </rPr>
      <t xml:space="preserve">
</t>
    </r>
    <r>
      <rPr>
        <sz val="11"/>
        <color rgb="FF000000"/>
        <rFont val="Calibri"/>
      </rPr>
      <t xml:space="preserve">    ssl.use-tlsv10                    = "disable"</t>
    </r>
    <r>
      <rPr>
        <sz val="11"/>
        <color rgb="FF000000"/>
        <rFont val="Calibri"/>
      </rPr>
      <t xml:space="preserve">
</t>
    </r>
    <r>
      <rPr>
        <sz val="11"/>
        <color rgb="FF000000"/>
        <rFont val="Calibri"/>
      </rPr>
      <t xml:space="preserve">    ssl.use-tlsv11                    = "disable"</t>
    </r>
    <r>
      <rPr>
        <sz val="11"/>
        <color rgb="FF000000"/>
        <rFont val="Calibri"/>
      </rPr>
      <t xml:space="preserve">
</t>
    </r>
    <r>
      <rPr>
        <sz val="11"/>
        <color rgb="FF000000"/>
        <rFont val="Calibri"/>
      </rPr>
      <t>If the output does not match the expected result, this is a finding.</t>
    </r>
  </si>
  <si>
    <t>V-239743</t>
  </si>
  <si>
    <r>
      <rPr>
        <sz val="11"/>
        <rFont val="Calibri"/>
      </rPr>
      <t>vSphere Client must limit the amount of time that each TCP connection is kept alive.</t>
    </r>
  </si>
  <si>
    <t>Virgo-Client</t>
  </si>
  <si>
    <r>
      <rPr>
        <sz val="11"/>
        <color rgb="FF000000"/>
        <rFont val="Calibri"/>
      </rPr>
      <t>Navigate to and open /usr/lib/vmware-vsphere-client/server/configuration/tomcat-server.xml.</t>
    </r>
    <r>
      <rPr>
        <sz val="11"/>
        <color rgb="FF000000"/>
        <rFont val="Calibri"/>
      </rPr>
      <t xml:space="preserve">
</t>
    </r>
    <r>
      <rPr>
        <sz val="11"/>
        <color rgb="FF000000"/>
        <rFont val="Calibri"/>
      </rPr>
      <t>Configure each &lt;Connector&gt; node with the following:</t>
    </r>
    <r>
      <rPr>
        <sz val="11"/>
        <color rgb="FF000000"/>
        <rFont val="Calibri"/>
      </rPr>
      <t xml:space="preserve">
</t>
    </r>
    <r>
      <rPr>
        <sz val="11"/>
        <color rgb="FF000000"/>
        <rFont val="Calibri"/>
      </rPr>
      <t>connectionTimeout="20000"</t>
    </r>
  </si>
  <si>
    <r>
      <rPr>
        <sz val="11"/>
        <color rgb="FF000000"/>
        <rFont val="Calibri"/>
      </rPr>
      <t xml:space="preserve">Denial of service (DoS) is one threat against web servers. Many DoS attacks attempt to consume web server resources in such a way that no more resources are available to satisfy legitimate requests. </t>
    </r>
    <r>
      <rPr>
        <sz val="11"/>
        <color rgb="FF000000"/>
        <rFont val="Calibri"/>
      </rPr>
      <t xml:space="preserve">
</t>
    </r>
    <r>
      <rPr>
        <sz val="11"/>
        <color rgb="FF000000"/>
        <rFont val="Calibri"/>
      </rPr>
      <t>In Virgo, the "connectionTimeout" attribute sets the number of milliseconds the server will wait after accepting a connection for the request URI line to be presented. This timeout will also be used when reading the request body (if any). This prevents idle sockets that are not sending HTTP requests from consuming system resources and potentially denying new connections.</t>
    </r>
    <r>
      <rPr>
        <sz val="11"/>
        <color rgb="FF000000"/>
        <rFont val="Calibri"/>
      </rPr>
      <t xml:space="preserve">
</t>
    </r>
    <r>
      <rPr>
        <sz val="11"/>
        <color rgb="FF000000"/>
        <rFont val="Calibri"/>
      </rPr>
      <t>Satisfies: SRG-APP-000001-WSR-000001, SRG-APP-000435-WSR-000148</t>
    </r>
  </si>
  <si>
    <r>
      <rPr>
        <sz val="11"/>
        <color rgb="FF000000"/>
        <rFont val="Calibri"/>
      </rPr>
      <t>At the command prompt, execute the following command:</t>
    </r>
    <r>
      <rPr>
        <sz val="11"/>
        <color rgb="FF000000"/>
        <rFont val="Calibri"/>
      </rPr>
      <t xml:space="preserve">
</t>
    </r>
    <r>
      <rPr>
        <sz val="11"/>
        <color rgb="FF000000"/>
        <rFont val="Calibri"/>
      </rPr>
      <t># xmllint --format --xpath '/Server/Service/Connector[@port="9090"]/@connectionTimeout' /usr/lib/vmware-vsphere-client/server/configuration/tomcat-server.xml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connectionTimeout="20000"</t>
    </r>
    <r>
      <rPr>
        <sz val="11"/>
        <color rgb="FF000000"/>
        <rFont val="Calibri"/>
      </rPr>
      <t xml:space="preserve">
</t>
    </r>
    <r>
      <rPr>
        <sz val="11"/>
        <color rgb="FF000000"/>
        <rFont val="Calibri"/>
      </rPr>
      <t>If the output does not match the expected result, this is a finding.</t>
    </r>
  </si>
  <si>
    <t>V-239744</t>
  </si>
  <si>
    <r>
      <rPr>
        <sz val="11"/>
        <rFont val="Calibri"/>
      </rPr>
      <t>vSphere Client must limit the number of concurrent connections permitted.</t>
    </r>
  </si>
  <si>
    <r>
      <rPr>
        <sz val="11"/>
        <color rgb="FF000000"/>
        <rFont val="Calibri"/>
      </rPr>
      <t>Navigate to and open /usr/lib/vmware-vsphere-client/server/configuration/tomcat-server.xml.</t>
    </r>
    <r>
      <rPr>
        <sz val="11"/>
        <color rgb="FF000000"/>
        <rFont val="Calibri"/>
      </rPr>
      <t xml:space="preserve">
</t>
    </r>
    <r>
      <rPr>
        <sz val="11"/>
        <color rgb="FF000000"/>
        <rFont val="Calibri"/>
      </rPr>
      <t>Configure each &lt;Connector&gt; node with the following:</t>
    </r>
    <r>
      <rPr>
        <sz val="11"/>
        <color rgb="FF000000"/>
        <rFont val="Calibri"/>
      </rPr>
      <t xml:space="preserve">
</t>
    </r>
    <r>
      <rPr>
        <sz val="11"/>
        <color rgb="FF000000"/>
        <rFont val="Calibri"/>
      </rPr>
      <t>maxThreads="800"</t>
    </r>
  </si>
  <si>
    <r>
      <rPr>
        <sz val="11"/>
        <color rgb="FF000000"/>
        <rFont val="Calibri"/>
      </rPr>
      <t>Resource exhaustion can occur when an unlimited number of concurrent requests are allowed on a website, facilitating a denial-of-service attack. Unless the number of requests is controlled, the web server can consume enough system resources to cause a system crash.</t>
    </r>
    <r>
      <rPr>
        <sz val="11"/>
        <color rgb="FF000000"/>
        <rFont val="Calibri"/>
      </rPr>
      <t xml:space="preserve">
</t>
    </r>
    <r>
      <rPr>
        <sz val="11"/>
        <color rgb="FF000000"/>
        <rFont val="Calibri"/>
      </rPr>
      <t>Mitigating this kind of attack will include limiting the number of concurrent HTTP/HTTPS requests. In Virgo, each incoming request requires a thread for the duration of that request. If more simultaneous requests are received than can be handled by the currently available request processing threads, additional threads will be created up to the value of the "maxThreads" attribute.</t>
    </r>
  </si>
  <si>
    <r>
      <rPr>
        <sz val="11"/>
        <color rgb="FF000000"/>
        <rFont val="Calibri"/>
      </rPr>
      <t>At the command prompt, execute the following command:</t>
    </r>
    <r>
      <rPr>
        <sz val="11"/>
        <color rgb="FF000000"/>
        <rFont val="Calibri"/>
      </rPr>
      <t xml:space="preserve">
</t>
    </r>
    <r>
      <rPr>
        <sz val="11"/>
        <color rgb="FF000000"/>
        <rFont val="Calibri"/>
      </rPr>
      <t># xmllint --format --xpath '/Server/Service/Connector/@maxThreads' /usr/lib/vmware-vsphere-client/server/configuration/tomcat-server.xml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maxThreads="800" maxThreads="800"</t>
    </r>
    <r>
      <rPr>
        <sz val="11"/>
        <color rgb="FF000000"/>
        <rFont val="Calibri"/>
      </rPr>
      <t xml:space="preserve">
</t>
    </r>
    <r>
      <rPr>
        <sz val="11"/>
        <color rgb="FF000000"/>
        <rFont val="Calibri"/>
      </rPr>
      <t>If the output does not match the expected result, this is a finding.</t>
    </r>
  </si>
  <si>
    <t>V-239745</t>
  </si>
  <si>
    <r>
      <rPr>
        <sz val="11"/>
        <rFont val="Calibri"/>
      </rPr>
      <t>vSphere Client must limit the maximum size of a POST request.</t>
    </r>
  </si>
  <si>
    <r>
      <rPr>
        <sz val="11"/>
        <color rgb="FF000000"/>
        <rFont val="Calibri"/>
      </rPr>
      <t>Navigate to and open /usr/lib/vmware-vsphere-client/server/configuration/tomcat-server.xml.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Remove any configuration for "maxPostSize".</t>
    </r>
  </si>
  <si>
    <r>
      <rPr>
        <sz val="11"/>
        <color rgb="FF000000"/>
        <rFont val="Calibri"/>
      </rPr>
      <t>At the command prompt, execute the following command:</t>
    </r>
    <r>
      <rPr>
        <sz val="11"/>
        <color rgb="FF000000"/>
        <rFont val="Calibri"/>
      </rPr>
      <t xml:space="preserve">
</t>
    </r>
    <r>
      <rPr>
        <sz val="11"/>
        <color rgb="FF000000"/>
        <rFont val="Calibri"/>
      </rPr>
      <t># xmllint --format --xpath '/Server/Service/Connector/@maxPostSize' /usr/lib/vmware-vsphere-client/server/configuration/tomcat-server.xml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output does not match the expected result, this is a finding.</t>
    </r>
  </si>
  <si>
    <t>V-239746</t>
  </si>
  <si>
    <r>
      <rPr>
        <sz val="11"/>
        <rFont val="Calibri"/>
      </rPr>
      <t>vSphere Client must protect cookies from XSS.</t>
    </r>
  </si>
  <si>
    <r>
      <rPr>
        <sz val="11"/>
        <color rgb="FF000000"/>
        <rFont val="Calibri"/>
      </rPr>
      <t>Navigate to and open /usr/lib/vmware-vsphere-client/server/configuration/context.xml.</t>
    </r>
    <r>
      <rPr>
        <sz val="11"/>
        <color rgb="FF000000"/>
        <rFont val="Calibri"/>
      </rPr>
      <t xml:space="preserve">
</t>
    </r>
    <r>
      <rPr>
        <sz val="11"/>
        <color rgb="FF000000"/>
        <rFont val="Calibri"/>
      </rPr>
      <t>Configure the &lt;Context&gt; node as follows:</t>
    </r>
    <r>
      <rPr>
        <sz val="11"/>
        <color rgb="FF000000"/>
        <rFont val="Calibri"/>
      </rPr>
      <t xml:space="preserve">
</t>
    </r>
    <r>
      <rPr>
        <sz val="11"/>
        <color rgb="FF000000"/>
        <rFont val="Calibri"/>
      </rPr>
      <t>&lt;Context useHttpOnly="true"&gt;</t>
    </r>
  </si>
  <si>
    <r>
      <rPr>
        <sz val="11"/>
        <color rgb="FF000000"/>
        <rFont val="Calibri"/>
      </rPr>
      <t xml:space="preserve">Cookies are a common way to save session state over the HTTP(S) protocol. If an attacker can compromise session data stored in a cookie, they are better able to launch an attack against the server and its applications. </t>
    </r>
    <r>
      <rPr>
        <sz val="11"/>
        <color rgb="FF000000"/>
        <rFont val="Calibri"/>
      </rPr>
      <t xml:space="preserve">
</t>
    </r>
    <r>
      <rPr>
        <sz val="11"/>
        <color rgb="FF000000"/>
        <rFont val="Calibri"/>
      </rPr>
      <t>When a cookie is tagged with the "HttpOnly" flag, it tells the browser that this particular cookie should only be accessed by the originating server. Any attempt to access the cookie from client script is strictly forbidden.</t>
    </r>
    <r>
      <rPr>
        <sz val="11"/>
        <color rgb="FF000000"/>
        <rFont val="Calibri"/>
      </rPr>
      <t xml:space="preserve">
</t>
    </r>
    <r>
      <rPr>
        <sz val="11"/>
        <color rgb="FF000000"/>
        <rFont val="Calibri"/>
      </rPr>
      <t>Satisfies: SRG-APP-000001-WSR-000002, SRG-APP-000223-WSR-000011, SRG-APP-000439-WSR-000154</t>
    </r>
  </si>
  <si>
    <r>
      <rPr>
        <sz val="11"/>
        <color rgb="FF000000"/>
        <rFont val="Calibri"/>
      </rPr>
      <t>At the command prompt, execute the following command:</t>
    </r>
    <r>
      <rPr>
        <sz val="11"/>
        <color rgb="FF000000"/>
        <rFont val="Calibri"/>
      </rPr>
      <t xml:space="preserve">
</t>
    </r>
    <r>
      <rPr>
        <sz val="11"/>
        <color rgb="FF000000"/>
        <rFont val="Calibri"/>
      </rPr>
      <t># xmllint --xpath '/Context/@useHttpOnly' /usr/lib/vmware-vsphere-client/server/configuration/context.xml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useHttpOnly="true"</t>
    </r>
    <r>
      <rPr>
        <sz val="11"/>
        <color rgb="FF000000"/>
        <rFont val="Calibri"/>
      </rPr>
      <t xml:space="preserve">
</t>
    </r>
    <r>
      <rPr>
        <sz val="11"/>
        <color rgb="FF000000"/>
        <rFont val="Calibri"/>
      </rPr>
      <t>If the output does not match the expected result, this is a finding.</t>
    </r>
  </si>
  <si>
    <t>V-239747</t>
  </si>
  <si>
    <r>
      <rPr>
        <sz val="11"/>
        <rFont val="Calibri"/>
      </rPr>
      <t>vSphere Client must be configured with FIPS 140-2 compliant ciphers for HTTPS connections.</t>
    </r>
  </si>
  <si>
    <r>
      <rPr>
        <sz val="11"/>
        <color rgb="FF000000"/>
        <rFont val="Calibri"/>
      </rPr>
      <t>Navigate to and open /usr/lib/vmware-vsphere-client/server/configuration/tomcat-server.xml.</t>
    </r>
    <r>
      <rPr>
        <sz val="11"/>
        <color rgb="FF000000"/>
        <rFont val="Calibri"/>
      </rPr>
      <t xml:space="preserve">
</t>
    </r>
    <r>
      <rPr>
        <sz val="11"/>
        <color rgb="FF000000"/>
        <rFont val="Calibri"/>
      </rPr>
      <t>Ensure that the SSLHostConfig contains the following value:</t>
    </r>
    <r>
      <rPr>
        <sz val="11"/>
        <color rgb="FF000000"/>
        <rFont val="Calibri"/>
      </rPr>
      <t xml:space="preserve">
</t>
    </r>
    <r>
      <rPr>
        <sz val="11"/>
        <color rgb="FF000000"/>
        <rFont val="Calibri"/>
      </rPr>
      <t>ciphers="TLS_ECDH_RSA_WITH_AES_256_GCM_SHA384,TLS_ECDH_ECDSA_WITH_AES_256_GCM_SHA384,TLS_ECDHE_RSA_WITH_AES_256_GCM_SHA384,TLS_ECDHE_ECDSA_WITH_AES_256_GCM_SHA384,TLS_RSA_WITH_AES_256_GCM_SHA384,TLS_ECDH_RSA_WITH_AES_128_GCM_SHA256,TLS_ECDH_ECDSA_WITH_AES_128_GCM_SHA256,TLS_ECDHE_RSA_WITH_AES_128_GCM_SHA256,TLS_ECDHE_ECDSA_WITH_AES_128_GCM_SHA256,TLS_RSA_WITH_AES_128_GCM_SHA256,TLS_ECDH_RSA_WITH_AES_256_CBC_SHA384,TLS_ECDH_ECDSA_WITH_AES_256_CBC_SHA384,TLS_ECDHE_RSA_WITH_AES_256_CBC_SHA384,TLS_ECDHE_ECDSA_WITH_AES_256_CBC_SHA384,TLS_RSA_WITH_AES_256_CBC_SHA256,TLS_ECDH_RSA_WITH_AES_256_CBC_SHA,TLS_ECDH_ECDSA_WITH_AES_256_CBC_SHA,TLS_ECDHE_RSA_WITH_AES_256_CBC_SHA,TLS_ECDHE_ECDSA_WITH_AES_256_CBC_SHA,TLS_RSA_WITH_AES_256_CBC_SHA,TLS_ECDH_RSA_WITH_AES_128_CBC_SHA256,TLS_ECDH_ECDSA_WITH_AES_128_CBC_SHA256,TLS_ECDHE_RSA_WITH_AES_128_CBC_SHA256,TLS_ECDHE_ECDSA_WITH_AES_128_CBC_SHA256,TLS_RSA_WITH_AES_128_CBC_SHA256,TLS_ECDH_RSA_WITH_AES_128_CBC_SHA,TLS_ECDH_ECDSA_WITH_AES_128_CBC_SHA,TLS_ECDHE_RSA_WITH_AES_128_CBC_SHA,TLS_ECDHE_ECDSA_WITH_AES_128_CBC_SHA,TLS_RSA_WITH_AES_128_CBC_SHA"</t>
    </r>
  </si>
  <si>
    <r>
      <rPr>
        <sz val="11"/>
        <color rgb="FF000000"/>
        <rFont val="Calibri"/>
      </rPr>
      <t>Encryption of data in flight is an essential element of protecting information confidentiality. If a web server uses weak or outdated encryption algorithms, the server's communications can potentially be compromised.</t>
    </r>
    <r>
      <rPr>
        <sz val="11"/>
        <color rgb="FF000000"/>
        <rFont val="Calibri"/>
      </rPr>
      <t xml:space="preserve">
</t>
    </r>
    <r>
      <rPr>
        <sz val="11"/>
        <color rgb="FF000000"/>
        <rFont val="Calibri"/>
      </rPr>
      <t>The US Federal Information Processing Standards (FIPS) publication 140-2, Security Requirements for Cryptographic Modules (FIPS 140-2), approved ciphers provide the maximum level of encryption possible for a private web server.</t>
    </r>
    <r>
      <rPr>
        <sz val="11"/>
        <color rgb="FF000000"/>
        <rFont val="Calibri"/>
      </rPr>
      <t xml:space="preserve">
</t>
    </r>
    <r>
      <rPr>
        <sz val="11"/>
        <color rgb="FF000000"/>
        <rFont val="Calibri"/>
      </rPr>
      <t>The Tomcat connector listening on 9443 comes preconfigured with appropriate FIPS ciphers by default, but this must be verified.</t>
    </r>
    <r>
      <rPr>
        <sz val="11"/>
        <color rgb="FF000000"/>
        <rFont val="Calibri"/>
      </rPr>
      <t xml:space="preserve">
</t>
    </r>
    <r>
      <rPr>
        <sz val="11"/>
        <color rgb="FF000000"/>
        <rFont val="Calibri"/>
      </rPr>
      <t>Satisfies: SRG-APP-000014-WSR-000006, SRG-APP-000179-WSR-000110, SRG-APP-000439-WSR-000188</t>
    </r>
  </si>
  <si>
    <r>
      <rPr>
        <sz val="11"/>
        <color rgb="FF000000"/>
        <rFont val="Calibri"/>
      </rPr>
      <t>At the command prompt, execute the following command:</t>
    </r>
    <r>
      <rPr>
        <sz val="11"/>
        <color rgb="FF000000"/>
        <rFont val="Calibri"/>
      </rPr>
      <t xml:space="preserve">
</t>
    </r>
    <r>
      <rPr>
        <sz val="11"/>
        <color rgb="FF000000"/>
        <rFont val="Calibri"/>
      </rPr>
      <t># xmllint --format --xpath '/Server/Service/Connector[@port=9443]/SSLHostConfig/@ciphers' /usr/lib/vmware-vsphere-client/server/configuration/tomcat-server.xml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iphers="TLS_ECDH_RSA_WITH_AES_256_GCM_SHA384,TLS_ECDH_ECDSA_WITH_AES_256_GCM_SHA384,TLS_ECDHE_RSA_WITH_AES_256_GCM_SHA384,TLS_ECDHE_ECDSA_WITH_AES_256_GCM_SHA384,TLS_RSA_WITH_AES_256_GCM_SHA384,TLS_ECDH_RSA_WITH_AES_128_GCM_SHA256,TLS_ECDH_ECDSA_WITH_AES_128_GCM_SHA256,TLS_ECDHE_RSA_WITH_AES_128_GCM_SHA256,TLS_ECDHE_ECDSA_WITH_AES_128_GCM_SHA256,TLS_RSA_WITH_AES_128_GCM_SHA256,TLS_ECDH_RSA_WITH_AES_256_CBC_SHA384,TLS_ECDH_ECDSA_WITH_AES_256_CBC_SHA384,TLS_ECDHE_RSA_WITH_AES_256_CBC_SHA384,TLS_ECDHE_ECDSA_WITH_AES_256_CBC_SHA384,TLS_RSA_WITH_AES_256_CBC_SHA256,TLS_ECDH_RSA_WITH_AES_256_CBC_SHA,TLS_ECDH_ECDSA_WITH_AES_256_CBC_SHA,TLS_ECDHE_RSA_WITH_AES_256_CBC_SHA,TLS_ECDHE_ECDSA_WITH_AES_256_CBC_SHA,TLS_RSA_WITH_AES_256_CBC_SHA,TLS_ECDH_RSA_WITH_AES_128_CBC_SHA256,TLS_ECDH_ECDSA_WITH_AES_128_CBC_SHA256,TLS_ECDHE_RSA_WITH_AES_128_CBC_SHA256,TLS_ECDHE_ECDSA_WITH_AES_128_CBC_SHA256,TLS_RSA_WITH_AES_128_CBC_SHA256,TLS_ECDH_RSA_WITH_AES_128_CBC_SHA,TLS_ECDH_ECDSA_WITH_AES_128_CBC_SHA,TLS_ECDHE_RSA_WITH_AES_128_CBC_SHA,TLS_ECDHE_ECDSA_WITH_AES_128_CBC_SHA,TLS_RSA_WITH_AES_128_CBC_SHA"</t>
    </r>
    <r>
      <rPr>
        <sz val="11"/>
        <color rgb="FF000000"/>
        <rFont val="Calibri"/>
      </rPr>
      <t xml:space="preserve">
</t>
    </r>
    <r>
      <rPr>
        <sz val="11"/>
        <color rgb="FF000000"/>
        <rFont val="Calibri"/>
      </rPr>
      <t>If the output does not match the expected result, this is a finding.</t>
    </r>
  </si>
  <si>
    <t>V-239748</t>
  </si>
  <si>
    <r>
      <rPr>
        <sz val="11"/>
        <rFont val="Calibri"/>
      </rPr>
      <t>vSphere Client must be configured to enable SSL/TLS.</t>
    </r>
  </si>
  <si>
    <r>
      <rPr>
        <sz val="11"/>
        <color rgb="FF000000"/>
        <rFont val="Calibri"/>
      </rPr>
      <t>Navigate to and open /usr/lib/vmware-vsphere-client/server/configuration/tomcat-server.xml.</t>
    </r>
    <r>
      <rPr>
        <sz val="11"/>
        <color rgb="FF000000"/>
        <rFont val="Calibri"/>
      </rPr>
      <t xml:space="preserve">
</t>
    </r>
    <r>
      <rPr>
        <sz val="11"/>
        <color rgb="FF000000"/>
        <rFont val="Calibri"/>
      </rPr>
      <t>Ensure that the &lt;Connector&gt; node with 'port=9443' contains the following value:</t>
    </r>
    <r>
      <rPr>
        <sz val="11"/>
        <color rgb="FF000000"/>
        <rFont val="Calibri"/>
      </rPr>
      <t xml:space="preserve">
</t>
    </r>
    <r>
      <rPr>
        <sz val="11"/>
        <color rgb="FF000000"/>
        <rFont val="Calibri"/>
      </rPr>
      <t>SSLEnabled="true"</t>
    </r>
  </si>
  <si>
    <r>
      <rPr>
        <sz val="11"/>
        <color rgb="FF000000"/>
        <rFont val="Calibri"/>
      </rPr>
      <t>Data exchanged between the user and the web server can range from static display data to credentials used to log into the hosted application. Even when data appears to be static, the non-displayed logic in a web page may expose business logic or trusted system relationships. The integrity of all the data being exchanged between the user and web server must always be trusted. To protect the integrity and trust, encryption methods should be used to protect the complete communication session.</t>
    </r>
    <r>
      <rPr>
        <sz val="11"/>
        <color rgb="FF000000"/>
        <rFont val="Calibri"/>
      </rPr>
      <t xml:space="preserve">
</t>
    </r>
    <r>
      <rPr>
        <sz val="11"/>
        <color rgb="FF000000"/>
        <rFont val="Calibri"/>
      </rPr>
      <t>HTTP connections in Virgo are managed through the Connector object. The vSphere Client endpoint has two connectors. One is behind a reverse proxy, which terminates TLS, and the other is serving SSL/TLS natively on 9443. The first will be addressed in a separate STIG, while this control addresses ensuring SSL/TLS is enabled on the 9443 connector.</t>
    </r>
    <r>
      <rPr>
        <sz val="11"/>
        <color rgb="FF000000"/>
        <rFont val="Calibri"/>
      </rPr>
      <t xml:space="preserve">
</t>
    </r>
    <r>
      <rPr>
        <sz val="11"/>
        <color rgb="FF000000"/>
        <rFont val="Calibri"/>
      </rPr>
      <t>Satisfies: SRG-APP-000015-WSR-000014, SRG-APP-000172-WSR-000104, SRG-APP-000315-WSR-000004, SRG-APP-000439-WSR-000151, SRG-APP-000439-WSR-000152, SRG-APP-000439-WSR-000156, SRG-APP-000442-WSR-000182</t>
    </r>
  </si>
  <si>
    <r>
      <rPr>
        <sz val="11"/>
        <color rgb="FF000000"/>
        <rFont val="Calibri"/>
      </rPr>
      <t>At the command prompt, execute the following command:</t>
    </r>
    <r>
      <rPr>
        <sz val="11"/>
        <color rgb="FF000000"/>
        <rFont val="Calibri"/>
      </rPr>
      <t xml:space="preserve">
</t>
    </r>
    <r>
      <rPr>
        <sz val="11"/>
        <color rgb="FF000000"/>
        <rFont val="Calibri"/>
      </rPr>
      <t># xmllint --format --xpath '/Server/Service/Connector[@port=9443]/@SSLEnabled' /usr/lib/vmware-vsphere-client/server/configuration/tomcat-server.xml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SSLEnabled="true"</t>
    </r>
    <r>
      <rPr>
        <sz val="11"/>
        <color rgb="FF000000"/>
        <rFont val="Calibri"/>
      </rPr>
      <t xml:space="preserve">
</t>
    </r>
    <r>
      <rPr>
        <sz val="11"/>
        <color rgb="FF000000"/>
        <rFont val="Calibri"/>
      </rPr>
      <t>If the output does not match the expected result, this is a finding.</t>
    </r>
  </si>
  <si>
    <t>V-239749</t>
  </si>
  <si>
    <r>
      <rPr>
        <sz val="11"/>
        <rFont val="Calibri"/>
      </rPr>
      <t>vSphere Client must be configured to only communicate over TLS 1.2.</t>
    </r>
  </si>
  <si>
    <r>
      <rPr>
        <sz val="11"/>
        <color rgb="FF000000"/>
        <rFont val="Calibri"/>
      </rPr>
      <t>Navigate to and open /usr/lib/vmware-vsphere-client/server/configuration/tomcat-server.xml.</t>
    </r>
    <r>
      <rPr>
        <sz val="11"/>
        <color rgb="FF000000"/>
        <rFont val="Calibri"/>
      </rPr>
      <t xml:space="preserve">
</t>
    </r>
    <r>
      <rPr>
        <sz val="11"/>
        <color rgb="FF000000"/>
        <rFont val="Calibri"/>
      </rPr>
      <t>Ensure that the &lt;SSLHostConfig&gt; node contains the following value:</t>
    </r>
    <r>
      <rPr>
        <sz val="11"/>
        <color rgb="FF000000"/>
        <rFont val="Calibri"/>
      </rPr>
      <t xml:space="preserve">
</t>
    </r>
    <r>
      <rPr>
        <sz val="11"/>
        <color rgb="FF000000"/>
        <rFont val="Calibri"/>
      </rPr>
      <t>protocols="TLSv1.2"</t>
    </r>
  </si>
  <si>
    <r>
      <rPr>
        <sz val="11"/>
        <color rgb="FF000000"/>
        <rFont val="Calibri"/>
      </rPr>
      <t>Data exchanged between the user and the web server can range from static display data to credentials used to log in to the hosted application. Even when data appears to be static, the non-displayed logic in a web page may expose business logic or trusted system relationships. The integrity of all the data being exchanged between the user and web server must always be trusted. To protect the integrity and trust, encryption methods should be used to protect the complete communication session.</t>
    </r>
    <r>
      <rPr>
        <sz val="11"/>
        <color rgb="FF000000"/>
        <rFont val="Calibri"/>
      </rPr>
      <t xml:space="preserve">
</t>
    </r>
    <r>
      <rPr>
        <sz val="11"/>
        <color rgb="FF000000"/>
        <rFont val="Calibri"/>
      </rPr>
      <t>HTTP connections in Virgo are managed through the Connector object. The vSphere Client endpoint has two connectors. One is behind a reverse proxy that terminates TLS and the other is serving TLS natively on 9443. The first will be addressed in a separate STIG, while this control addresses ensuring TLS is enabled on the 9443 connector.</t>
    </r>
  </si>
  <si>
    <r>
      <rPr>
        <sz val="11"/>
        <color rgb="FF000000"/>
        <rFont val="Calibri"/>
      </rPr>
      <t>At the command prompt, execute the following command:</t>
    </r>
    <r>
      <rPr>
        <sz val="11"/>
        <color rgb="FF000000"/>
        <rFont val="Calibri"/>
      </rPr>
      <t xml:space="preserve">
</t>
    </r>
    <r>
      <rPr>
        <sz val="11"/>
        <color rgb="FF000000"/>
        <rFont val="Calibri"/>
      </rPr>
      <t># xmllint --format --xpath '/Server/Service/Connector[@port=9443]/SSLHostConfig/@protocols' /usr/lib/vmware-vsphere-client/server/configuration/tomcat-server.xml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protocols="TLSv1.2"</t>
    </r>
    <r>
      <rPr>
        <sz val="11"/>
        <color rgb="FF000000"/>
        <rFont val="Calibri"/>
      </rPr>
      <t xml:space="preserve">
</t>
    </r>
    <r>
      <rPr>
        <sz val="11"/>
        <color rgb="FF000000"/>
        <rFont val="Calibri"/>
      </rPr>
      <t>If the output does not match the expected result, this is a finding.</t>
    </r>
  </si>
  <si>
    <t>V-239750</t>
  </si>
  <si>
    <r>
      <rPr>
        <sz val="11"/>
        <rFont val="Calibri"/>
      </rPr>
      <t>vSphere Client must be configured to use the HTTPS scheme.</t>
    </r>
  </si>
  <si>
    <r>
      <rPr>
        <sz val="11"/>
        <color rgb="FF000000"/>
        <rFont val="Calibri"/>
      </rPr>
      <t>Navigate to and open /usr/lib/vmware-vsphere-client/server/configuration/tomcat-server.xml.</t>
    </r>
    <r>
      <rPr>
        <sz val="11"/>
        <color rgb="FF000000"/>
        <rFont val="Calibri"/>
      </rPr>
      <t xml:space="preserve">
</t>
    </r>
    <r>
      <rPr>
        <sz val="11"/>
        <color rgb="FF000000"/>
        <rFont val="Calibri"/>
      </rPr>
      <t>Ensure that the &lt;Connector&gt; node with 'port=9443' contains the following value:</t>
    </r>
    <r>
      <rPr>
        <sz val="11"/>
        <color rgb="FF000000"/>
        <rFont val="Calibri"/>
      </rPr>
      <t xml:space="preserve">
</t>
    </r>
    <r>
      <rPr>
        <sz val="11"/>
        <color rgb="FF000000"/>
        <rFont val="Calibri"/>
      </rPr>
      <t>scheme="https"</t>
    </r>
  </si>
  <si>
    <r>
      <rPr>
        <sz val="11"/>
        <color rgb="FF000000"/>
        <rFont val="Calibri"/>
      </rPr>
      <t>Data exchanged between the user and the web server can range from static display data to credentials used to log into the hosted application. Even when data appears to be static, the non-displayed logic in a web page may expose business logic or trusted system relationships. The integrity of all the data being exchanged between the user and web server must always be trusted. To protect the integrity and trust, encryption methods should be used to protect the complete communication session.</t>
    </r>
    <r>
      <rPr>
        <sz val="11"/>
        <color rgb="FF000000"/>
        <rFont val="Calibri"/>
      </rPr>
      <t xml:space="preserve">
</t>
    </r>
    <r>
      <rPr>
        <sz val="11"/>
        <color rgb="FF000000"/>
        <rFont val="Calibri"/>
      </rPr>
      <t>HTTP connections in Virgo are managed through the Connector object. The vSphere Client endpoint has two connectors. One is behind a reverse proxy that terminates TLS and the other is serving TLS natively on 9443. The first will be addressed in a separate STIG, while this control addresses ensuring TLS is enabled on the 9443 connector.</t>
    </r>
  </si>
  <si>
    <r>
      <rPr>
        <sz val="11"/>
        <color rgb="FF000000"/>
        <rFont val="Calibri"/>
      </rPr>
      <t>At the command prompt, execute the following command:</t>
    </r>
    <r>
      <rPr>
        <sz val="11"/>
        <color rgb="FF000000"/>
        <rFont val="Calibri"/>
      </rPr>
      <t xml:space="preserve">
</t>
    </r>
    <r>
      <rPr>
        <sz val="11"/>
        <color rgb="FF000000"/>
        <rFont val="Calibri"/>
      </rPr>
      <t># xmllint --format --xpath '/Server/Service/Connector[@port=9443]/@scheme' /usr/lib/vmware-vsphere-client/server/configuration/tomcat-server.xml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scheme="https"</t>
    </r>
    <r>
      <rPr>
        <sz val="11"/>
        <color rgb="FF000000"/>
        <rFont val="Calibri"/>
      </rPr>
      <t xml:space="preserve">
</t>
    </r>
    <r>
      <rPr>
        <sz val="11"/>
        <color rgb="FF000000"/>
        <rFont val="Calibri"/>
      </rPr>
      <t>If the output does not match the expected result, this is a finding.</t>
    </r>
  </si>
  <si>
    <t>V-239751</t>
  </si>
  <si>
    <r>
      <rPr>
        <sz val="11"/>
        <rFont val="Calibri"/>
      </rPr>
      <t>vSphere Client must record user access in a format that enables monitoring of remote access.</t>
    </r>
  </si>
  <si>
    <r>
      <rPr>
        <sz val="11"/>
        <color rgb="FF000000"/>
        <rFont val="Calibri"/>
      </rPr>
      <t>Navigate to and open /usr/lib/vmware-vsphere-client/server/configuration/tomcat-server.xml.</t>
    </r>
    <r>
      <rPr>
        <sz val="11"/>
        <color rgb="FF000000"/>
        <rFont val="Calibri"/>
      </rPr>
      <t xml:space="preserve">
</t>
    </r>
    <r>
      <rPr>
        <sz val="11"/>
        <color rgb="FF000000"/>
        <rFont val="Calibri"/>
      </rPr>
      <t>Ensure the log pattern in the "org.apache.catalina.valves.AccessLogValve" node is set to the following:</t>
    </r>
    <r>
      <rPr>
        <sz val="11"/>
        <color rgb="FF000000"/>
        <rFont val="Calibri"/>
      </rPr>
      <t xml:space="preserve">
</t>
    </r>
    <r>
      <rPr>
        <sz val="11"/>
        <color rgb="FF000000"/>
        <rFont val="Calibri"/>
      </rPr>
      <t>pattern="%h %{x-forwarded-for}i %l %u %t &amp;quot;%r&amp;quot; %s %b %{#hashedSessionId#}s %I %D"</t>
    </r>
  </si>
  <si>
    <r>
      <rPr>
        <sz val="11"/>
        <color rgb="FF000000"/>
        <rFont val="Calibri"/>
      </rPr>
      <t>Remote access can be exploited by an attacker to compromise the server. By recording all remote access activities, it will be possible to determine the attacker's location, intent, and degree of success.</t>
    </r>
    <r>
      <rPr>
        <sz val="11"/>
        <color rgb="FF000000"/>
        <rFont val="Calibri"/>
      </rPr>
      <t xml:space="preserve">
</t>
    </r>
    <r>
      <rPr>
        <sz val="11"/>
        <color rgb="FF000000"/>
        <rFont val="Calibri"/>
      </rPr>
      <t>Virgo can be configured with an "AccessLogValve", a component that can be inserted into the request processing pipeline to provide robust access logging. The AccessLogValve creates log files in the same format as those created by standard web servers. When AccessLogValve is properly configured, log files will contain all the forensic information necessary in the case of a security incident.</t>
    </r>
    <r>
      <rPr>
        <sz val="11"/>
        <color rgb="FF000000"/>
        <rFont val="Calibri"/>
      </rPr>
      <t xml:space="preserve">
</t>
    </r>
    <r>
      <rPr>
        <sz val="11"/>
        <color rgb="FF000000"/>
        <rFont val="Calibri"/>
      </rPr>
      <t>Satisfies: SRG-APP-000016-WSR-000005, SRG-APP-000089-WSR-000047, SRG-APP-000092-WSR-000055, SRG-APP-000095-WSR-000056, SRG-APP-000096-WSR-000057, SRG-APP-000097-WSR-000058, SRG-APP-000098-WSR-000059, SRG-APP-000098-WSR-000060, SRG-APP-000099-WSR-000061, SRG-APP-000100-WSR-000064, SRG-APP-000374-WSR-000172, SRG-APP-000375-WSR-000171</t>
    </r>
  </si>
  <si>
    <r>
      <rPr>
        <sz val="11"/>
        <color rgb="FF000000"/>
        <rFont val="Calibri"/>
      </rPr>
      <t>At the command prompt, execute the following command:</t>
    </r>
    <r>
      <rPr>
        <sz val="11"/>
        <color rgb="FF000000"/>
        <rFont val="Calibri"/>
      </rPr>
      <t xml:space="preserve">
</t>
    </r>
    <r>
      <rPr>
        <sz val="11"/>
        <color rgb="FF000000"/>
        <rFont val="Calibri"/>
      </rPr>
      <t># xmllint --format /usr/lib/vmware-vsphere-client/server/configuration/tomcat-server.xml | sed '2 s/xmlns=".*"//g' |  xmllint --xpath '/Server/Service/Engine/Host/Valve[@className="org.apache.catalina.valves.AccessLogValve"]'/@pattern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pattern="%h %{x-forwarded-for}i %l %u %t &amp;quot;%r&amp;quot; %s %b %{#hashedSessionId#}s %I %D"</t>
    </r>
    <r>
      <rPr>
        <sz val="11"/>
        <color rgb="FF000000"/>
        <rFont val="Calibri"/>
      </rPr>
      <t xml:space="preserve">
</t>
    </r>
    <r>
      <rPr>
        <sz val="11"/>
        <color rgb="FF000000"/>
        <rFont val="Calibri"/>
      </rPr>
      <t>If the output does not match the expected result, this is a finding.</t>
    </r>
  </si>
  <si>
    <t>V-239752</t>
  </si>
  <si>
    <r>
      <rPr>
        <sz val="11"/>
        <rFont val="Calibri"/>
      </rPr>
      <t>vSphere Client must generate log records during Java startup and shutdown.</t>
    </r>
  </si>
  <si>
    <r>
      <rPr>
        <sz val="11"/>
        <color rgb="FF000000"/>
        <rFont val="Calibri"/>
      </rPr>
      <t xml:space="preserve">Navigate to and open /etc/vmware/vmware-vmon/svcCfgfiles/vsphere-client.json. </t>
    </r>
    <r>
      <rPr>
        <sz val="11"/>
        <color rgb="FF000000"/>
        <rFont val="Calibri"/>
      </rPr>
      <t xml:space="preserve">
</t>
    </r>
    <r>
      <rPr>
        <sz val="11"/>
        <color rgb="FF000000"/>
        <rFont val="Calibri"/>
      </rPr>
      <t>Below the last line of the "PreStartCommandArg" block, add the following line:</t>
    </r>
    <r>
      <rPr>
        <sz val="11"/>
        <color rgb="FF000000"/>
        <rFont val="Calibri"/>
      </rPr>
      <t xml:space="preserve">
</t>
    </r>
    <r>
      <rPr>
        <sz val="11"/>
        <color rgb="FF000000"/>
        <rFont val="Calibri"/>
      </rPr>
      <t>"StreamRedirectFile": "%VMWARE_LOG_DIR%/vmware/vsphere-client/logs/vsphere-client-runtime.log",</t>
    </r>
    <r>
      <rPr>
        <sz val="11"/>
        <color rgb="FF000000"/>
        <rFont val="Calibri"/>
      </rPr>
      <t xml:space="preserve">
</t>
    </r>
    <r>
      <rPr>
        <sz val="11"/>
        <color rgb="FF000000"/>
        <rFont val="Calibri"/>
      </rPr>
      <t>Restart the appliance for changes to take effect.</t>
    </r>
  </si>
  <si>
    <r>
      <rPr>
        <sz val="11"/>
        <color rgb="FF000000"/>
        <rFont val="Calibri"/>
      </rPr>
      <t>Logging must be started as soon as possible when a service starts and when a service is stopped. Many forms of suspicious actions can be detected by analyzing logs for unexpected service starts and stops. Also, by starting to log immediately after a service starts, it becomes more difficult for suspicious activity to go unlogged.</t>
    </r>
    <r>
      <rPr>
        <sz val="11"/>
        <color rgb="FF000000"/>
        <rFont val="Calibri"/>
      </rPr>
      <t xml:space="preserve">
</t>
    </r>
    <r>
      <rPr>
        <sz val="11"/>
        <color rgb="FF000000"/>
        <rFont val="Calibri"/>
      </rPr>
      <t>On the VCSA, the vmware-vmon service starts up the JVMs for various vCenter processes, including vSphere Client, and the individual json config files control the early jvm logging. Ensuring these json files are configured correctly enables early Java stdout and stderr logging.</t>
    </r>
  </si>
  <si>
    <r>
      <rPr>
        <sz val="11"/>
        <color rgb="FF000000"/>
        <rFont val="Calibri"/>
      </rPr>
      <t>At the command prompt, execute the following command:</t>
    </r>
    <r>
      <rPr>
        <sz val="11"/>
        <color rgb="FF000000"/>
        <rFont val="Calibri"/>
      </rPr>
      <t xml:space="preserve">
</t>
    </r>
    <r>
      <rPr>
        <sz val="11"/>
        <color rgb="FF000000"/>
        <rFont val="Calibri"/>
      </rPr>
      <t># grep StreamRedirectFile /etc/vmware/vmware-vmon/svcCfgfiles/vsphere-client.json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"StreamRedirectFile": "%VMWARE_LOG_DIR%/vmware/vsphere-client/logs/vsphere-client-runtime.log",</t>
    </r>
    <r>
      <rPr>
        <sz val="11"/>
        <color rgb="FF000000"/>
        <rFont val="Calibri"/>
      </rPr>
      <t xml:space="preserve">
</t>
    </r>
    <r>
      <rPr>
        <sz val="11"/>
        <color rgb="FF000000"/>
        <rFont val="Calibri"/>
      </rPr>
      <t>If there is no log file specified for the "StreamRedirectFile" setting, this is a finding.</t>
    </r>
  </si>
  <si>
    <t>V-239753</t>
  </si>
  <si>
    <r>
      <rPr>
        <sz val="11"/>
        <rFont val="Calibri"/>
      </rPr>
      <t>vSphere Client application files must be verified for their integrity.</t>
    </r>
  </si>
  <si>
    <r>
      <rPr>
        <sz val="11"/>
        <color rgb="FF000000"/>
        <rFont val="Calibri"/>
      </rPr>
      <t xml:space="preserve">Reinstall the VCSA or roll back to a snapshot. </t>
    </r>
    <r>
      <rPr>
        <sz val="11"/>
        <color rgb="FF000000"/>
        <rFont val="Calibri"/>
      </rPr>
      <t xml:space="preserve">
</t>
    </r>
    <r>
      <rPr>
        <sz val="11"/>
        <color rgb="FF000000"/>
        <rFont val="Calibri"/>
      </rPr>
      <t>Modifying the vSphere Client installation files manually is not supported by VMware.</t>
    </r>
  </si>
  <si>
    <r>
      <rPr>
        <sz val="11"/>
        <color rgb="FF000000"/>
        <rFont val="Calibri"/>
      </rPr>
      <t>Verifying that vSphere Client application code is unchanged from its shipping state is essential for file validation and non-repudiation of vSphere Client. There is no reason that the MD5 hash of the rpm original files should be changed after installation, excluding configuration files.</t>
    </r>
  </si>
  <si>
    <r>
      <rPr>
        <sz val="11"/>
        <color rgb="FF000000"/>
        <rFont val="Calibri"/>
      </rPr>
      <t>At the command prompt, execute the following command:</t>
    </r>
    <r>
      <rPr>
        <sz val="11"/>
        <color rgb="FF000000"/>
        <rFont val="Calibri"/>
      </rPr>
      <t xml:space="preserve">
</t>
    </r>
    <r>
      <rPr>
        <sz val="11"/>
        <color rgb="FF000000"/>
        <rFont val="Calibri"/>
      </rPr>
      <t># rpm -V vsphere-client|grep "^..5......"|grep -E "\.war|\.jar|\.sh|\.py"</t>
    </r>
    <r>
      <rPr>
        <sz val="11"/>
        <color rgb="FF000000"/>
        <rFont val="Calibri"/>
      </rPr>
      <t xml:space="preserve">
</t>
    </r>
    <r>
      <rPr>
        <sz val="11"/>
        <color rgb="FF000000"/>
        <rFont val="Calibri"/>
      </rPr>
      <t>If there is any output, this is a finding.</t>
    </r>
  </si>
  <si>
    <t>V-239754</t>
  </si>
  <si>
    <r>
      <rPr>
        <sz val="11"/>
        <rFont val="Calibri"/>
      </rPr>
      <t>vSphere Client must have Multipurpose Internet Mail Extensions (MIME) that invoke OS shell programs disabled.</t>
    </r>
  </si>
  <si>
    <r>
      <rPr>
        <sz val="11"/>
        <color rgb="FF000000"/>
        <rFont val="Calibri"/>
      </rPr>
      <t xml:space="preserve">Open /usr/lib/vmware-vsphere-client/server/configuration/conf/web.xml in a text editor. </t>
    </r>
    <r>
      <rPr>
        <sz val="11"/>
        <color rgb="FF000000"/>
        <rFont val="Calibri"/>
      </rPr>
      <t xml:space="preserve">
</t>
    </r>
    <r>
      <rPr>
        <sz val="11"/>
        <color rgb="FF000000"/>
        <rFont val="Calibri"/>
      </rPr>
      <t>Remove any and all of the following nodes lines:</t>
    </r>
    <r>
      <rPr>
        <sz val="11"/>
        <color rgb="FF000000"/>
        <rFont val="Calibri"/>
      </rPr>
      <t xml:space="preserve">
</t>
    </r>
    <r>
      <rPr>
        <sz val="11"/>
        <color rgb="FF000000"/>
        <rFont val="Calibri"/>
      </rPr>
      <t>&lt;mime-type&gt;application/x-csh&lt;/mime-type&gt;</t>
    </r>
    <r>
      <rPr>
        <sz val="11"/>
        <color rgb="FF000000"/>
        <rFont val="Calibri"/>
      </rPr>
      <t xml:space="preserve">
</t>
    </r>
    <r>
      <rPr>
        <sz val="11"/>
        <color rgb="FF000000"/>
        <rFont val="Calibri"/>
      </rPr>
      <t>&lt;mime-type&gt;application/x-shar&lt;/mime-type&gt;</t>
    </r>
    <r>
      <rPr>
        <sz val="11"/>
        <color rgb="FF000000"/>
        <rFont val="Calibri"/>
      </rPr>
      <t xml:space="preserve">
</t>
    </r>
    <r>
      <rPr>
        <sz val="11"/>
        <color rgb="FF000000"/>
        <rFont val="Calibri"/>
      </rPr>
      <t>&lt;mime-type&gt;application/x-sh&lt;/mime-type&gt;</t>
    </r>
    <r>
      <rPr>
        <sz val="11"/>
        <color rgb="FF000000"/>
        <rFont val="Calibri"/>
      </rPr>
      <t xml:space="preserve">
</t>
    </r>
    <r>
      <rPr>
        <sz val="11"/>
        <color rgb="FF000000"/>
        <rFont val="Calibri"/>
      </rPr>
      <t>&lt;mime-type&gt;application/x-ksh&lt;/mime-type&gt;</t>
    </r>
  </si>
  <si>
    <r>
      <rPr>
        <sz val="11"/>
        <color rgb="FF000000"/>
        <rFont val="Calibri"/>
      </rPr>
      <t>MIME mappings tell vSphere Client what type of program various file types and extensions are and what external utilities or programs are needed to execute the file type. </t>
    </r>
    <r>
      <rPr>
        <sz val="11"/>
        <color rgb="FF000000"/>
        <rFont val="Calibri"/>
      </rPr>
      <t xml:space="preserve">
</t>
    </r>
    <r>
      <rPr>
        <sz val="11"/>
        <color rgb="FF000000"/>
        <rFont val="Calibri"/>
      </rPr>
      <t>By ensuring that various shell script MIME types are not included in web.xml, the server is protected against malicious users tricking the server into executing shell command files.</t>
    </r>
  </si>
  <si>
    <r>
      <rPr>
        <sz val="11"/>
        <color rgb="FF000000"/>
        <rFont val="Calibri"/>
      </rPr>
      <t>At the command prompt, execute the following command:</t>
    </r>
    <r>
      <rPr>
        <sz val="11"/>
        <color rgb="FF000000"/>
        <rFont val="Calibri"/>
      </rPr>
      <t xml:space="preserve">
</t>
    </r>
    <r>
      <rPr>
        <sz val="11"/>
        <color rgb="FF000000"/>
        <rFont val="Calibri"/>
      </rPr>
      <t># grep -En '(x-csh&lt;)|(x-sh&lt;)|(x-shar&lt;)|(x-ksh&lt;)' /usr/lib/vmware-vsphere-client/server/configuration/conf/web.xml</t>
    </r>
    <r>
      <rPr>
        <sz val="11"/>
        <color rgb="FF000000"/>
        <rFont val="Calibri"/>
      </rPr>
      <t xml:space="preserve">
</t>
    </r>
    <r>
      <rPr>
        <sz val="11"/>
        <color rgb="FF000000"/>
        <rFont val="Calibri"/>
      </rPr>
      <t>If the command produces any output, this is a finding.</t>
    </r>
  </si>
  <si>
    <t>V-239755</t>
  </si>
  <si>
    <r>
      <rPr>
        <sz val="11"/>
        <rFont val="Calibri"/>
      </rPr>
      <t>vSphere Client must have mappings set for Java servlet pages.</t>
    </r>
  </si>
  <si>
    <r>
      <rPr>
        <sz val="11"/>
        <color rgb="FF000000"/>
        <rFont val="Calibri"/>
      </rPr>
      <t>Navigate to and open /usr/lib/vmware-vsphere-client/server/configuration/conf/web.xml.</t>
    </r>
    <r>
      <rPr>
        <sz val="11"/>
        <color rgb="FF000000"/>
        <rFont val="Calibri"/>
      </rPr>
      <t xml:space="preserve">
</t>
    </r>
    <r>
      <rPr>
        <sz val="11"/>
        <color rgb="FF000000"/>
        <rFont val="Calibri"/>
      </rPr>
      <t>Navigate to and locate the mapping for the JSP servlet. It is the &lt;servlet-mapping&gt; node that contains &lt;servlet-name&gt;jsp&lt;/servlet-name&gt;.</t>
    </r>
    <r>
      <rPr>
        <sz val="11"/>
        <color rgb="FF000000"/>
        <rFont val="Calibri"/>
      </rPr>
      <t xml:space="preserve">
</t>
    </r>
    <r>
      <rPr>
        <sz val="11"/>
        <color rgb="FF000000"/>
        <rFont val="Calibri"/>
      </rPr>
      <t>Configure the &lt;servlet-mapping&gt; node to look like the code snippet below:</t>
    </r>
    <r>
      <rPr>
        <sz val="11"/>
        <color rgb="FF000000"/>
        <rFont val="Calibri"/>
      </rPr>
      <t xml:space="preserve">
</t>
    </r>
    <r>
      <rPr>
        <sz val="11"/>
        <color rgb="FF000000"/>
        <rFont val="Calibri"/>
      </rPr>
      <t xml:space="preserve">    &lt;!-- The mappings for the JSP servlet --&gt;</t>
    </r>
    <r>
      <rPr>
        <sz val="11"/>
        <color rgb="FF000000"/>
        <rFont val="Calibri"/>
      </rPr>
      <t xml:space="preserve">
</t>
    </r>
    <r>
      <rPr>
        <sz val="11"/>
        <color rgb="FF000000"/>
        <rFont val="Calibri"/>
      </rPr>
      <t xml:space="preserve">    &lt;servlet-mapping&gt;</t>
    </r>
    <r>
      <rPr>
        <sz val="11"/>
        <color rgb="FF000000"/>
        <rFont val="Calibri"/>
      </rPr>
      <t xml:space="preserve">
</t>
    </r>
    <r>
      <rPr>
        <sz val="11"/>
        <color rgb="FF000000"/>
        <rFont val="Calibri"/>
      </rPr>
      <t xml:space="preserve">        &lt;servlet-name&gt;jsp&lt;/servlet-name&gt;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&lt;url-pattern&gt;*.jspx&lt;/url-pattern&gt;</t>
    </r>
    <r>
      <rPr>
        <sz val="11"/>
        <color rgb="FF000000"/>
        <rFont val="Calibri"/>
      </rPr>
      <t xml:space="preserve">
</t>
    </r>
    <r>
      <rPr>
        <sz val="11"/>
        <color rgb="FF000000"/>
        <rFont val="Calibri"/>
      </rPr>
      <t xml:space="preserve">    &lt;/servlet-mapping&gt;</t>
    </r>
  </si>
  <si>
    <r>
      <rPr>
        <sz val="11"/>
        <color rgb="FF000000"/>
        <rFont val="Calibri"/>
      </rPr>
      <t>Resource mapping is the process of tying a particular file type to a process in the web server that can serve that type of file to a requesting client and identify which file types are not to be delivered to a client.</t>
    </r>
    <r>
      <rPr>
        <sz val="11"/>
        <color rgb="FF000000"/>
        <rFont val="Calibri"/>
      </rPr>
      <t xml:space="preserve">
</t>
    </r>
    <r>
      <rPr>
        <sz val="11"/>
        <color rgb="FF000000"/>
        <rFont val="Calibri"/>
      </rPr>
      <t xml:space="preserve">By not specifying which files can and cannot be served to a user, the web server could deliver to a user web server configuration files, log files, password files, etc. </t>
    </r>
    <r>
      <rPr>
        <sz val="11"/>
        <color rgb="FF000000"/>
        <rFont val="Calibri"/>
      </rPr>
      <t xml:space="preserve">
</t>
    </r>
    <r>
      <rPr>
        <sz val="11"/>
        <color rgb="FF000000"/>
        <rFont val="Calibri"/>
      </rPr>
      <t>As Virgo is a Java-based web server, the main file extension used is *.jsp. This check ensures that the *.jsp and *.jspx file types has been properly mapped to servlets.</t>
    </r>
  </si>
  <si>
    <r>
      <rPr>
        <sz val="11"/>
        <color rgb="FF000000"/>
        <rFont val="Calibri"/>
      </rPr>
      <t xml:space="preserve">At the command prompt, execute the following command: </t>
    </r>
    <r>
      <rPr>
        <sz val="11"/>
        <color rgb="FF000000"/>
        <rFont val="Calibri"/>
      </rPr>
      <t xml:space="preserve">
</t>
    </r>
    <r>
      <rPr>
        <sz val="11"/>
        <color rgb="FF000000"/>
        <rFont val="Calibri"/>
      </rPr>
      <t># xmllint --format /usr/lib/vmware-vsphere-client/server/configuration/conf/web.xml | sed 's/xmlns=".*"//g' | xmllint --xpath '/web-app/servlet-mapping/servlet-name[text()="jsp"]/parent::servlet-mapping'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 xml:space="preserve">    &lt;servlet-name&gt;jsp&lt;/servlet-name&gt;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&lt;url-pattern&gt;*.jspx&lt;/url-pattern&gt;</t>
    </r>
    <r>
      <rPr>
        <sz val="11"/>
        <color rgb="FF000000"/>
        <rFont val="Calibri"/>
      </rPr>
      <t xml:space="preserve">
</t>
    </r>
    <r>
      <rPr>
        <sz val="11"/>
        <color rgb="FF000000"/>
        <rFont val="Calibri"/>
      </rPr>
      <t>&lt;/servlet-mapping&gt;</t>
    </r>
    <r>
      <rPr>
        <sz val="11"/>
        <color rgb="FF000000"/>
        <rFont val="Calibri"/>
      </rPr>
      <t xml:space="preserve">
</t>
    </r>
    <r>
      <rPr>
        <sz val="11"/>
        <color rgb="FF000000"/>
        <rFont val="Calibri"/>
      </rPr>
      <t>If the output of the command does not match the expected result, this is a finding.</t>
    </r>
  </si>
  <si>
    <t>V-239756</t>
  </si>
  <si>
    <r>
      <rPr>
        <sz val="11"/>
        <rFont val="Calibri"/>
      </rPr>
      <t>vSphere Client must not have the Web Distributed Authoring (WebDAV) servlet installed.</t>
    </r>
  </si>
  <si>
    <r>
      <rPr>
        <sz val="11"/>
        <color rgb="FF000000"/>
        <rFont val="Calibri"/>
      </rPr>
      <t>Navigate to and open all listed files.</t>
    </r>
    <r>
      <rPr>
        <sz val="11"/>
        <color rgb="FF000000"/>
        <rFont val="Calibri"/>
      </rPr>
      <t xml:space="preserve">
</t>
    </r>
    <r>
      <rPr>
        <sz val="11"/>
        <color rgb="FF000000"/>
        <rFont val="Calibri"/>
      </rPr>
      <t>Navigate to and locate the mapping for the JSP servlet. It is the &lt;servlet-mapping&gt; node that contains &lt;servlet-name&gt;webdav&lt;/servlet-name&gt;.</t>
    </r>
    <r>
      <rPr>
        <sz val="11"/>
        <color rgb="FF000000"/>
        <rFont val="Calibri"/>
      </rPr>
      <t xml:space="preserve">
</t>
    </r>
    <r>
      <rPr>
        <sz val="11"/>
        <color rgb="FF000000"/>
        <rFont val="Calibri"/>
      </rPr>
      <t>Remove the WebDav servlet and any mapping associated with it.</t>
    </r>
  </si>
  <si>
    <r>
      <rPr>
        <sz val="11"/>
        <color rgb="FF000000"/>
        <rFont val="Calibri"/>
      </rPr>
      <t>WebDAV is an extension to the HTTP protocol that, when developed, was meant to allow users to create, change, and move documents on a server, typically a web server or web share. WebDAV is not widely used and has serious security concerns because it may allow clients to modify unauthorized files on the web server and must therefore be disabled.</t>
    </r>
    <r>
      <rPr>
        <sz val="11"/>
        <color rgb="FF000000"/>
        <rFont val="Calibri"/>
      </rPr>
      <t xml:space="preserve">
</t>
    </r>
    <r>
      <rPr>
        <sz val="11"/>
        <color rgb="FF000000"/>
        <rFont val="Calibri"/>
      </rPr>
      <t>Because the WebDAV service has been found to have an excessive number of vulnerabilities, this servlet must not be installed. vSphere Client does not configure WebDAV by default.</t>
    </r>
  </si>
  <si>
    <r>
      <rPr>
        <sz val="11"/>
        <color rgb="FF000000"/>
        <rFont val="Calibri"/>
      </rPr>
      <t xml:space="preserve">At the command prompt, execute the following command: </t>
    </r>
    <r>
      <rPr>
        <sz val="11"/>
        <color rgb="FF000000"/>
        <rFont val="Calibri"/>
      </rPr>
      <t xml:space="preserve">
</t>
    </r>
    <r>
      <rPr>
        <sz val="11"/>
        <color rgb="FF000000"/>
        <rFont val="Calibri"/>
      </rPr>
      <t># grep -n -i 'webdav' /usr/lib/vmware-vsphere-client/server/configuration/conf/web.xml</t>
    </r>
    <r>
      <rPr>
        <sz val="11"/>
        <color rgb="FF000000"/>
        <rFont val="Calibri"/>
      </rPr>
      <t xml:space="preserve">
</t>
    </r>
    <r>
      <rPr>
        <sz val="11"/>
        <color rgb="FF000000"/>
        <rFont val="Calibri"/>
      </rPr>
      <t>If the command produces any output, this is a finding.</t>
    </r>
  </si>
  <si>
    <t>V-239757</t>
  </si>
  <si>
    <r>
      <rPr>
        <sz val="11"/>
        <rFont val="Calibri"/>
      </rPr>
      <t>vSphere Client must be configured with memory leak protection.</t>
    </r>
  </si>
  <si>
    <r>
      <rPr>
        <sz val="11"/>
        <color rgb="FF000000"/>
        <rFont val="Calibri"/>
      </rPr>
      <t>Navigate to and open /usr/lib/vmware-vsphere-client/server/configuration/tomcat-server.xml.</t>
    </r>
    <r>
      <rPr>
        <sz val="11"/>
        <color rgb="FF000000"/>
        <rFont val="Calibri"/>
      </rPr>
      <t xml:space="preserve">
</t>
    </r>
    <r>
      <rPr>
        <sz val="11"/>
        <color rgb="FF000000"/>
        <rFont val="Calibri"/>
      </rPr>
      <t>Navigate to the &lt;Server&gt; node.</t>
    </r>
    <r>
      <rPr>
        <sz val="11"/>
        <color rgb="FF000000"/>
        <rFont val="Calibri"/>
      </rPr>
      <t xml:space="preserve">
</t>
    </r>
    <r>
      <rPr>
        <sz val="11"/>
        <color rgb="FF000000"/>
        <rFont val="Calibri"/>
      </rPr>
      <t>Add '&lt;Listener className="org.apache.catalina.core.JreMemoryLeakPreventionListener"/&gt;' to the &lt;Server&gt; node.</t>
    </r>
  </si>
  <si>
    <r>
      <rPr>
        <sz val="11"/>
        <color rgb="FF000000"/>
        <rFont val="Calibri"/>
      </rPr>
      <t>The Java Runtime environment can cause a memory leak or lock files under certain conditions. Without memory leak protection, vSphere Client can continue to consume system resources, which will lead to "OutOfMemoryErrors" when reloading web applications.</t>
    </r>
    <r>
      <rPr>
        <sz val="11"/>
        <color rgb="FF000000"/>
        <rFont val="Calibri"/>
      </rPr>
      <t xml:space="preserve">
</t>
    </r>
    <r>
      <rPr>
        <sz val="11"/>
        <color rgb="FF000000"/>
        <rFont val="Calibri"/>
      </rPr>
      <t>Memory leaks occur when JRE code uses the context class loader to load a singleton, as this will cause a memory leak if a web application class loader happens to be the context class loader at the time. The "JreMemoryLeakPreventionListener" class is designed to initialize these singletons when Tomcat's common class loader is the context class loader. Proper use of JRE memory leak protection will ensure that the hosted application does not consume system resources and cause an unstable environment.</t>
    </r>
  </si>
  <si>
    <r>
      <rPr>
        <sz val="11"/>
        <color rgb="FF000000"/>
        <rFont val="Calibri"/>
      </rPr>
      <t xml:space="preserve">At the command prompt, execute the following command: </t>
    </r>
    <r>
      <rPr>
        <sz val="11"/>
        <color rgb="FF000000"/>
        <rFont val="Calibri"/>
      </rPr>
      <t xml:space="preserve">
</t>
    </r>
    <r>
      <rPr>
        <sz val="11"/>
        <color rgb="FF000000"/>
        <rFont val="Calibri"/>
      </rPr>
      <t># grep JreMemoryLeakPreventionListener /usr/lib/vmware-vsphere-client/server/configuration/tomcat-server.xml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&lt;Listener className="org.apache.catalina.core.JreMemoryLeakPreventionListener" /&gt;</t>
    </r>
    <r>
      <rPr>
        <sz val="11"/>
        <color rgb="FF000000"/>
        <rFont val="Calibri"/>
      </rPr>
      <t xml:space="preserve">
</t>
    </r>
    <r>
      <rPr>
        <sz val="11"/>
        <color rgb="FF000000"/>
        <rFont val="Calibri"/>
      </rPr>
      <t>If the output of the command does not match the expected result, this is a finding.</t>
    </r>
  </si>
  <si>
    <t>V-239758</t>
  </si>
  <si>
    <r>
      <rPr>
        <sz val="11"/>
        <rFont val="Calibri"/>
      </rPr>
      <t>vSphere Client must not have any symbolic links in the web content directory tree.</t>
    </r>
  </si>
  <si>
    <r>
      <rPr>
        <sz val="11"/>
        <color rgb="FF000000"/>
        <rFont val="Calibri"/>
      </rPr>
      <t>At the command prompt, execute the following command:</t>
    </r>
    <r>
      <rPr>
        <sz val="11"/>
        <color rgb="FF000000"/>
        <rFont val="Calibri"/>
      </rPr>
      <t xml:space="preserve">
</t>
    </r>
    <r>
      <rPr>
        <sz val="11"/>
        <color rgb="FF000000"/>
        <rFont val="Calibri"/>
      </rPr>
      <t># find /usr/lib/vmware-vsphere-client/server/work/ -type l -ls</t>
    </r>
    <r>
      <rPr>
        <sz val="11"/>
        <color rgb="FF000000"/>
        <rFont val="Calibri"/>
      </rPr>
      <t xml:space="preserve">
</t>
    </r>
    <r>
      <rPr>
        <sz val="11"/>
        <color rgb="FF000000"/>
        <rFont val="Calibri"/>
      </rPr>
      <t>If the command produces any output, this is a finding.</t>
    </r>
  </si>
  <si>
    <t>V-239759</t>
  </si>
  <si>
    <r>
      <rPr>
        <sz val="11"/>
        <rFont val="Calibri"/>
      </rPr>
      <t>vSphere Client must ensure appropriate permissions are set on the keystore.</t>
    </r>
  </si>
  <si>
    <r>
      <rPr>
        <sz val="11"/>
        <color rgb="FF000000"/>
        <rFont val="Calibri"/>
      </rPr>
      <t xml:space="preserve">At the command prompt, execute the following command: </t>
    </r>
    <r>
      <rPr>
        <sz val="11"/>
        <color rgb="FF000000"/>
        <rFont val="Calibri"/>
      </rPr>
      <t xml:space="preserve">
</t>
    </r>
    <r>
      <rPr>
        <sz val="11"/>
        <color rgb="FF000000"/>
        <rFont val="Calibri"/>
      </rPr>
      <t># chmod 640 /etc/vmware/vsphere-client/keystore.jks</t>
    </r>
    <r>
      <rPr>
        <sz val="11"/>
        <color rgb="FF000000"/>
        <rFont val="Calibri"/>
      </rPr>
      <t xml:space="preserve">
</t>
    </r>
    <r>
      <rPr>
        <sz val="11"/>
        <color rgb="FF000000"/>
        <rFont val="Calibri"/>
      </rPr>
      <t># chown vsphere-client:users /etc/vmware/vsphere-client/keystore.jks</t>
    </r>
  </si>
  <si>
    <r>
      <rPr>
        <sz val="11"/>
        <color rgb="FF000000"/>
        <rFont val="Calibri"/>
      </rPr>
      <t>The web server's private key is used to prove the identity of the server to clients and securely exchange the shared secret key used to encrypt communications between the web server and clients. By gaining access to the private key, an attacker can pretend to be an authorized server and decrypt the SSL traffic between a client and the web server.</t>
    </r>
    <r>
      <rPr>
        <sz val="11"/>
        <color rgb="FF000000"/>
        <rFont val="Calibri"/>
      </rPr>
      <t xml:space="preserve">
</t>
    </r>
    <r>
      <rPr>
        <sz val="11"/>
        <color rgb="FF000000"/>
        <rFont val="Calibri"/>
      </rPr>
      <t>vSphere Client pulls the machine certificate from the VECS keystore and stores it in keystore.jks so Tomcat can access it. The minimum permissions and ownership on the keystore are set by default but must be verified.</t>
    </r>
  </si>
  <si>
    <r>
      <rPr>
        <sz val="11"/>
        <color rgb="FF000000"/>
        <rFont val="Calibri"/>
      </rPr>
      <t xml:space="preserve">At the command prompt, execute the following command: </t>
    </r>
    <r>
      <rPr>
        <sz val="11"/>
        <color rgb="FF000000"/>
        <rFont val="Calibri"/>
      </rPr>
      <t xml:space="preserve">
</t>
    </r>
    <r>
      <rPr>
        <sz val="11"/>
        <color rgb="FF000000"/>
        <rFont val="Calibri"/>
      </rPr>
      <t># stat -c "%n permissions are %a and is owned by %U:%G" /etc/vmware/vsphere-client/keystore.jks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/etc/vmware/vsphere-client/keystore.jks permissions are 640 and is owned by vsphere-client:users</t>
    </r>
    <r>
      <rPr>
        <sz val="11"/>
        <color rgb="FF000000"/>
        <rFont val="Calibri"/>
      </rPr>
      <t xml:space="preserve">
</t>
    </r>
    <r>
      <rPr>
        <sz val="11"/>
        <color rgb="FF000000"/>
        <rFont val="Calibri"/>
      </rPr>
      <t>If the output of the command does not match the expected result, this is a finding.</t>
    </r>
  </si>
  <si>
    <t>V-239760</t>
  </si>
  <si>
    <r>
      <rPr>
        <sz val="11"/>
        <rFont val="Calibri"/>
      </rPr>
      <t xml:space="preserve">vSphere Client directory tree must have permissions in an </t>
    </r>
    <r>
      <rPr>
        <sz val="11"/>
        <color rgb="FF000000"/>
        <rFont val="Calibri"/>
      </rPr>
      <t>"</t>
    </r>
    <r>
      <rPr>
        <b/>
        <sz val="11"/>
        <color rgb="FF000000"/>
        <rFont val="Calibri"/>
      </rPr>
      <t>out-of-the-box</t>
    </r>
    <r>
      <rPr>
        <sz val="11"/>
        <color rgb="FF000000"/>
        <rFont val="Calibri"/>
      </rPr>
      <t>"</t>
    </r>
    <r>
      <rPr>
        <sz val="11"/>
        <color rgb="FF000000"/>
        <rFont val="Calibri"/>
      </rPr>
      <t xml:space="preserve"> state.</t>
    </r>
  </si>
  <si>
    <r>
      <rPr>
        <sz val="11"/>
        <color rgb="FF000000"/>
        <rFont val="Calibri"/>
      </rPr>
      <t>At the command prompt, execute the following command:</t>
    </r>
    <r>
      <rPr>
        <sz val="11"/>
        <color rgb="FF000000"/>
        <rFont val="Calibri"/>
      </rPr>
      <t xml:space="preserve">
</t>
    </r>
    <r>
      <rPr>
        <sz val="11"/>
        <color rgb="FF000000"/>
        <rFont val="Calibri"/>
      </rPr>
      <t>#chown vsphere-client:root &lt;file_name&gt;</t>
    </r>
    <r>
      <rPr>
        <sz val="11"/>
        <color rgb="FF000000"/>
        <rFont val="Calibri"/>
      </rPr>
      <t xml:space="preserve">
</t>
    </r>
    <r>
      <rPr>
        <sz val="11"/>
        <color rgb="FF000000"/>
        <rFont val="Calibri"/>
      </rPr>
      <t>Repeat the command for each file that was returned.</t>
    </r>
    <r>
      <rPr>
        <sz val="11"/>
        <color rgb="FF000000"/>
        <rFont val="Calibri"/>
      </rPr>
      <t xml:space="preserve">
</t>
    </r>
    <r>
      <rPr>
        <sz val="11"/>
        <color rgb="FF000000"/>
        <rFont val="Calibri"/>
      </rPr>
      <t>Note: Replace &lt;file_name&gt; for the name of the file that was returned.</t>
    </r>
  </si>
  <si>
    <r>
      <rPr>
        <sz val="11"/>
        <color rgb="FF000000"/>
        <rFont val="Calibri"/>
      </rPr>
      <t>As a rule, accounts on a web server are to be kept to a minimum. Only administrators, web managers, developers, auditors, and web authors require accounts on the machine hosting the web server. The resources to which these accounts have access must also be closely monitored and controlled. vSphere Client files must be adequately protected with correct permissions as applied out of the box.</t>
    </r>
    <r>
      <rPr>
        <sz val="11"/>
        <color rgb="FF000000"/>
        <rFont val="Calibri"/>
      </rPr>
      <t xml:space="preserve">
</t>
    </r>
    <r>
      <rPr>
        <sz val="11"/>
        <color rgb="FF000000"/>
        <rFont val="Calibri"/>
      </rPr>
      <t>Satisfies: SRG-APP-000211-WSR-000030, SRG-APP-000380-WSR-000072</t>
    </r>
  </si>
  <si>
    <r>
      <rPr>
        <sz val="11"/>
        <color rgb="FF000000"/>
        <rFont val="Calibri"/>
      </rPr>
      <t>At the command prompt, execute the following command:</t>
    </r>
    <r>
      <rPr>
        <sz val="11"/>
        <color rgb="FF000000"/>
        <rFont val="Calibri"/>
      </rPr>
      <t xml:space="preserve">
</t>
    </r>
    <r>
      <rPr>
        <sz val="11"/>
        <color rgb="FF000000"/>
        <rFont val="Calibri"/>
      </rPr>
      <t># find /usr/lib/vmware-vsphere-client/server -xdev -type f -a '(' -not -user vsphere-client -o '(' -not -group root -a -not -group users -not -group cis ')' ')' -exec ls -ld {} \;</t>
    </r>
    <r>
      <rPr>
        <sz val="11"/>
        <color rgb="FF000000"/>
        <rFont val="Calibri"/>
      </rPr>
      <t xml:space="preserve">
</t>
    </r>
    <r>
      <rPr>
        <sz val="11"/>
        <color rgb="FF000000"/>
        <rFont val="Calibri"/>
      </rPr>
      <t>If the command produces any output, this is a finding.</t>
    </r>
  </si>
  <si>
    <t>V-239761</t>
  </si>
  <si>
    <r>
      <rPr>
        <sz val="11"/>
        <rFont val="Calibri"/>
      </rPr>
      <t>vSphere Client must limit the number of allowed connections.</t>
    </r>
  </si>
  <si>
    <r>
      <rPr>
        <sz val="11"/>
        <color rgb="FF000000"/>
        <rFont val="Calibri"/>
      </rPr>
      <t>Navigate to and open /usr/lib/vmware-vsphere-client/server/configuration/tomcat-server.xml.</t>
    </r>
    <r>
      <rPr>
        <sz val="11"/>
        <color rgb="FF000000"/>
        <rFont val="Calibri"/>
      </rPr>
      <t xml:space="preserve">
</t>
    </r>
    <r>
      <rPr>
        <sz val="11"/>
        <color rgb="FF000000"/>
        <rFont val="Calibri"/>
      </rPr>
      <t>Configure each &lt;Connector&gt; node with the following:</t>
    </r>
    <r>
      <rPr>
        <sz val="11"/>
        <color rgb="FF000000"/>
        <rFont val="Calibri"/>
      </rPr>
      <t xml:space="preserve">
</t>
    </r>
    <r>
      <rPr>
        <sz val="11"/>
        <color rgb="FF000000"/>
        <rFont val="Calibri"/>
      </rPr>
      <t>acceptCount="300"</t>
    </r>
  </si>
  <si>
    <r>
      <rPr>
        <sz val="11"/>
        <color rgb="FF000000"/>
        <rFont val="Calibri"/>
      </rPr>
      <t>Limiting the number of established connections to Sphere Client is a basic denial-of-service protection. Servers where the limit is too high or unlimited can potentially run out of system resources and negatively affect system availability.</t>
    </r>
  </si>
  <si>
    <r>
      <rPr>
        <sz val="11"/>
        <color rgb="FF000000"/>
        <rFont val="Calibri"/>
      </rPr>
      <t>At the command prompt, execute the following command:</t>
    </r>
    <r>
      <rPr>
        <sz val="11"/>
        <color rgb="FF000000"/>
        <rFont val="Calibri"/>
      </rPr>
      <t xml:space="preserve">
</t>
    </r>
    <r>
      <rPr>
        <sz val="11"/>
        <color rgb="FF000000"/>
        <rFont val="Calibri"/>
      </rPr>
      <t># xmllint --format --xpath '/Server/Service/Connector/@acceptCount' /usr/lib/vmware-vsphere-client/server/configuration/tomcat-server.xml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acceptCount="300" acceptCount="300"</t>
    </r>
    <r>
      <rPr>
        <sz val="11"/>
        <color rgb="FF000000"/>
        <rFont val="Calibri"/>
      </rPr>
      <t xml:space="preserve">
</t>
    </r>
    <r>
      <rPr>
        <sz val="11"/>
        <color rgb="FF000000"/>
        <rFont val="Calibri"/>
      </rPr>
      <t>If the output does not match the expected result, this is a finding.</t>
    </r>
  </si>
  <si>
    <t>V-239762</t>
  </si>
  <si>
    <r>
      <rPr>
        <sz val="11"/>
        <rFont val="Calibri"/>
      </rPr>
      <t xml:space="preserve">vSphere Client must set </t>
    </r>
    <r>
      <rPr>
        <sz val="11"/>
        <color rgb="FF000000"/>
        <rFont val="Calibri"/>
      </rPr>
      <t>"</t>
    </r>
    <r>
      <rPr>
        <b/>
        <sz val="11"/>
        <color rgb="FF000000"/>
        <rFont val="Calibri"/>
      </rPr>
      <t>URIEncoding</t>
    </r>
    <r>
      <rPr>
        <sz val="11"/>
        <color rgb="FF000000"/>
        <rFont val="Calibri"/>
      </rPr>
      <t>"</t>
    </r>
    <r>
      <rPr>
        <sz val="11"/>
        <color rgb="FF000000"/>
        <rFont val="Calibri"/>
      </rPr>
      <t xml:space="preserve"> to UTF-8.</t>
    </r>
  </si>
  <si>
    <r>
      <rPr>
        <sz val="11"/>
        <color rgb="FF000000"/>
        <rFont val="Calibri"/>
      </rPr>
      <t>Navigate to and open /usr/lib/vmware-vsphere-client/server/configuration/tomcat-server.xml.</t>
    </r>
    <r>
      <rPr>
        <sz val="11"/>
        <color rgb="FF000000"/>
        <rFont val="Calibri"/>
      </rPr>
      <t xml:space="preserve">
</t>
    </r>
    <r>
      <rPr>
        <sz val="11"/>
        <color rgb="FF000000"/>
        <rFont val="Calibri"/>
      </rPr>
      <t>Configure each &lt;Connector&gt; node with the following:</t>
    </r>
    <r>
      <rPr>
        <sz val="11"/>
        <color rgb="FF000000"/>
        <rFont val="Calibri"/>
      </rPr>
      <t xml:space="preserve">
</t>
    </r>
    <r>
      <rPr>
        <sz val="11"/>
        <color rgb="FF000000"/>
        <rFont val="Calibri"/>
      </rPr>
      <t>URIEncoding="UTF-8"</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</si>
  <si>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An attacker can also enter Unicode characters into hosted applications in an effort to break out of the document home or root home directory or to bypass security checks. vSphere Client must be configured to use a consistent character set via the "URIEncoding" attribute on the Connector nodes.</t>
    </r>
  </si>
  <si>
    <r>
      <rPr>
        <sz val="11"/>
        <color rgb="FF000000"/>
        <rFont val="Calibri"/>
      </rPr>
      <t>At the command prompt, execute the following command:</t>
    </r>
    <r>
      <rPr>
        <sz val="11"/>
        <color rgb="FF000000"/>
        <rFont val="Calibri"/>
      </rPr>
      <t xml:space="preserve">
</t>
    </r>
    <r>
      <rPr>
        <sz val="11"/>
        <color rgb="FF000000"/>
        <rFont val="Calibri"/>
      </rPr>
      <t># xmllint --format --xpath '/Server/Service/Connector/@URIEncoding' /usr/lib/vmware-vsphere-client/server/configuration/tomcat-server.xml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URIEncoding="UTF-8" URIEncoding="UTF-8"</t>
    </r>
    <r>
      <rPr>
        <sz val="11"/>
        <color rgb="FF000000"/>
        <rFont val="Calibri"/>
      </rPr>
      <t xml:space="preserve">
</t>
    </r>
    <r>
      <rPr>
        <sz val="11"/>
        <color rgb="FF000000"/>
        <rFont val="Calibri"/>
      </rPr>
      <t>If the output does not match the expected result, this is a finding.</t>
    </r>
  </si>
  <si>
    <t>V-239763</t>
  </si>
  <si>
    <r>
      <rPr>
        <sz val="11"/>
        <rFont val="Calibri"/>
      </rPr>
      <t xml:space="preserve">vSphere Client must set the </t>
    </r>
    <r>
      <rPr>
        <sz val="11"/>
        <color rgb="FF000000"/>
        <rFont val="Calibri"/>
      </rPr>
      <t>"</t>
    </r>
    <r>
      <rPr>
        <b/>
        <sz val="11"/>
        <color rgb="FF000000"/>
        <rFont val="Calibri"/>
      </rPr>
      <t>welcome-file</t>
    </r>
    <r>
      <rPr>
        <sz val="11"/>
        <color rgb="FF000000"/>
        <rFont val="Calibri"/>
      </rPr>
      <t>"</t>
    </r>
    <r>
      <rPr>
        <sz val="11"/>
        <color rgb="FF000000"/>
        <rFont val="Calibri"/>
      </rPr>
      <t xml:space="preserve"> node to a default web page.</t>
    </r>
  </si>
  <si>
    <r>
      <rPr>
        <sz val="11"/>
        <color rgb="FF000000"/>
        <rFont val="Calibri"/>
      </rPr>
      <t>Navigate to and open /usr/lib/vmware-vsphere-client/server/configuration/conf/web.xml.</t>
    </r>
    <r>
      <rPr>
        <sz val="11"/>
        <color rgb="FF000000"/>
        <rFont val="Calibri"/>
      </rPr>
      <t xml:space="preserve">
</t>
    </r>
    <r>
      <rPr>
        <sz val="11"/>
        <color rgb="FF000000"/>
        <rFont val="Calibri"/>
      </rPr>
      <t>Inspect the file and ensure that it contains the following section:</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 xml:space="preserve">    &lt;welcome-file&gt;index.html&lt;/welcome-file&gt;</t>
    </r>
    <r>
      <rPr>
        <sz val="11"/>
        <color rgb="FF000000"/>
        <rFont val="Calibri"/>
      </rPr>
      <t xml:space="preserve">
</t>
    </r>
    <r>
      <rPr>
        <sz val="11"/>
        <color rgb="FF000000"/>
        <rFont val="Calibri"/>
      </rPr>
      <t xml:space="preserve">    &lt;welcome-file&gt;index.htm&lt;/welcome-file&gt;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 xml:space="preserve">  &lt;/welcome-file-list&gt;</t>
    </r>
  </si>
  <si>
    <r>
      <rPr>
        <sz val="11"/>
        <color rgb="FF000000"/>
        <rFont val="Calibri"/>
      </rPr>
      <t xml:space="preserve">At the command prompt, execute the following command: </t>
    </r>
    <r>
      <rPr>
        <sz val="11"/>
        <color rgb="FF000000"/>
        <rFont val="Calibri"/>
      </rPr>
      <t xml:space="preserve">
</t>
    </r>
    <r>
      <rPr>
        <sz val="11"/>
        <color rgb="FF000000"/>
        <rFont val="Calibri"/>
      </rPr>
      <t># xmllint --format /usr/lib/vmware-vsphere-client/server/configuration/conf/web.xml | sed 's/xmlns=".*"//g' | xmllint --xpath '/web-app/welcome-file-list'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&lt;welcome-file-list&gt;</t>
    </r>
    <r>
      <rPr>
        <sz val="11"/>
        <color rgb="FF000000"/>
        <rFont val="Calibri"/>
      </rPr>
      <t xml:space="preserve">
</t>
    </r>
    <r>
      <rPr>
        <sz val="11"/>
        <color rgb="FF000000"/>
        <rFont val="Calibri"/>
      </rPr>
      <t xml:space="preserve">    &lt;welcome-file&gt;index.html&lt;/welcome-file&gt;</t>
    </r>
    <r>
      <rPr>
        <sz val="11"/>
        <color rgb="FF000000"/>
        <rFont val="Calibri"/>
      </rPr>
      <t xml:space="preserve">
</t>
    </r>
    <r>
      <rPr>
        <sz val="11"/>
        <color rgb="FF000000"/>
        <rFont val="Calibri"/>
      </rPr>
      <t xml:space="preserve">    &lt;welcome-file&gt;index.htm&lt;/welcome-file&gt;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 xml:space="preserve">  &lt;/welcome-file-list&gt;</t>
    </r>
    <r>
      <rPr>
        <sz val="11"/>
        <color rgb="FF000000"/>
        <rFont val="Calibri"/>
      </rPr>
      <t xml:space="preserve">
</t>
    </r>
    <r>
      <rPr>
        <sz val="11"/>
        <color rgb="FF000000"/>
        <rFont val="Calibri"/>
      </rPr>
      <t>If the output of the command does not match the expected result, this is a finding.</t>
    </r>
  </si>
  <si>
    <t>V-239764</t>
  </si>
  <si>
    <r>
      <rPr>
        <sz val="11"/>
        <rFont val="Calibri"/>
      </rPr>
      <t>vSphere Client must not show directory listings.</t>
    </r>
  </si>
  <si>
    <r>
      <rPr>
        <sz val="11"/>
        <color rgb="FF000000"/>
        <rFont val="Calibri"/>
      </rPr>
      <t>Navigate to and open /usr/lib/vmware-vsphere-client/server/configuration/conf/web.xml.</t>
    </r>
    <r>
      <rPr>
        <sz val="11"/>
        <color rgb="FF000000"/>
        <rFont val="Calibri"/>
      </rPr>
      <t xml:space="preserve">
</t>
    </r>
    <r>
      <rPr>
        <sz val="11"/>
        <color rgb="FF000000"/>
        <rFont val="Calibri"/>
      </rPr>
      <t>Set the &lt;param-value&gt; to "false" in all &lt;param-name&gt;listing&lt;/param-name&gt; nodes.</t>
    </r>
    <r>
      <rPr>
        <sz val="11"/>
        <color rgb="FF000000"/>
        <rFont val="Calibri"/>
      </rPr>
      <t xml:space="preserve">
</t>
    </r>
    <r>
      <rPr>
        <sz val="11"/>
        <color rgb="FF000000"/>
        <rFont val="Calibri"/>
      </rPr>
      <t>Note: The setting should look like the following:</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&lt;param-name&gt;listings&lt;/param-name&gt;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&lt;/init-param&gt;</t>
    </r>
  </si>
  <si>
    <r>
      <rPr>
        <sz val="11"/>
        <color rgb="FF000000"/>
        <rFont val="Calibri"/>
      </rPr>
      <t xml:space="preserve">At the command prompt, execute the following command: </t>
    </r>
    <r>
      <rPr>
        <sz val="11"/>
        <color rgb="FF000000"/>
        <rFont val="Calibri"/>
      </rPr>
      <t xml:space="preserve">
</t>
    </r>
    <r>
      <rPr>
        <sz val="11"/>
        <color rgb="FF000000"/>
        <rFont val="Calibri"/>
      </rPr>
      <t># xmllint --format /usr/lib/vmware-vsphere-client/server/configuration/conf/web.xml | sed 's/xmlns=".*"//g' | xmllint --xpath '//param-name[text()="listings"]/parent::init-param'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&lt;param-name&gt;listings&lt;/param-name&gt;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If the output of the command does not match the expected result, this is a finding.</t>
    </r>
  </si>
  <si>
    <t>V-239765</t>
  </si>
  <si>
    <r>
      <rPr>
        <sz val="11"/>
        <rFont val="Calibri"/>
      </rPr>
      <t>vSphere Client must be configured to show error pages with minimal information.</t>
    </r>
  </si>
  <si>
    <r>
      <rPr>
        <sz val="11"/>
        <color rgb="FF000000"/>
        <rFont val="Calibri"/>
      </rPr>
      <t>Navigate to and open /usr/lib/vmware-vsphere-client/server/configuration/tomcat-server.xml.</t>
    </r>
    <r>
      <rPr>
        <sz val="11"/>
        <color rgb="FF000000"/>
        <rFont val="Calibri"/>
      </rPr>
      <t xml:space="preserve">
</t>
    </r>
    <r>
      <rPr>
        <sz val="11"/>
        <color rgb="FF000000"/>
        <rFont val="Calibri"/>
      </rPr>
      <t>Configure each &lt;Connector&gt; node with the following:</t>
    </r>
    <r>
      <rPr>
        <sz val="11"/>
        <color rgb="FF000000"/>
        <rFont val="Calibri"/>
      </rPr>
      <t xml:space="preserve">
</t>
    </r>
    <r>
      <rPr>
        <sz val="11"/>
        <color rgb="FF000000"/>
        <rFont val="Calibri"/>
      </rPr>
      <t>server="Anonymous"</t>
    </r>
  </si>
  <si>
    <r>
      <rPr>
        <sz val="11"/>
        <color rgb="FF000000"/>
        <rFont val="Calibri"/>
      </rPr>
      <t xml:space="preserve">Web servers will often display error messages to client users, displaying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 </t>
    </r>
    <r>
      <rPr>
        <sz val="11"/>
        <color rgb="FF000000"/>
        <rFont val="Calibri"/>
      </rPr>
      <t xml:space="preserve">
</t>
    </r>
    <r>
      <rPr>
        <sz val="11"/>
        <color rgb="FF000000"/>
        <rFont val="Calibri"/>
      </rPr>
      <t>This information could be used by an attacker to blueprint what type of attacks might be successful. Therefore, vSphere Client must be configured to not show server version information in error messages.</t>
    </r>
  </si>
  <si>
    <r>
      <rPr>
        <sz val="11"/>
        <color rgb="FF000000"/>
        <rFont val="Calibri"/>
      </rPr>
      <t>At the command prompt, execute the following command:</t>
    </r>
    <r>
      <rPr>
        <sz val="11"/>
        <color rgb="FF000000"/>
        <rFont val="Calibri"/>
      </rPr>
      <t xml:space="preserve">
</t>
    </r>
    <r>
      <rPr>
        <sz val="11"/>
        <color rgb="FF000000"/>
        <rFont val="Calibri"/>
      </rPr>
      <t># xmllint --format --xpath '/Server/Service/Connector/@server' /usr/lib/vmware-vsphere-client/server/configuration/tomcat-server.xml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server="Anonymous" server="Anonymous"</t>
    </r>
    <r>
      <rPr>
        <sz val="11"/>
        <color rgb="FF000000"/>
        <rFont val="Calibri"/>
      </rPr>
      <t xml:space="preserve">
</t>
    </r>
    <r>
      <rPr>
        <sz val="11"/>
        <color rgb="FF000000"/>
        <rFont val="Calibri"/>
      </rPr>
      <t>If the output does not match the expected result, this is a finding.</t>
    </r>
  </si>
  <si>
    <t>V-239766</t>
  </si>
  <si>
    <r>
      <rPr>
        <sz val="11"/>
        <rFont val="Calibri"/>
      </rPr>
      <t>vSphere Client must not enable support for TRACE requests.</t>
    </r>
  </si>
  <si>
    <r>
      <rPr>
        <sz val="11"/>
        <color rgb="FF000000"/>
        <rFont val="Calibri"/>
      </rPr>
      <t>Navigate to and open /usr/lib/vmware-vsphere-client/server/configuration/tomcat-server.xml.</t>
    </r>
    <r>
      <rPr>
        <sz val="11"/>
        <color rgb="FF000000"/>
        <rFont val="Calibri"/>
      </rPr>
      <t xml:space="preserve">
</t>
    </r>
    <r>
      <rPr>
        <sz val="11"/>
        <color rgb="FF000000"/>
        <rFont val="Calibri"/>
      </rPr>
      <t>Navigate to and locate:</t>
    </r>
    <r>
      <rPr>
        <sz val="11"/>
        <color rgb="FF000000"/>
        <rFont val="Calibri"/>
      </rPr>
      <t xml:space="preserve">
</t>
    </r>
    <r>
      <rPr>
        <sz val="11"/>
        <color rgb="FF000000"/>
        <rFont val="Calibri"/>
      </rPr>
      <t>'allowTrace="true"'</t>
    </r>
    <r>
      <rPr>
        <sz val="11"/>
        <color rgb="FF000000"/>
        <rFont val="Calibri"/>
      </rPr>
      <t xml:space="preserve">
</t>
    </r>
    <r>
      <rPr>
        <sz val="11"/>
        <color rgb="FF000000"/>
        <rFont val="Calibri"/>
      </rPr>
      <t>Remove the 'allowTrace="true"' setting.</t>
    </r>
  </si>
  <si>
    <r>
      <rPr>
        <sz val="11"/>
        <color rgb="FF000000"/>
        <rFont val="Calibri"/>
      </rPr>
      <t xml:space="preserve">"Trace" is a technique for a user to request internal information about Tomcat. This is useful during product development but should not be enabled in production. </t>
    </r>
    <r>
      <rPr>
        <sz val="11"/>
        <color rgb="FF000000"/>
        <rFont val="Calibri"/>
      </rPr>
      <t xml:space="preserve">
</t>
    </r>
    <r>
      <rPr>
        <sz val="11"/>
        <color rgb="FF000000"/>
        <rFont val="Calibri"/>
      </rPr>
      <t>Allowing an attacker to conduct a Trace operation against the Security Token Service will expose information that would be useful to perform a more targeted attack. vSphere Client provides the "allowTrace" parameter as a means to disable responding to Trace requests.</t>
    </r>
  </si>
  <si>
    <r>
      <rPr>
        <sz val="11"/>
        <color rgb="FF000000"/>
        <rFont val="Calibri"/>
      </rPr>
      <t>At the command prompt, execute the following command:</t>
    </r>
    <r>
      <rPr>
        <sz val="11"/>
        <color rgb="FF000000"/>
        <rFont val="Calibri"/>
      </rPr>
      <t xml:space="preserve">
</t>
    </r>
    <r>
      <rPr>
        <sz val="11"/>
        <color rgb="FF000000"/>
        <rFont val="Calibri"/>
      </rPr>
      <t># grep allowTrace /usr/lib/vmware-vsphere-client/server/configuration/tomcat-server.xml</t>
    </r>
    <r>
      <rPr>
        <sz val="11"/>
        <color rgb="FF000000"/>
        <rFont val="Calibri"/>
      </rPr>
      <t xml:space="preserve">
</t>
    </r>
    <r>
      <rPr>
        <sz val="11"/>
        <color rgb="FF000000"/>
        <rFont val="Calibri"/>
      </rPr>
      <t xml:space="preserve">If "allowTrace" is set to "true", this is a finding. </t>
    </r>
    <r>
      <rPr>
        <sz val="11"/>
        <color rgb="FF000000"/>
        <rFont val="Calibri"/>
      </rPr>
      <t xml:space="preserve">
</t>
    </r>
    <r>
      <rPr>
        <sz val="11"/>
        <color rgb="FF000000"/>
        <rFont val="Calibri"/>
      </rPr>
      <t>If no line is returned, this is NOT a finding.</t>
    </r>
  </si>
  <si>
    <t>V-239767</t>
  </si>
  <si>
    <r>
      <rPr>
        <sz val="11"/>
        <rFont val="Calibri"/>
      </rPr>
      <t>vSphere Client must have the debug option turned off.</t>
    </r>
  </si>
  <si>
    <r>
      <rPr>
        <sz val="11"/>
        <color rgb="FF000000"/>
        <rFont val="Calibri"/>
      </rPr>
      <t>Navigate to and open /usr/lib/vmware-vsphere-client/server/configuration/conf/web.xml.</t>
    </r>
    <r>
      <rPr>
        <sz val="11"/>
        <color rgb="FF000000"/>
        <rFont val="Calibri"/>
      </rPr>
      <t xml:space="preserve">
</t>
    </r>
    <r>
      <rPr>
        <sz val="11"/>
        <color rgb="FF000000"/>
        <rFont val="Calibri"/>
      </rPr>
      <t>Navigate to all &lt;debug&gt; nodes that are not set to "0".</t>
    </r>
    <r>
      <rPr>
        <sz val="11"/>
        <color rgb="FF000000"/>
        <rFont val="Calibri"/>
      </rPr>
      <t xml:space="preserve">
</t>
    </r>
    <r>
      <rPr>
        <sz val="11"/>
        <color rgb="FF000000"/>
        <rFont val="Calibri"/>
      </rPr>
      <t>Set the &lt;param-value&gt; to "0" in all &lt;param-name&gt;debug&lt;/param-name&gt; nodes.</t>
    </r>
    <r>
      <rPr>
        <sz val="11"/>
        <color rgb="FF000000"/>
        <rFont val="Calibri"/>
      </rPr>
      <t xml:space="preserve">
</t>
    </r>
    <r>
      <rPr>
        <sz val="11"/>
        <color rgb="FF000000"/>
        <rFont val="Calibri"/>
      </rPr>
      <t>Note: The debug setting should look like the following:</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 xml:space="preserve">    &lt;/init-param&gt;</t>
    </r>
  </si>
  <si>
    <r>
      <rPr>
        <sz val="11"/>
        <color rgb="FF000000"/>
        <rFont val="Calibri"/>
      </rPr>
      <t>Information needed by an attacker to begin looking for possible vulnerabilities in a web server includes any information about the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 Since this information may be placed in logs and general messages during normal operation of the web server, an attacker does not need to cause an error condition to gain this information.</t>
    </r>
    <r>
      <rPr>
        <sz val="11"/>
        <color rgb="FF000000"/>
        <rFont val="Calibri"/>
      </rPr>
      <t xml:space="preserve">
</t>
    </r>
    <r>
      <rPr>
        <sz val="11"/>
        <color rgb="FF000000"/>
        <rFont val="Calibri"/>
      </rPr>
      <t>vSphere Client can be configured to set the debugging level. By setting the debugging level to zero, no debugging information will be provided to a malicious user.</t>
    </r>
  </si>
  <si>
    <r>
      <rPr>
        <sz val="11"/>
        <color rgb="FF000000"/>
        <rFont val="Calibri"/>
      </rPr>
      <t xml:space="preserve">At the command prompt, execute the following command: </t>
    </r>
    <r>
      <rPr>
        <sz val="11"/>
        <color rgb="FF000000"/>
        <rFont val="Calibri"/>
      </rPr>
      <t xml:space="preserve">
</t>
    </r>
    <r>
      <rPr>
        <sz val="11"/>
        <color rgb="FF000000"/>
        <rFont val="Calibri"/>
      </rPr>
      <t># xmllint --format /usr/lib/vmware-vsphere-client/server/configuration/conf/web.xml | sed 's/xmlns=".*"//g' | xmllint --xpath '//param-name[text()="debug"]/parent::init-param'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If the output of the command does not match the expected result, this is a finding.</t>
    </r>
  </si>
  <si>
    <t>V-239768</t>
  </si>
  <si>
    <r>
      <rPr>
        <sz val="11"/>
        <rFont val="Calibri"/>
      </rPr>
      <t>Rsyslog must be configured to monitor and ship vSphere Client log files.</t>
    </r>
  </si>
  <si>
    <r>
      <rPr>
        <sz val="11"/>
        <color rgb="FF000000"/>
        <rFont val="Calibri"/>
      </rPr>
      <t>Navigate to and open /etc/vmware-syslog/stig-vsphere-client.conf.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File="/var/log/vmware/vsphere-client/logs/access/localhost_access*"</t>
    </r>
    <r>
      <rPr>
        <sz val="11"/>
        <color rgb="FF000000"/>
        <rFont val="Calibri"/>
      </rPr>
      <t xml:space="preserve">
</t>
    </r>
    <r>
      <rPr>
        <sz val="11"/>
        <color rgb="FF000000"/>
        <rFont val="Calibri"/>
      </rPr>
      <t xml:space="preserve">      Tag="client-access"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File="/var/log/vmware/vsphere-client/logs/vsphere-client-runtime*"</t>
    </r>
    <r>
      <rPr>
        <sz val="11"/>
        <color rgb="FF000000"/>
        <rFont val="Calibri"/>
      </rPr>
      <t xml:space="preserve">
</t>
    </r>
    <r>
      <rPr>
        <sz val="11"/>
        <color rgb="FF000000"/>
        <rFont val="Calibri"/>
      </rPr>
      <t xml:space="preserve">      Tag="client-runtime"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</si>
  <si>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The vSphere Client produces a handful of logs that must be offloaded from the originating system. This information can then be used for diagnostic, forensics, or other purposes relevant to ensuring the availability and integrity of the hosted application.</t>
    </r>
  </si>
  <si>
    <r>
      <rPr>
        <sz val="11"/>
        <color rgb="FF000000"/>
        <rFont val="Calibri"/>
      </rPr>
      <t>At the command prompt, execute the following command:</t>
    </r>
    <r>
      <rPr>
        <sz val="11"/>
        <color rgb="FF000000"/>
        <rFont val="Calibri"/>
      </rPr>
      <t xml:space="preserve">
</t>
    </r>
    <r>
      <rPr>
        <sz val="11"/>
        <color rgb="FF000000"/>
        <rFont val="Calibri"/>
      </rPr>
      <t># grep -v "^#" /etc/vmware-syslog/stig-vsphere-client.conf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File="/var/log/vmware/vsphere-client/logs/access/localhost_access*"</t>
    </r>
    <r>
      <rPr>
        <sz val="11"/>
        <color rgb="FF000000"/>
        <rFont val="Calibri"/>
      </rPr>
      <t xml:space="preserve">
</t>
    </r>
    <r>
      <rPr>
        <sz val="11"/>
        <color rgb="FF000000"/>
        <rFont val="Calibri"/>
      </rPr>
      <t xml:space="preserve">      Tag="client-access"</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File="/var/log/vmware/vsphere-client/logs/vsphere-client-runtime*"</t>
    </r>
    <r>
      <rPr>
        <sz val="11"/>
        <color rgb="FF000000"/>
        <rFont val="Calibri"/>
      </rPr>
      <t xml:space="preserve">
</t>
    </r>
    <r>
      <rPr>
        <sz val="11"/>
        <color rgb="FF000000"/>
        <rFont val="Calibri"/>
      </rPr>
      <t xml:space="preserve">      Tag="client-runtime"</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If the file does not exist, this is a finding.</t>
    </r>
    <r>
      <rPr>
        <sz val="11"/>
        <color rgb="FF000000"/>
        <rFont val="Calibri"/>
      </rPr>
      <t xml:space="preserve">
</t>
    </r>
    <r>
      <rPr>
        <sz val="11"/>
        <color rgb="FF000000"/>
        <rFont val="Calibri"/>
      </rPr>
      <t>If the output of the command does not match the expected result, this is a finding.</t>
    </r>
  </si>
  <si>
    <t>V-239769</t>
  </si>
  <si>
    <r>
      <rPr>
        <sz val="11"/>
        <rFont val="Calibri"/>
      </rPr>
      <t>vSphere Client must be configured with the appropriate ports.</t>
    </r>
  </si>
  <si>
    <r>
      <rPr>
        <sz val="11"/>
        <color rgb="FF000000"/>
        <rFont val="Calibri"/>
      </rPr>
      <t>Navigate to and open /usr/lib/vmware-vsphere-client/server/configuration/tomcat-server.xml in a text editor.</t>
    </r>
    <r>
      <rPr>
        <sz val="11"/>
        <color rgb="FF000000"/>
        <rFont val="Calibri"/>
      </rPr>
      <t xml:space="preserve">
</t>
    </r>
    <r>
      <rPr>
        <sz val="11"/>
        <color rgb="FF000000"/>
        <rFont val="Calibri"/>
      </rPr>
      <t>On the first &lt;Connector&gt;, with redirectPort="9443", configure the port as follows:</t>
    </r>
    <r>
      <rPr>
        <sz val="11"/>
        <color rgb="FF000000"/>
        <rFont val="Calibri"/>
      </rPr>
      <t xml:space="preserve">
</t>
    </r>
    <r>
      <rPr>
        <sz val="11"/>
        <color rgb="FF000000"/>
        <rFont val="Calibri"/>
      </rPr>
      <t>port="9090"</t>
    </r>
    <r>
      <rPr>
        <sz val="11"/>
        <color rgb="FF000000"/>
        <rFont val="Calibri"/>
      </rPr>
      <t xml:space="preserve">
</t>
    </r>
    <r>
      <rPr>
        <sz val="11"/>
        <color rgb="FF000000"/>
        <rFont val="Calibri"/>
      </rPr>
      <t>On the second &lt;Connector&gt;, with SSLEnabled="true", configure the port as follows:</t>
    </r>
    <r>
      <rPr>
        <sz val="11"/>
        <color rgb="FF000000"/>
        <rFont val="Calibri"/>
      </rPr>
      <t xml:space="preserve">
</t>
    </r>
    <r>
      <rPr>
        <sz val="11"/>
        <color rgb="FF000000"/>
        <rFont val="Calibri"/>
      </rPr>
      <t>port="9443"</t>
    </r>
  </si>
  <si>
    <r>
      <rPr>
        <sz val="11"/>
        <color rgb="FF000000"/>
        <rFont val="Calibri"/>
      </rPr>
      <t>Web servers provide numerous processes, features, and functionalities that use TCP/IP ports. Some of these processes may be deemed unnecessary or too unsecure to run on a production system. vSphere Client comes configured with two connectors. One is behind the reverse proxy and listening on 9090, and the other is serving SSL natively on 9443. The ports that vSphere Client listens on must be verified as accurate to their shipping state.</t>
    </r>
  </si>
  <si>
    <r>
      <rPr>
        <sz val="11"/>
        <color rgb="FF000000"/>
        <rFont val="Calibri"/>
      </rPr>
      <t>At the command prompt, execute the following command:</t>
    </r>
    <r>
      <rPr>
        <sz val="11"/>
        <color rgb="FF000000"/>
        <rFont val="Calibri"/>
      </rPr>
      <t xml:space="preserve">
</t>
    </r>
    <r>
      <rPr>
        <sz val="11"/>
        <color rgb="FF000000"/>
        <rFont val="Calibri"/>
      </rPr>
      <t># xmllint --format --xpath '/Server/Service/Connector/@port' /usr/lib/vmware-vsphere-client/server/configuration/tomcat-server.xml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port="9090" port="9443"</t>
    </r>
    <r>
      <rPr>
        <sz val="11"/>
        <color rgb="FF000000"/>
        <rFont val="Calibri"/>
      </rPr>
      <t xml:space="preserve">
</t>
    </r>
    <r>
      <rPr>
        <sz val="11"/>
        <color rgb="FF000000"/>
        <rFont val="Calibri"/>
      </rPr>
      <t>If the output does not match the expected result, this is a finding.</t>
    </r>
  </si>
  <si>
    <t>V-239770</t>
  </si>
  <si>
    <r>
      <rPr>
        <sz val="11"/>
        <rFont val="Calibri"/>
      </rPr>
      <t>vSphere Client must disable the shutdown port.</t>
    </r>
  </si>
  <si>
    <r>
      <rPr>
        <sz val="11"/>
        <color rgb="FF000000"/>
        <rFont val="Calibri"/>
      </rPr>
      <t>Navigate to and open /usr/lib/vmware-vsphere-client/server/configuration/tomcat-server.xml in a text editor.</t>
    </r>
    <r>
      <rPr>
        <sz val="11"/>
        <color rgb="FF000000"/>
        <rFont val="Calibri"/>
      </rPr>
      <t xml:space="preserve">
</t>
    </r>
    <r>
      <rPr>
        <sz val="11"/>
        <color rgb="FF000000"/>
        <rFont val="Calibri"/>
      </rPr>
      <t>Ensure that the server port is disabled as follows:</t>
    </r>
    <r>
      <rPr>
        <sz val="11"/>
        <color rgb="FF000000"/>
        <rFont val="Calibri"/>
      </rPr>
      <t xml:space="preserve">
</t>
    </r>
    <r>
      <rPr>
        <sz val="11"/>
        <color rgb="FF000000"/>
        <rFont val="Calibri"/>
      </rPr>
      <t>&lt;Server port="-1"&gt;</t>
    </r>
  </si>
  <si>
    <r>
      <rPr>
        <sz val="11"/>
        <color rgb="FF000000"/>
        <rFont val="Calibri"/>
      </rPr>
      <t>An attacker has at least two reasons to stop a web server. The first is to cause a denial of service, and the second is to put in place changes the attacker made to the web server configuration. If the Tomcat shutdown port feature is enabled, a shutdown signal can be sent to vSphere Client through this port. To ensure availability, the shutdown port must be disabled.</t>
    </r>
  </si>
  <si>
    <r>
      <rPr>
        <sz val="11"/>
        <color rgb="FF000000"/>
        <rFont val="Calibri"/>
      </rPr>
      <t>At the command prompt, execute the following command:</t>
    </r>
    <r>
      <rPr>
        <sz val="11"/>
        <color rgb="FF000000"/>
        <rFont val="Calibri"/>
      </rPr>
      <t xml:space="preserve">
</t>
    </r>
    <r>
      <rPr>
        <sz val="11"/>
        <color rgb="FF000000"/>
        <rFont val="Calibri"/>
      </rPr>
      <t># xmllint --format --xpath '/Server/@port' /usr/lib/vmware-vsphere-client/server/configuration/tomcat-server.xml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port="-1"</t>
    </r>
    <r>
      <rPr>
        <sz val="11"/>
        <color rgb="FF000000"/>
        <rFont val="Calibri"/>
      </rPr>
      <t xml:space="preserve">
</t>
    </r>
    <r>
      <rPr>
        <sz val="11"/>
        <color rgb="FF000000"/>
        <rFont val="Calibri"/>
      </rPr>
      <t>If the output does not match the expected result, this is a finding.</t>
    </r>
  </si>
  <si>
    <t>V-239771</t>
  </si>
  <si>
    <r>
      <rPr>
        <sz val="11"/>
        <rFont val="Calibri"/>
      </rPr>
      <t>vSphere Client must set the secure flag for cookies.</t>
    </r>
  </si>
  <si>
    <r>
      <rPr>
        <sz val="11"/>
        <color rgb="FF000000"/>
        <rFont val="Calibri"/>
      </rPr>
      <t>Navigate to and open /usr/lib/vmware-vsphere-client/server/configuration/conf/web.xml.</t>
    </r>
    <r>
      <rPr>
        <sz val="11"/>
        <color rgb="FF000000"/>
        <rFont val="Calibri"/>
      </rPr>
      <t xml:space="preserve">
</t>
    </r>
    <r>
      <rPr>
        <sz val="11"/>
        <color rgb="FF000000"/>
        <rFont val="Calibri"/>
      </rPr>
      <t>Navigate to the /&lt;web-apps&gt;/&lt;session-config&gt;/&lt;cookie-config&gt; node and configure it as follows:</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&lt;http-only&gt;true&lt;/http-only&gt;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</si>
  <si>
    <r>
      <rPr>
        <sz val="11"/>
        <color rgb="FF000000"/>
        <rFont val="Calibri"/>
      </rPr>
      <t>The secure flag is an option that can be set by the application server when sending a new cookie to the user within an HTTP Response. The purpose of the secure flag is to prevent cookies from being observed by unauthorized parties due to the transmission of a cookie in clear text. By setting the secure flag, the browser will prevent the transmission of a cookie over an unencrypted channel.</t>
    </r>
  </si>
  <si>
    <r>
      <rPr>
        <sz val="11"/>
        <color rgb="FF000000"/>
        <rFont val="Calibri"/>
      </rPr>
      <t xml:space="preserve">At the command prompt, execute the following command: </t>
    </r>
    <r>
      <rPr>
        <sz val="11"/>
        <color rgb="FF000000"/>
        <rFont val="Calibri"/>
      </rPr>
      <t xml:space="preserve">
</t>
    </r>
    <r>
      <rPr>
        <sz val="11"/>
        <color rgb="FF000000"/>
        <rFont val="Calibri"/>
      </rPr>
      <t># xmllint --format /usr/lib/vmware-vsphere-client/server/configuration/conf/web.xml | sed 's/xmlns=".*"//g' | xmllint --xpath '/web-app/session-config/cookie-config/secure' -</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&lt;secure&gt;true&lt;/secure&gt;</t>
    </r>
    <r>
      <rPr>
        <sz val="11"/>
        <color rgb="FF000000"/>
        <rFont val="Calibri"/>
      </rPr>
      <t xml:space="preserve">
</t>
    </r>
    <r>
      <rPr>
        <sz val="11"/>
        <color rgb="FF000000"/>
        <rFont val="Calibri"/>
      </rPr>
      <t>If the output of the command does not match the expected result, this is a finding.</t>
    </r>
  </si>
  <si>
    <t>V-240716</t>
  </si>
  <si>
    <r>
      <rPr>
        <sz val="11"/>
        <rFont val="Calibri"/>
      </rPr>
      <t>The rhttpproxy must drop connections to disconnected clients.</t>
    </r>
  </si>
  <si>
    <t>RhttpProxy</t>
  </si>
  <si>
    <r>
      <rPr>
        <sz val="11"/>
        <color rgb="FF000000"/>
        <rFont val="Calibri"/>
      </rPr>
      <t>Navigate to and open /etc/vmware-rhttpproxy/config.xml.</t>
    </r>
    <r>
      <rPr>
        <sz val="11"/>
        <color rgb="FF000000"/>
        <rFont val="Calibri"/>
      </rPr>
      <t xml:space="preserve">
</t>
    </r>
    <r>
      <rPr>
        <sz val="11"/>
        <color rgb="FF000000"/>
        <rFont val="Calibri"/>
      </rPr>
      <t>Locate the &lt;config&gt;/&lt;vmacore&gt;/&lt;tcpKeepAlive&gt;/&lt;clientSocket&gt; block and configure &lt;idleTimeSec&gt; as follows:</t>
    </r>
    <r>
      <rPr>
        <sz val="11"/>
        <color rgb="FF000000"/>
        <rFont val="Calibri"/>
      </rPr>
      <t xml:space="preserve">
</t>
    </r>
    <r>
      <rPr>
        <sz val="11"/>
        <color rgb="FF000000"/>
        <rFont val="Calibri"/>
      </rPr>
      <t>&lt;idleTimeSec&gt;900&lt;/idleTimeSec&gt;</t>
    </r>
    <r>
      <rPr>
        <sz val="11"/>
        <color rgb="FF000000"/>
        <rFont val="Calibri"/>
      </rPr>
      <t xml:space="preserve">
</t>
    </r>
    <r>
      <rPr>
        <sz val="11"/>
        <color rgb="FF000000"/>
        <rFont val="Calibri"/>
      </rPr>
      <t>Restart the service for changes to take effect.</t>
    </r>
    <r>
      <rPr>
        <sz val="11"/>
        <color rgb="FF000000"/>
        <rFont val="Calibri"/>
      </rPr>
      <t xml:space="preserve">
</t>
    </r>
    <r>
      <rPr>
        <sz val="11"/>
        <color rgb="FF000000"/>
        <rFont val="Calibri"/>
      </rPr>
      <t># vmon-cli --restart rhttpproxy</t>
    </r>
  </si>
  <si>
    <r>
      <rPr>
        <sz val="11"/>
        <color rgb="FF000000"/>
        <rFont val="Calibri"/>
      </rPr>
      <t>The rhttpproxy client connections that are established but no longer connected can consume resources that might otherwise be required by active connections. It is a best practice to terminate connections that are no longer connected to an active client.</t>
    </r>
  </si>
  <si>
    <r>
      <rPr>
        <sz val="11"/>
        <color rgb="FF000000"/>
        <rFont val="Calibri"/>
      </rPr>
      <t>At the command prompt, execute the following command:</t>
    </r>
    <r>
      <rPr>
        <sz val="11"/>
        <color rgb="FF000000"/>
        <rFont val="Calibri"/>
      </rPr>
      <t xml:space="preserve">
</t>
    </r>
    <r>
      <rPr>
        <sz val="11"/>
        <color rgb="FF000000"/>
        <rFont val="Calibri"/>
      </rPr>
      <t># xmllint --xpath '/config/vmacore/tcpKeepAlive/clientSocket/idleTimeSec' /etc/vmware-rhttpproxy/config.xml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&lt;idleTimeSec&gt;900&lt;/idleTimeSec&gt;</t>
    </r>
    <r>
      <rPr>
        <sz val="11"/>
        <color rgb="FF000000"/>
        <rFont val="Calibri"/>
      </rPr>
      <t xml:space="preserve">
</t>
    </r>
    <r>
      <rPr>
        <sz val="11"/>
        <color rgb="FF000000"/>
        <rFont val="Calibri"/>
      </rPr>
      <t>If the output does not match the expected result, this is a finding.</t>
    </r>
  </si>
  <si>
    <t>V-240717</t>
  </si>
  <si>
    <r>
      <rPr>
        <sz val="11"/>
        <rFont val="Calibri"/>
      </rPr>
      <t>The rhttpproxy must set a limit on established connections.</t>
    </r>
  </si>
  <si>
    <r>
      <rPr>
        <sz val="11"/>
        <color rgb="FF000000"/>
        <rFont val="Calibri"/>
      </rPr>
      <t>Navigate to and open /etc/vmware-rhttpproxy/config.xml.</t>
    </r>
    <r>
      <rPr>
        <sz val="11"/>
        <color rgb="FF000000"/>
        <rFont val="Calibri"/>
      </rPr>
      <t xml:space="preserve">
</t>
    </r>
    <r>
      <rPr>
        <sz val="11"/>
        <color rgb="FF000000"/>
        <rFont val="Calibri"/>
      </rPr>
      <t>Locate the &lt;config&gt;/&lt;vmacore&gt;/&lt;http&gt; block and configure &lt;maxConnections&gt; as follows:</t>
    </r>
    <r>
      <rPr>
        <sz val="11"/>
        <color rgb="FF000000"/>
        <rFont val="Calibri"/>
      </rPr>
      <t xml:space="preserve">
</t>
    </r>
    <r>
      <rPr>
        <sz val="11"/>
        <color rgb="FF000000"/>
        <rFont val="Calibri"/>
      </rPr>
      <t>&lt;maxConnections&gt; 2048 &lt;/maxConnections&gt;</t>
    </r>
    <r>
      <rPr>
        <sz val="11"/>
        <color rgb="FF000000"/>
        <rFont val="Calibri"/>
      </rPr>
      <t xml:space="preserve">
</t>
    </r>
    <r>
      <rPr>
        <sz val="11"/>
        <color rgb="FF000000"/>
        <rFont val="Calibri"/>
      </rPr>
      <t>Restart the service for changes to take effect.</t>
    </r>
    <r>
      <rPr>
        <sz val="11"/>
        <color rgb="FF000000"/>
        <rFont val="Calibri"/>
      </rPr>
      <t xml:space="preserve">
</t>
    </r>
    <r>
      <rPr>
        <sz val="11"/>
        <color rgb="FF000000"/>
        <rFont val="Calibri"/>
      </rPr>
      <t># vmon-cli --restart rhttpproxy</t>
    </r>
  </si>
  <si>
    <r>
      <rPr>
        <sz val="11"/>
        <color rgb="FF000000"/>
        <rFont val="Calibri"/>
      </rPr>
      <t>The rhttpproxy client connections must be limited to preserve system resources and continue servicing connections without interruption. Without a limit set, the system would be vulnerable to a trivial denial-of-service attack where connections are created en masse and vCenter resources are entirely consumed. The rhttproxy comes configured with a tested and supported value that must be maintained.</t>
    </r>
  </si>
  <si>
    <r>
      <rPr>
        <sz val="11"/>
        <color rgb="FF000000"/>
        <rFont val="Calibri"/>
      </rPr>
      <t>At the command prompt, execute the following command:</t>
    </r>
    <r>
      <rPr>
        <sz val="11"/>
        <color rgb="FF000000"/>
        <rFont val="Calibri"/>
      </rPr>
      <t xml:space="preserve">
</t>
    </r>
    <r>
      <rPr>
        <sz val="11"/>
        <color rgb="FF000000"/>
        <rFont val="Calibri"/>
      </rPr>
      <t># xmllint --xpath '/config/vmacore/http/maxConnections' /etc/vmware-rhttpproxy/config.xml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&lt;maxConnections&gt; 2048 &lt;/maxConnections&gt;</t>
    </r>
    <r>
      <rPr>
        <sz val="11"/>
        <color rgb="FF000000"/>
        <rFont val="Calibri"/>
      </rPr>
      <t xml:space="preserve">
</t>
    </r>
    <r>
      <rPr>
        <sz val="11"/>
        <color rgb="FF000000"/>
        <rFont val="Calibri"/>
      </rPr>
      <t>If the output does not match the expected result, this is a finding.</t>
    </r>
  </si>
  <si>
    <t>V-240718</t>
  </si>
  <si>
    <r>
      <rPr>
        <sz val="11"/>
        <rFont val="Calibri"/>
      </rPr>
      <t>The rhttpproxy must be configured to operate solely with FIPS ciphers.</t>
    </r>
  </si>
  <si>
    <r>
      <rPr>
        <sz val="11"/>
        <color rgb="FF000000"/>
        <rFont val="Calibri"/>
      </rPr>
      <t>Navigate to and open /etc/vmware-rhttpproxy/config.xml.</t>
    </r>
    <r>
      <rPr>
        <sz val="11"/>
        <color rgb="FF000000"/>
        <rFont val="Calibri"/>
      </rPr>
      <t xml:space="preserve">
</t>
    </r>
    <r>
      <rPr>
        <sz val="11"/>
        <color rgb="FF000000"/>
        <rFont val="Calibri"/>
      </rPr>
      <t>Locate the &lt;config&gt;/&lt;vmacore&gt;/&lt;ssl&gt; block and configure &lt;fips&gt; as follows:</t>
    </r>
    <r>
      <rPr>
        <sz val="11"/>
        <color rgb="FF000000"/>
        <rFont val="Calibri"/>
      </rPr>
      <t xml:space="preserve">
</t>
    </r>
    <r>
      <rPr>
        <sz val="11"/>
        <color rgb="FF000000"/>
        <rFont val="Calibri"/>
      </rPr>
      <t>&lt;fips&gt;true&lt;/fips&gt;</t>
    </r>
    <r>
      <rPr>
        <sz val="11"/>
        <color rgb="FF000000"/>
        <rFont val="Calibri"/>
      </rPr>
      <t xml:space="preserve">
</t>
    </r>
    <r>
      <rPr>
        <sz val="11"/>
        <color rgb="FF000000"/>
        <rFont val="Calibri"/>
      </rPr>
      <t>Restart the service for changes to take effect.</t>
    </r>
    <r>
      <rPr>
        <sz val="11"/>
        <color rgb="FF000000"/>
        <rFont val="Calibri"/>
      </rPr>
      <t xml:space="preserve">
</t>
    </r>
    <r>
      <rPr>
        <sz val="11"/>
        <color rgb="FF000000"/>
        <rFont val="Calibri"/>
      </rPr>
      <t># vmon-cli --restart rhttpproxy</t>
    </r>
  </si>
  <si>
    <r>
      <rPr>
        <sz val="11"/>
        <color rgb="FF000000"/>
        <rFont val="Calibri"/>
      </rPr>
      <t>The rhttpproxy ships with FIPS 140-2 validated OpenSSL cryptographic libraries and is configured by default to run in FIPS mode. This module is used for all crypto operations performed by rhttproxy, including protection of data-in-transit over the client TLS connection.</t>
    </r>
  </si>
  <si>
    <r>
      <rPr>
        <sz val="11"/>
        <color rgb="FF000000"/>
        <rFont val="Calibri"/>
      </rPr>
      <t>At the command prompt, execute the following command:</t>
    </r>
    <r>
      <rPr>
        <sz val="11"/>
        <color rgb="FF000000"/>
        <rFont val="Calibri"/>
      </rPr>
      <t xml:space="preserve">
</t>
    </r>
    <r>
      <rPr>
        <sz val="11"/>
        <color rgb="FF000000"/>
        <rFont val="Calibri"/>
      </rPr>
      <t># xmllint --xpath '/config/vmacore/ssl/fips' /etc/vmware-rhttpproxy/config.xml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&lt;fips&gt;true&lt;/fips&gt;</t>
    </r>
    <r>
      <rPr>
        <sz val="11"/>
        <color rgb="FF000000"/>
        <rFont val="Calibri"/>
      </rPr>
      <t xml:space="preserve">
</t>
    </r>
    <r>
      <rPr>
        <sz val="11"/>
        <color rgb="FF000000"/>
        <rFont val="Calibri"/>
      </rPr>
      <t>If the output does not match the expected result, this is a finding.</t>
    </r>
  </si>
  <si>
    <t>V-240719</t>
  </si>
  <si>
    <r>
      <rPr>
        <sz val="11"/>
        <rFont val="Calibri"/>
      </rPr>
      <t>The rhttpproxy must use cryptography to protect the integrity of remote sessions.</t>
    </r>
  </si>
  <si>
    <r>
      <rPr>
        <sz val="11"/>
        <color rgb="FF000000"/>
        <rFont val="Calibri"/>
      </rPr>
      <t>Navigate to and open /etc/vmware-rhttpproxy/config.xml.</t>
    </r>
    <r>
      <rPr>
        <sz val="11"/>
        <color rgb="FF000000"/>
        <rFont val="Calibri"/>
      </rPr>
      <t xml:space="preserve">
</t>
    </r>
    <r>
      <rPr>
        <sz val="11"/>
        <color rgb="FF000000"/>
        <rFont val="Calibri"/>
      </rPr>
      <t>Locate the &lt;config&gt;/&lt;vmacore&gt;/&lt;ssl&gt; block and configure &lt;protocols&gt; as follows:</t>
    </r>
    <r>
      <rPr>
        <sz val="11"/>
        <color rgb="FF000000"/>
        <rFont val="Calibri"/>
      </rPr>
      <t xml:space="preserve">
</t>
    </r>
    <r>
      <rPr>
        <sz val="11"/>
        <color rgb="FF000000"/>
        <rFont val="Calibri"/>
      </rPr>
      <t>&lt;protocols&gt;tls1.2&lt;/protocols&gt;</t>
    </r>
    <r>
      <rPr>
        <sz val="11"/>
        <color rgb="FF000000"/>
        <rFont val="Calibri"/>
      </rPr>
      <t xml:space="preserve">
</t>
    </r>
    <r>
      <rPr>
        <sz val="11"/>
        <color rgb="FF000000"/>
        <rFont val="Calibri"/>
      </rPr>
      <t>Restart the service for changes to take effect.</t>
    </r>
    <r>
      <rPr>
        <sz val="11"/>
        <color rgb="FF000000"/>
        <rFont val="Calibri"/>
      </rPr>
      <t xml:space="preserve">
</t>
    </r>
    <r>
      <rPr>
        <sz val="11"/>
        <color rgb="FF000000"/>
        <rFont val="Calibri"/>
      </rPr>
      <t># vmon-cli --restart rhttpproxy</t>
    </r>
  </si>
  <si>
    <r>
      <rPr>
        <sz val="11"/>
        <color rgb="FF000000"/>
        <rFont val="Calibri"/>
      </rPr>
      <t>The rhttpproxy can be configured to support TLS 1.0, 1.1 and 1.2. Due to intrinsic problems in TLS 1.0 and TLS 1.1, they are disabled by default. The &lt;protocol&gt; block in the rhttproxy configuration is commented out by default, and this configuration forces TLS 1.2. The block may also be set to "tls1.2" in certain upgrade scenarios, but the effect is the same.</t>
    </r>
  </si>
  <si>
    <r>
      <rPr>
        <sz val="11"/>
        <color rgb="FF000000"/>
        <rFont val="Calibri"/>
      </rPr>
      <t>At the command prompt, execute the following command:</t>
    </r>
    <r>
      <rPr>
        <sz val="11"/>
        <color rgb="FF000000"/>
        <rFont val="Calibri"/>
      </rPr>
      <t xml:space="preserve">
</t>
    </r>
    <r>
      <rPr>
        <sz val="11"/>
        <color rgb="FF000000"/>
        <rFont val="Calibri"/>
      </rPr>
      <t># xmllint --xpath '/config/vmacore/ssl/protocols' /etc/vmware-rhttpproxy/config.xml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&lt;protocols&gt;tls1.2&lt;/protocols&gt;</t>
    </r>
    <r>
      <rPr>
        <sz val="11"/>
        <color rgb="FF000000"/>
        <rFont val="Calibri"/>
      </rPr>
      <t xml:space="preserve">
</t>
    </r>
    <r>
      <rPr>
        <sz val="11"/>
        <color rgb="FF000000"/>
        <rFont val="Calibri"/>
      </rPr>
      <t>OR</t>
    </r>
    <r>
      <rPr>
        <sz val="11"/>
        <color rgb="FF000000"/>
        <rFont val="Calibri"/>
      </rPr>
      <t xml:space="preserve">
</t>
    </r>
    <r>
      <rPr>
        <sz val="11"/>
        <color rgb="FF000000"/>
        <rFont val="Calibri"/>
      </rPr>
      <t>XPath set is empty</t>
    </r>
    <r>
      <rPr>
        <sz val="11"/>
        <color rgb="FF000000"/>
        <rFont val="Calibri"/>
      </rPr>
      <t xml:space="preserve">
</t>
    </r>
    <r>
      <rPr>
        <sz val="11"/>
        <color rgb="FF000000"/>
        <rFont val="Calibri"/>
      </rPr>
      <t>If the output does not match the expected result, this is a finding.</t>
    </r>
  </si>
  <si>
    <t>V-240720</t>
  </si>
  <si>
    <r>
      <rPr>
        <sz val="11"/>
        <rFont val="Calibri"/>
      </rPr>
      <t>The rhttpproxy must produce log records containing sufficient information to establish the source of events.</t>
    </r>
  </si>
  <si>
    <r>
      <rPr>
        <sz val="11"/>
        <color rgb="FF000000"/>
        <rFont val="Calibri"/>
      </rPr>
      <t>Navigate to and open /etc/vmware-rhttpproxy/config.xml.</t>
    </r>
    <r>
      <rPr>
        <sz val="11"/>
        <color rgb="FF000000"/>
        <rFont val="Calibri"/>
      </rPr>
      <t xml:space="preserve">
</t>
    </r>
    <r>
      <rPr>
        <sz val="11"/>
        <color rgb="FF000000"/>
        <rFont val="Calibri"/>
      </rPr>
      <t>Locate the &lt;config&gt;/&lt;log&gt; block and configure &lt;level&gt; as follows:</t>
    </r>
    <r>
      <rPr>
        <sz val="11"/>
        <color rgb="FF000000"/>
        <rFont val="Calibri"/>
      </rPr>
      <t xml:space="preserve">
</t>
    </r>
    <r>
      <rPr>
        <sz val="11"/>
        <color rgb="FF000000"/>
        <rFont val="Calibri"/>
      </rPr>
      <t>&lt;level&gt;verbose&lt;/level&gt;</t>
    </r>
    <r>
      <rPr>
        <sz val="11"/>
        <color rgb="FF000000"/>
        <rFont val="Calibri"/>
      </rPr>
      <t xml:space="preserve">
</t>
    </r>
    <r>
      <rPr>
        <sz val="11"/>
        <color rgb="FF000000"/>
        <rFont val="Calibri"/>
      </rPr>
      <t>Restart the service for changes to take effect.</t>
    </r>
    <r>
      <rPr>
        <sz val="11"/>
        <color rgb="FF000000"/>
        <rFont val="Calibri"/>
      </rPr>
      <t xml:space="preserve">
</t>
    </r>
    <r>
      <rPr>
        <sz val="11"/>
        <color rgb="FF000000"/>
        <rFont val="Calibri"/>
      </rPr>
      <t># vmon-cli --restart rhttpproxy</t>
    </r>
  </si>
  <si>
    <r>
      <rPr>
        <sz val="11"/>
        <color rgb="FF000000"/>
        <rFont val="Calibri"/>
      </rPr>
      <t>After a security incident has occurred, investigators will often review log files to determine what happened, and determining the source of an event is crucial for forensics. The rhttpproxy must be configured for verbose logging to capture client IP addresses and the associated actions.</t>
    </r>
  </si>
  <si>
    <r>
      <rPr>
        <sz val="11"/>
        <color rgb="FF000000"/>
        <rFont val="Calibri"/>
      </rPr>
      <t>At the command prompt, execute the following command:</t>
    </r>
    <r>
      <rPr>
        <sz val="11"/>
        <color rgb="FF000000"/>
        <rFont val="Calibri"/>
      </rPr>
      <t xml:space="preserve">
</t>
    </r>
    <r>
      <rPr>
        <sz val="11"/>
        <color rgb="FF000000"/>
        <rFont val="Calibri"/>
      </rPr>
      <t># xmllint --xpath '/config/log/level' /etc/vmware-rhttpproxy/config.xml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&lt;level&gt;verbose&lt;/level&gt;</t>
    </r>
    <r>
      <rPr>
        <sz val="11"/>
        <color rgb="FF000000"/>
        <rFont val="Calibri"/>
      </rPr>
      <t xml:space="preserve">
</t>
    </r>
    <r>
      <rPr>
        <sz val="11"/>
        <color rgb="FF000000"/>
        <rFont val="Calibri"/>
      </rPr>
      <t>If the output does not match the expected result, this is a finding.</t>
    </r>
  </si>
  <si>
    <t>V-240721</t>
  </si>
  <si>
    <r>
      <rPr>
        <sz val="11"/>
        <rFont val="Calibri"/>
      </rPr>
      <t>The rhttpproxy must have logging enabled.</t>
    </r>
  </si>
  <si>
    <r>
      <rPr>
        <sz val="11"/>
        <color rgb="FF000000"/>
        <rFont val="Calibri"/>
      </rPr>
      <t>Navigate to and open /etc/vmware-rhttpproxy/config.xml.</t>
    </r>
    <r>
      <rPr>
        <sz val="11"/>
        <color rgb="FF000000"/>
        <rFont val="Calibri"/>
      </rPr>
      <t xml:space="preserve">
</t>
    </r>
    <r>
      <rPr>
        <sz val="11"/>
        <color rgb="FF000000"/>
        <rFont val="Calibri"/>
      </rPr>
      <t>Locate the &lt;config&gt;/&lt;log&gt; block and configure &lt;outputToFiles&gt; as follows:</t>
    </r>
    <r>
      <rPr>
        <sz val="11"/>
        <color rgb="FF000000"/>
        <rFont val="Calibri"/>
      </rPr>
      <t xml:space="preserve">
</t>
    </r>
    <r>
      <rPr>
        <sz val="11"/>
        <color rgb="FF000000"/>
        <rFont val="Calibri"/>
      </rPr>
      <t>&lt;outputToFiles&gt;true&lt;/outputToFiles&gt;</t>
    </r>
    <r>
      <rPr>
        <sz val="11"/>
        <color rgb="FF000000"/>
        <rFont val="Calibri"/>
      </rPr>
      <t xml:space="preserve">
</t>
    </r>
    <r>
      <rPr>
        <sz val="11"/>
        <color rgb="FF000000"/>
        <rFont val="Calibri"/>
      </rPr>
      <t>Restart the service for changes to take effect.</t>
    </r>
    <r>
      <rPr>
        <sz val="11"/>
        <color rgb="FF000000"/>
        <rFont val="Calibri"/>
      </rPr>
      <t xml:space="preserve">
</t>
    </r>
    <r>
      <rPr>
        <sz val="11"/>
        <color rgb="FF000000"/>
        <rFont val="Calibri"/>
      </rPr>
      <t># vmon-cli --restart rhttpproxy</t>
    </r>
  </si>
  <si>
    <r>
      <rPr>
        <sz val="11"/>
        <color rgb="FF000000"/>
        <rFont val="Calibri"/>
      </rPr>
      <t>After a security incident has occurred, investigators will often review log files to determine what happened. The rhttpproxy must create logs upon service startup to capture information relevant to investigations.</t>
    </r>
  </si>
  <si>
    <r>
      <rPr>
        <sz val="11"/>
        <color rgb="FF000000"/>
        <rFont val="Calibri"/>
      </rPr>
      <t>At the command prompt, execute the following command:</t>
    </r>
    <r>
      <rPr>
        <sz val="11"/>
        <color rgb="FF000000"/>
        <rFont val="Calibri"/>
      </rPr>
      <t xml:space="preserve">
</t>
    </r>
    <r>
      <rPr>
        <sz val="11"/>
        <color rgb="FF000000"/>
        <rFont val="Calibri"/>
      </rPr>
      <t># xmllint --xpath '/config/log/outputToFiles' /etc/vmware-rhttpproxy/config.xml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&lt;outputToFiles&gt;true&lt;/outputToFiles&gt;</t>
    </r>
    <r>
      <rPr>
        <sz val="11"/>
        <color rgb="FF000000"/>
        <rFont val="Calibri"/>
      </rPr>
      <t xml:space="preserve">
</t>
    </r>
    <r>
      <rPr>
        <sz val="11"/>
        <color rgb="FF000000"/>
        <rFont val="Calibri"/>
      </rPr>
      <t>If the output does not match the expected result, this is a finding.</t>
    </r>
  </si>
  <si>
    <t>V-240722</t>
  </si>
  <si>
    <r>
      <rPr>
        <sz val="11"/>
        <rFont val="Calibri"/>
      </rPr>
      <t>The rhttpproxy private key file must be protected from unauthorized access.</t>
    </r>
  </si>
  <si>
    <r>
      <rPr>
        <sz val="11"/>
        <color rgb="FF000000"/>
        <rFont val="Calibri"/>
      </rPr>
      <t>At the command prompt, execute the following commands:</t>
    </r>
    <r>
      <rPr>
        <sz val="11"/>
        <color rgb="FF000000"/>
        <rFont val="Calibri"/>
      </rPr>
      <t xml:space="preserve">
</t>
    </r>
    <r>
      <rPr>
        <sz val="11"/>
        <color rgb="FF000000"/>
        <rFont val="Calibri"/>
      </rPr>
      <t># chmod 600 /etc/vmware-rhttpproxy/ssl/rui.key</t>
    </r>
    <r>
      <rPr>
        <sz val="11"/>
        <color rgb="FF000000"/>
        <rFont val="Calibri"/>
      </rPr>
      <t xml:space="preserve">
</t>
    </r>
    <r>
      <rPr>
        <sz val="11"/>
        <color rgb="FF000000"/>
        <rFont val="Calibri"/>
      </rPr>
      <t># chown root:root /etc/vmware-rhttpproxy/ssl/rui.key</t>
    </r>
  </si>
  <si>
    <r>
      <rPr>
        <sz val="11"/>
        <color rgb="FF000000"/>
        <rFont val="Calibri"/>
      </rPr>
      <t>The rhttpproxy's private key is used to prove the identity of the server to clients and securely exchange the shared secret key used to encrypt communications between the web server and clients.</t>
    </r>
    <r>
      <rPr>
        <sz val="11"/>
        <color rgb="FF000000"/>
        <rFont val="Calibri"/>
      </rPr>
      <t xml:space="preserve">
</t>
    </r>
    <r>
      <rPr>
        <sz val="11"/>
        <color rgb="FF000000"/>
        <rFont val="Calibri"/>
      </rPr>
      <t>By gaining access to the private key, an attacker can pretend to be an authorized server and decrypt the TLS traffic between a client and the web server.</t>
    </r>
  </si>
  <si>
    <r>
      <rPr>
        <sz val="11"/>
        <color rgb="FF000000"/>
        <rFont val="Calibri"/>
      </rPr>
      <t>At the command prompt, execute the following command:</t>
    </r>
    <r>
      <rPr>
        <sz val="11"/>
        <color rgb="FF000000"/>
        <rFont val="Calibri"/>
      </rPr>
      <t xml:space="preserve">
</t>
    </r>
    <r>
      <rPr>
        <sz val="11"/>
        <color rgb="FF000000"/>
        <rFont val="Calibri"/>
      </rPr>
      <t># stat -c "%n permissions are %a, is owned by %U and group owned by %G" /etc/vmware-rhttpproxy/ssl/rui.key</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/etc/vmware-rhttpproxy/ssl/rui.key permissions are 600, is owned by root and group owned by root</t>
    </r>
    <r>
      <rPr>
        <sz val="11"/>
        <color rgb="FF000000"/>
        <rFont val="Calibri"/>
      </rPr>
      <t xml:space="preserve">
</t>
    </r>
    <r>
      <rPr>
        <sz val="11"/>
        <color rgb="FF000000"/>
        <rFont val="Calibri"/>
      </rPr>
      <t>If the output does not match the expected result, this is a finding.</t>
    </r>
  </si>
  <si>
    <t>V-240723</t>
  </si>
  <si>
    <r>
      <rPr>
        <sz val="11"/>
        <rFont val="Calibri"/>
      </rPr>
      <t>The rhttproxy must exclusively use the HTTPS protocol for client connections.</t>
    </r>
  </si>
  <si>
    <r>
      <rPr>
        <sz val="11"/>
        <color rgb="FF000000"/>
        <rFont val="Calibri"/>
      </rPr>
      <t>Navigate to and open /etc/vmware-rhttpproxy/config.xml.</t>
    </r>
    <r>
      <rPr>
        <sz val="11"/>
        <color rgb="FF000000"/>
        <rFont val="Calibri"/>
      </rPr>
      <t xml:space="preserve">
</t>
    </r>
    <r>
      <rPr>
        <sz val="11"/>
        <color rgb="FF000000"/>
        <rFont val="Calibri"/>
      </rPr>
      <t>Locate the first &lt;ssl&gt; block and set its content to the following:</t>
    </r>
    <r>
      <rPr>
        <sz val="11"/>
        <color rgb="FF000000"/>
        <rFont val="Calibri"/>
      </rPr>
      <t xml:space="preserve">
</t>
    </r>
    <r>
      <rPr>
        <sz val="11"/>
        <color rgb="FF000000"/>
        <rFont val="Calibri"/>
      </rPr>
      <t>&lt;ssl&gt;</t>
    </r>
    <r>
      <rPr>
        <sz val="11"/>
        <color rgb="FF000000"/>
        <rFont val="Calibri"/>
      </rPr>
      <t xml:space="preserve">
</t>
    </r>
    <r>
      <rPr>
        <sz val="11"/>
        <color rgb="FF000000"/>
        <rFont val="Calibri"/>
      </rPr>
      <t xml:space="preserve">    &lt;!-- The server private key file --&gt;</t>
    </r>
    <r>
      <rPr>
        <sz val="11"/>
        <color rgb="FF000000"/>
        <rFont val="Calibri"/>
      </rPr>
      <t xml:space="preserve">
</t>
    </r>
    <r>
      <rPr>
        <sz val="11"/>
        <color rgb="FF000000"/>
        <rFont val="Calibri"/>
      </rPr>
      <t xml:space="preserve">    &lt;privateKey&gt;/etc/vmware-rhttpproxy/ssl/rui.key&lt;/privateKey&gt;</t>
    </r>
    <r>
      <rPr>
        <sz val="11"/>
        <color rgb="FF000000"/>
        <rFont val="Calibri"/>
      </rPr>
      <t xml:space="preserve">
</t>
    </r>
    <r>
      <rPr>
        <sz val="11"/>
        <color rgb="FF000000"/>
        <rFont val="Calibri"/>
      </rPr>
      <t xml:space="preserve">    &lt;!-- The server side certificate file --&gt;</t>
    </r>
    <r>
      <rPr>
        <sz val="11"/>
        <color rgb="FF000000"/>
        <rFont val="Calibri"/>
      </rPr>
      <t xml:space="preserve">
</t>
    </r>
    <r>
      <rPr>
        <sz val="11"/>
        <color rgb="FF000000"/>
        <rFont val="Calibri"/>
      </rPr>
      <t xml:space="preserve">    &lt;certificate&gt;/etc/vmware-rhttpproxy/ssl/rui.crt&lt;/certificate&gt;</t>
    </r>
    <r>
      <rPr>
        <sz val="11"/>
        <color rgb="FF000000"/>
        <rFont val="Calibri"/>
      </rPr>
      <t xml:space="preserve">
</t>
    </r>
    <r>
      <rPr>
        <sz val="11"/>
        <color rgb="FF000000"/>
        <rFont val="Calibri"/>
      </rPr>
      <t xml:space="preserve">    &lt;!-- vecs server name. Currently vecs runs on all node types. --&gt;</t>
    </r>
    <r>
      <rPr>
        <sz val="11"/>
        <color rgb="FF000000"/>
        <rFont val="Calibri"/>
      </rPr>
      <t xml:space="preserve">
</t>
    </r>
    <r>
      <rPr>
        <sz val="11"/>
        <color rgb="FF000000"/>
        <rFont val="Calibri"/>
      </rPr>
      <t xml:space="preserve">    &lt;vecsServerName&gt;localhost&lt;/vecsServerName&gt;</t>
    </r>
    <r>
      <rPr>
        <sz val="11"/>
        <color rgb="FF000000"/>
        <rFont val="Calibri"/>
      </rPr>
      <t xml:space="preserve">
</t>
    </r>
    <r>
      <rPr>
        <sz val="11"/>
        <color rgb="FF000000"/>
        <rFont val="Calibri"/>
      </rPr>
      <t>&lt;/ssl&gt;</t>
    </r>
    <r>
      <rPr>
        <sz val="11"/>
        <color rgb="FF000000"/>
        <rFont val="Calibri"/>
      </rPr>
      <t xml:space="preserve">
</t>
    </r>
    <r>
      <rPr>
        <sz val="11"/>
        <color rgb="FF000000"/>
        <rFont val="Calibri"/>
      </rPr>
      <t>Restart the service for changes to take effect.</t>
    </r>
    <r>
      <rPr>
        <sz val="11"/>
        <color rgb="FF000000"/>
        <rFont val="Calibri"/>
      </rPr>
      <t xml:space="preserve">
</t>
    </r>
    <r>
      <rPr>
        <sz val="11"/>
        <color rgb="FF000000"/>
        <rFont val="Calibri"/>
      </rPr>
      <t># vmon-cli --restart rhttpproxy</t>
    </r>
  </si>
  <si>
    <r>
      <rPr>
        <sz val="11"/>
        <color rgb="FF000000"/>
        <rFont val="Calibri"/>
      </rPr>
      <t>Remotely accessing vCenter via the rhttpproxy involves sensitive information going over the wire. To protect the confidentiality and integrity of these communications, the rhttpproxy must be configured to use an encrypted session of HTTPS rather than plain-text HTTP. The SSL configuration block inside the rhttproxy configuration must be present and configured correctly to safely enable TLS.</t>
    </r>
  </si>
  <si>
    <r>
      <rPr>
        <sz val="11"/>
        <color rgb="FF000000"/>
        <rFont val="Calibri"/>
      </rPr>
      <t>At the command prompt, execute the following command:</t>
    </r>
    <r>
      <rPr>
        <sz val="11"/>
        <color rgb="FF000000"/>
        <rFont val="Calibri"/>
      </rPr>
      <t xml:space="preserve">
</t>
    </r>
    <r>
      <rPr>
        <sz val="11"/>
        <color rgb="FF000000"/>
        <rFont val="Calibri"/>
      </rPr>
      <t># xmllint --xpath '/config/ssl' /etc/vmware-rhttpproxy/config.xml</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&lt;ssl&gt;</t>
    </r>
    <r>
      <rPr>
        <sz val="11"/>
        <color rgb="FF000000"/>
        <rFont val="Calibri"/>
      </rPr>
      <t xml:space="preserve">
</t>
    </r>
    <r>
      <rPr>
        <sz val="11"/>
        <color rgb="FF000000"/>
        <rFont val="Calibri"/>
      </rPr>
      <t xml:space="preserve">    &lt;!-- The server private key file --&gt;</t>
    </r>
    <r>
      <rPr>
        <sz val="11"/>
        <color rgb="FF000000"/>
        <rFont val="Calibri"/>
      </rPr>
      <t xml:space="preserve">
</t>
    </r>
    <r>
      <rPr>
        <sz val="11"/>
        <color rgb="FF000000"/>
        <rFont val="Calibri"/>
      </rPr>
      <t xml:space="preserve">    &lt;privateKey&gt;/etc/vmware-rhttpproxy/ssl/rui.key&lt;/privateKey&gt;</t>
    </r>
    <r>
      <rPr>
        <sz val="11"/>
        <color rgb="FF000000"/>
        <rFont val="Calibri"/>
      </rPr>
      <t xml:space="preserve">
</t>
    </r>
    <r>
      <rPr>
        <sz val="11"/>
        <color rgb="FF000000"/>
        <rFont val="Calibri"/>
      </rPr>
      <t xml:space="preserve">    &lt;!-- The server side certificate file --&gt;</t>
    </r>
    <r>
      <rPr>
        <sz val="11"/>
        <color rgb="FF000000"/>
        <rFont val="Calibri"/>
      </rPr>
      <t xml:space="preserve">
</t>
    </r>
    <r>
      <rPr>
        <sz val="11"/>
        <color rgb="FF000000"/>
        <rFont val="Calibri"/>
      </rPr>
      <t xml:space="preserve">    &lt;certificate&gt;/etc/vmware-rhttpproxy/ssl/rui.crt&lt;/certificate&gt;</t>
    </r>
    <r>
      <rPr>
        <sz val="11"/>
        <color rgb="FF000000"/>
        <rFont val="Calibri"/>
      </rPr>
      <t xml:space="preserve">
</t>
    </r>
    <r>
      <rPr>
        <sz val="11"/>
        <color rgb="FF000000"/>
        <rFont val="Calibri"/>
      </rPr>
      <t xml:space="preserve">    &lt;!-- vecs server name. Currently vecs runs on all node types. --&gt;</t>
    </r>
    <r>
      <rPr>
        <sz val="11"/>
        <color rgb="FF000000"/>
        <rFont val="Calibri"/>
      </rPr>
      <t xml:space="preserve">
</t>
    </r>
    <r>
      <rPr>
        <sz val="11"/>
        <color rgb="FF000000"/>
        <rFont val="Calibri"/>
      </rPr>
      <t xml:space="preserve">    &lt;vecsServerName&gt;localhost&lt;/vecsServerName&gt;</t>
    </r>
    <r>
      <rPr>
        <sz val="11"/>
        <color rgb="FF000000"/>
        <rFont val="Calibri"/>
      </rPr>
      <t xml:space="preserve">
</t>
    </r>
    <r>
      <rPr>
        <sz val="11"/>
        <color rgb="FF000000"/>
        <rFont val="Calibri"/>
      </rPr>
      <t xml:space="preserve">  &lt;/ssl&gt;</t>
    </r>
    <r>
      <rPr>
        <sz val="11"/>
        <color rgb="FF000000"/>
        <rFont val="Calibri"/>
      </rPr>
      <t xml:space="preserve">
</t>
    </r>
    <r>
      <rPr>
        <sz val="11"/>
        <color rgb="FF000000"/>
        <rFont val="Calibri"/>
      </rPr>
      <t>If the output does not match the expected result, this is a finding.</t>
    </r>
  </si>
  <si>
    <t>V-240724</t>
  </si>
  <si>
    <r>
      <rPr>
        <sz val="11"/>
        <rFont val="Calibri"/>
      </rPr>
      <t>The rhttpproxy log files must be moved to a permanent repository in accordance with site policy.</t>
    </r>
  </si>
  <si>
    <r>
      <rPr>
        <sz val="11"/>
        <color rgb="FF000000"/>
        <rFont val="Calibri"/>
      </rPr>
      <t>Navigate to and open /etc/vmware-syslog/stig-services-rhttpproxy.conf.</t>
    </r>
    <r>
      <rPr>
        <sz val="11"/>
        <color rgb="FF000000"/>
        <rFont val="Calibri"/>
      </rPr>
      <t xml:space="preserve">
</t>
    </r>
    <r>
      <rPr>
        <sz val="11"/>
        <color rgb="FF000000"/>
        <rFont val="Calibri"/>
      </rPr>
      <t>Create the file if it does not exist.</t>
    </r>
    <r>
      <rPr>
        <sz val="11"/>
        <color rgb="FF000000"/>
        <rFont val="Calibri"/>
      </rPr>
      <t xml:space="preserve">
</t>
    </r>
    <r>
      <rPr>
        <sz val="11"/>
        <color rgb="FF000000"/>
        <rFont val="Calibri"/>
      </rPr>
      <t>Set the contents of the file as follows:</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File="/var/log/vmware/rhttpproxy/rhttpproxy.log"</t>
    </r>
    <r>
      <rPr>
        <sz val="11"/>
        <color rgb="FF000000"/>
        <rFont val="Calibri"/>
      </rPr>
      <t xml:space="preserve">
</t>
    </r>
    <r>
      <rPr>
        <sz val="11"/>
        <color rgb="FF000000"/>
        <rFont val="Calibri"/>
      </rPr>
      <t xml:space="preserve">      Tag="rhttpproxy-main"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</si>
  <si>
    <r>
      <rPr>
        <sz val="11"/>
        <color rgb="FF000000"/>
        <rFont val="Calibri"/>
      </rPr>
      <t>The rhttpproxy produces a handful of logs that must be offloaded from the originating system. This information can then be used for diagnostic, forensic, or other purposes relevant to ensuring the availability and integrity of the hosted application.</t>
    </r>
  </si>
  <si>
    <r>
      <rPr>
        <sz val="11"/>
        <color rgb="FF000000"/>
        <rFont val="Calibri"/>
      </rPr>
      <t>At the command prompt, execute the following command:</t>
    </r>
    <r>
      <rPr>
        <sz val="11"/>
        <color rgb="FF000000"/>
        <rFont val="Calibri"/>
      </rPr>
      <t xml:space="preserve">
</t>
    </r>
    <r>
      <rPr>
        <sz val="11"/>
        <color rgb="FF000000"/>
        <rFont val="Calibri"/>
      </rPr>
      <t># grep -v "^#" /etc/vmware-syslog/stig-services-rhttpproxy.conf</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File="/var/log/vmware/rhttpproxy/rhttpproxy.log"</t>
    </r>
    <r>
      <rPr>
        <sz val="11"/>
        <color rgb="FF000000"/>
        <rFont val="Calibri"/>
      </rPr>
      <t xml:space="preserve">
</t>
    </r>
    <r>
      <rPr>
        <sz val="11"/>
        <color rgb="FF000000"/>
        <rFont val="Calibri"/>
      </rPr>
      <t xml:space="preserve">      Tag="rhttpproxy-main"</t>
    </r>
    <r>
      <rPr>
        <sz val="11"/>
        <color rgb="FF000000"/>
        <rFont val="Calibri"/>
      </rPr>
      <t xml:space="preserve">
</t>
    </r>
    <r>
      <rPr>
        <sz val="11"/>
        <color rgb="FF000000"/>
        <rFont val="Calibri"/>
      </rPr>
      <t xml:space="preserve">      Severity="info"</t>
    </r>
    <r>
      <rPr>
        <sz val="11"/>
        <color rgb="FF000000"/>
        <rFont val="Calibri"/>
      </rPr>
      <t xml:space="preserve">
</t>
    </r>
    <r>
      <rPr>
        <sz val="11"/>
        <color rgb="FF000000"/>
        <rFont val="Calibri"/>
      </rPr>
      <t xml:space="preserve">      Facility="local0")</t>
    </r>
    <r>
      <rPr>
        <sz val="11"/>
        <color rgb="FF000000"/>
        <rFont val="Calibri"/>
      </rPr>
      <t xml:space="preserve">
</t>
    </r>
    <r>
      <rPr>
        <sz val="11"/>
        <color rgb="FF000000"/>
        <rFont val="Calibri"/>
      </rPr>
      <t>If the file does not exist, this is a finding.</t>
    </r>
    <r>
      <rPr>
        <sz val="11"/>
        <color rgb="FF000000"/>
        <rFont val="Calibri"/>
      </rPr>
      <t xml:space="preserve">
</t>
    </r>
    <r>
      <rPr>
        <sz val="11"/>
        <color rgb="FF000000"/>
        <rFont val="Calibri"/>
      </rPr>
      <t>If the output of the command does not match the expected result, this is a finding.</t>
    </r>
  </si>
  <si>
    <t>V-242469</t>
  </si>
  <si>
    <r>
      <rPr>
        <sz val="11"/>
        <rFont val="Calibri"/>
      </rPr>
      <t>Encryption must be enabled for vMotion on the virtual machine.</t>
    </r>
  </si>
  <si>
    <r>
      <rPr>
        <sz val="11"/>
        <color rgb="FF000000"/>
        <rFont val="Calibri"/>
      </rPr>
      <t>From the vSphere Client select the Virtual Machine, right click and go to Edit Settings &gt;&gt; VM Options Tab &gt;&gt; Encryption &gt;&gt; Encrypted vMotion. Set the value to "Opportunistic" or "Required".</t>
    </r>
  </si>
  <si>
    <r>
      <rPr>
        <sz val="11"/>
        <color rgb="FF000000"/>
        <rFont val="Calibri"/>
      </rPr>
      <t>vMotion migrations in vSphere 6.0 and earlier transferred working memory and CPU state information in clear text over the vMotion network. As of vSphere 6.5 this transfer can be transparently encrypted using 256bit AES-GCM with negligible performance impact. vSphere 6.5 enables encrypted vMotion by default as "Opportunistic", meaning that encrypted channels are used where supported but the operation will continue in plain text where encryption is not supported. For example when vMotioning between two 6.5 hosts encryption will always be utilized but since 6.0 and earlier releases do not support this feature vMotion from a 6.5 host to a 6.0 host would be allowed but would not be encrypted. If this finding is set to "Required" then vMotions to unsupported hosts will fail. This setting must be set to "Opportunistic" or "Required".</t>
    </r>
  </si>
  <si>
    <r>
      <rPr>
        <sz val="11"/>
        <color rgb="FF000000"/>
        <rFont val="Calibri"/>
      </rPr>
      <t>Note: If the system does not have vCenter installed and utilizes vMotion, then this is Not Applicable.</t>
    </r>
    <r>
      <rPr>
        <sz val="11"/>
        <color rgb="FF000000"/>
        <rFont val="Calibri"/>
      </rPr>
      <t xml:space="preserve">
</t>
    </r>
    <r>
      <rPr>
        <sz val="11"/>
        <color rgb="FF000000"/>
        <rFont val="Calibri"/>
      </rPr>
      <t>From the vSphere Web Client, select the Virtual Machine, right-click and go to Edit Settings &gt;&gt; VM Options Tab &gt;&gt; Encryption &gt;&gt; Encrypted vMotion.</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ESXi host or vCenter server, run the following command:</t>
    </r>
    <r>
      <rPr>
        <sz val="11"/>
        <color rgb="FF000000"/>
        <rFont val="Calibri"/>
      </rPr>
      <t xml:space="preserve">
</t>
    </r>
    <r>
      <rPr>
        <sz val="11"/>
        <color rgb="FF000000"/>
        <rFont val="Calibri"/>
      </rPr>
      <t>Get-VM | Where {($_.ExtensionData.Config.MigrateEncryption -ne "opportunistic") -and ($_.ExtensionData.Config.MigrateEncryption -ne "required")}</t>
    </r>
    <r>
      <rPr>
        <sz val="11"/>
        <color rgb="FF000000"/>
        <rFont val="Calibri"/>
      </rPr>
      <t xml:space="preserve">
</t>
    </r>
    <r>
      <rPr>
        <sz val="11"/>
        <color rgb="FF000000"/>
        <rFont val="Calibri"/>
      </rPr>
      <t>If the setting does not have a value of "Opportunistic" or "Required", this is a finding.</t>
    </r>
  </si>
  <si>
    <t>V-243072</t>
  </si>
  <si>
    <r>
      <rPr>
        <sz val="11"/>
        <rFont val="Calibri"/>
      </rPr>
      <t>The vCenter Server must prohibit password reuse for a minimum of five generations.</t>
    </r>
  </si>
  <si>
    <t>vCenter</t>
  </si>
  <si>
    <r>
      <rPr>
        <sz val="11"/>
        <color rgb="FF000000"/>
        <rFont val="Calibri"/>
      </rPr>
      <t xml:space="preserve">From the vSphere Client, go to Administration &gt;&gt; Single Sign-On &gt;&gt; Configuration &gt;&gt; Policies &gt;&gt; Password Policy. </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Enter "5" into the "Restrict reuse" setting and click "OK".</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</si>
  <si>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To meet password policy requirements, passwords need to be changed at specific policy-based intervals. </t>
    </r>
    <r>
      <rPr>
        <sz val="11"/>
        <color rgb="FF000000"/>
        <rFont val="Calibri"/>
      </rPr>
      <t xml:space="preserve">
</t>
    </r>
    <r>
      <rPr>
        <sz val="11"/>
        <color rgb="FF000000"/>
        <rFont val="Calibri"/>
      </rPr>
      <t>If the information system or application allows the user to consecutively reuse their password when that password has exceeded its defined lifetime, the end result is a password that is not changed as per policy requirements.</t>
    </r>
  </si>
  <si>
    <r>
      <rPr>
        <sz val="11"/>
        <color rgb="FF000000"/>
        <rFont val="Calibri"/>
      </rPr>
      <t xml:space="preserve">From the vSphere Client, go to Administration &gt;&gt; Single Sign-On &gt;&gt; Configuration &gt;&gt; Policies &gt;&gt; Password Policy. </t>
    </r>
    <r>
      <rPr>
        <sz val="11"/>
        <color rgb="FF000000"/>
        <rFont val="Calibri"/>
      </rPr>
      <t xml:space="preserve">
</t>
    </r>
    <r>
      <rPr>
        <sz val="11"/>
        <color rgb="FF000000"/>
        <rFont val="Calibri"/>
      </rPr>
      <t>View the value of the "Restrict reuse" setting.</t>
    </r>
    <r>
      <rPr>
        <sz val="11"/>
        <color rgb="FF000000"/>
        <rFont val="Calibri"/>
      </rPr>
      <t xml:space="preserve">
</t>
    </r>
    <r>
      <rPr>
        <sz val="11"/>
        <color rgb="FF000000"/>
        <rFont val="Calibri"/>
      </rPr>
      <t>If the "Restrict reuse" policy is not set to "5" or more, this is a finding.</t>
    </r>
  </si>
  <si>
    <t>V-243073</t>
  </si>
  <si>
    <r>
      <rPr>
        <sz val="11"/>
        <rFont val="Calibri"/>
      </rPr>
      <t>The vCenter Server must not automatically refresh client sessions.</t>
    </r>
  </si>
  <si>
    <r>
      <rPr>
        <sz val="11"/>
        <color rgb="FF000000"/>
        <rFont val="Calibri"/>
      </rPr>
      <t>Navigate to and open /etc/vmware/vsphere-ui/webclient.properties. Remove any existing "refresh.rate" line and add the following:</t>
    </r>
    <r>
      <rPr>
        <sz val="11"/>
        <color rgb="FF000000"/>
        <rFont val="Calibri"/>
      </rPr>
      <t xml:space="preserve">
</t>
    </r>
    <r>
      <rPr>
        <sz val="11"/>
        <color rgb="FF000000"/>
        <rFont val="Calibri"/>
      </rPr>
      <t>refresh.rate = -1</t>
    </r>
    <r>
      <rPr>
        <sz val="11"/>
        <color rgb="FF000000"/>
        <rFont val="Calibri"/>
      </rPr>
      <t xml:space="preserve">
</t>
    </r>
    <r>
      <rPr>
        <sz val="11"/>
        <color rgb="FF000000"/>
        <rFont val="Calibri"/>
      </rPr>
      <t>After editing the file, the vSphere Client service must be restarted.</t>
    </r>
    <r>
      <rPr>
        <sz val="11"/>
        <color rgb="FF000000"/>
        <rFont val="Calibri"/>
      </rPr>
      <t xml:space="preserve">
</t>
    </r>
    <r>
      <rPr>
        <sz val="11"/>
        <color rgb="FF000000"/>
        <rFont val="Calibri"/>
      </rPr>
      <t># service-control --restart vsphere-client</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</si>
  <si>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Automatic client session refreshes keep unused sessions online, blocking session timeouts.</t>
    </r>
  </si>
  <si>
    <r>
      <rPr>
        <sz val="11"/>
        <color rgb="FF000000"/>
        <rFont val="Calibri"/>
      </rPr>
      <t>Note: For vCenter Server Windows, this is not applicable.</t>
    </r>
    <r>
      <rPr>
        <sz val="11"/>
        <color rgb="FF000000"/>
        <rFont val="Calibri"/>
      </rPr>
      <t xml:space="preserve">
</t>
    </r>
    <r>
      <rPr>
        <sz val="11"/>
        <color rgb="FF000000"/>
        <rFont val="Calibri"/>
      </rPr>
      <t>On the vCenter Server, execute the following command:</t>
    </r>
    <r>
      <rPr>
        <sz val="11"/>
        <color rgb="FF000000"/>
        <rFont val="Calibri"/>
      </rPr>
      <t xml:space="preserve">
</t>
    </r>
    <r>
      <rPr>
        <sz val="11"/>
        <color rgb="FF000000"/>
        <rFont val="Calibri"/>
      </rPr>
      <t>#  grep "^refresh\.rate" /etc/vmware/vsphere-client/webclient.properties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refresh.rate = -1</t>
    </r>
    <r>
      <rPr>
        <sz val="11"/>
        <color rgb="FF000000"/>
        <rFont val="Calibri"/>
      </rPr>
      <t xml:space="preserve">
</t>
    </r>
    <r>
      <rPr>
        <sz val="11"/>
        <color rgb="FF000000"/>
        <rFont val="Calibri"/>
      </rPr>
      <t>If the output does not match the expected result, this is a finding.</t>
    </r>
  </si>
  <si>
    <t>V-243074</t>
  </si>
  <si>
    <r>
      <rPr>
        <sz val="11"/>
        <rFont val="Calibri"/>
      </rPr>
      <t>The vCenter Server must enforce a 60-day maximum password lifetime restriction.</t>
    </r>
  </si>
  <si>
    <r>
      <rPr>
        <sz val="11"/>
        <color rgb="FF000000"/>
        <rFont val="Calibri"/>
      </rPr>
      <t xml:space="preserve">From the vSphere Client, go to Administration &gt;&gt; Single Sign-On &gt;&gt; Configuration &gt;&gt; Policies &gt;&gt; Password Policy. </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Enter "60" into the "Maximum lifetime" setting and click "OK".</t>
    </r>
  </si>
  <si>
    <r>
      <rPr>
        <sz val="11"/>
        <color rgb="FF000000"/>
        <rFont val="Calibri"/>
      </rPr>
      <t xml:space="preserve">Any password, no matter how complex, can eventually be cracked. Therefore, passwords need to be changed at specific intervals. </t>
    </r>
    <r>
      <rPr>
        <sz val="11"/>
        <color rgb="FF000000"/>
        <rFont val="Calibri"/>
      </rPr>
      <t xml:space="preserve">
</t>
    </r>
    <r>
      <rPr>
        <sz val="11"/>
        <color rgb="FF000000"/>
        <rFont val="Calibri"/>
      </rPr>
      <t xml:space="preserve">One method of minimizing this risk is to use complex passwords and periodically change them. If the application does not limit the lifetime of passwords and force users to change their passwords, there is the risk that the system and/or application passwords could be compromised. </t>
    </r>
    <r>
      <rPr>
        <sz val="11"/>
        <color rgb="FF000000"/>
        <rFont val="Calibri"/>
      </rPr>
      <t xml:space="preserve">
</t>
    </r>
    <r>
      <rPr>
        <sz val="11"/>
        <color rgb="FF000000"/>
        <rFont val="Calibri"/>
      </rPr>
      <t>This requirement does not include emergency administration accounts, which are meant for access to the application in case of failure. These accounts are not required to have maximum password lifetime restrictions.</t>
    </r>
  </si>
  <si>
    <r>
      <rPr>
        <sz val="11"/>
        <color rgb="FF000000"/>
        <rFont val="Calibri"/>
      </rPr>
      <t xml:space="preserve">From the vSphere Client, go to Administration &gt;&gt; Single Sign-On &gt;&gt; Configuration &gt;&gt; Policies &gt;&gt; Password Policy. </t>
    </r>
    <r>
      <rPr>
        <sz val="11"/>
        <color rgb="FF000000"/>
        <rFont val="Calibri"/>
      </rPr>
      <t xml:space="preserve">
</t>
    </r>
    <r>
      <rPr>
        <sz val="11"/>
        <color rgb="FF000000"/>
        <rFont val="Calibri"/>
      </rPr>
      <t>View the value of the "Maximum lifetime" setting.</t>
    </r>
    <r>
      <rPr>
        <sz val="11"/>
        <color rgb="FF000000"/>
        <rFont val="Calibri"/>
      </rPr>
      <t xml:space="preserve">
</t>
    </r>
    <r>
      <rPr>
        <sz val="11"/>
        <color rgb="FF000000"/>
        <rFont val="Calibri"/>
      </rPr>
      <t>If the "Maximum lifetime" policy is not set to "60", this is a finding.</t>
    </r>
  </si>
  <si>
    <t>V-243075</t>
  </si>
  <si>
    <r>
      <rPr>
        <sz val="11"/>
        <rFont val="Calibri"/>
      </rPr>
      <t>The vCenter Server must terminate management sessions after 10 minutes of inactivity.</t>
    </r>
  </si>
  <si>
    <r>
      <rPr>
        <sz val="11"/>
        <color rgb="FF000000"/>
        <rFont val="Calibri"/>
      </rPr>
      <t>Navigate to and open /etc/vmware/vsphere-client/webclient.properties. Remove any existing "session.timeout" line and add the following:</t>
    </r>
    <r>
      <rPr>
        <sz val="11"/>
        <color rgb="FF000000"/>
        <rFont val="Calibri"/>
      </rPr>
      <t xml:space="preserve">
</t>
    </r>
    <r>
      <rPr>
        <sz val="11"/>
        <color rgb="FF000000"/>
        <rFont val="Calibri"/>
      </rPr>
      <t>session.timeout = 10</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</si>
  <si>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t>
    </r>
  </si>
  <si>
    <r>
      <rPr>
        <sz val="11"/>
        <color rgb="FF000000"/>
        <rFont val="Calibri"/>
      </rPr>
      <t>Note: For vCenter Server Windows, this is not applicable.</t>
    </r>
    <r>
      <rPr>
        <sz val="11"/>
        <color rgb="FF000000"/>
        <rFont val="Calibri"/>
      </rPr>
      <t xml:space="preserve">
</t>
    </r>
    <r>
      <rPr>
        <sz val="11"/>
        <color rgb="FF000000"/>
        <rFont val="Calibri"/>
      </rPr>
      <t>On the vCenter Server, execute the following command:</t>
    </r>
    <r>
      <rPr>
        <sz val="11"/>
        <color rgb="FF000000"/>
        <rFont val="Calibri"/>
      </rPr>
      <t xml:space="preserve">
</t>
    </r>
    <r>
      <rPr>
        <sz val="11"/>
        <color rgb="FF000000"/>
        <rFont val="Calibri"/>
      </rPr>
      <t>#  grep "^session\.timeout" /etc/vmware/vsphere-client/webclient.properties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session.timeout = 10</t>
    </r>
    <r>
      <rPr>
        <sz val="11"/>
        <color rgb="FF000000"/>
        <rFont val="Calibri"/>
      </rPr>
      <t xml:space="preserve">
</t>
    </r>
    <r>
      <rPr>
        <sz val="11"/>
        <color rgb="FF000000"/>
        <rFont val="Calibri"/>
      </rPr>
      <t>If the output does not match the expected result, this is a finding.</t>
    </r>
  </si>
  <si>
    <t>V-243076</t>
  </si>
  <si>
    <r>
      <rPr>
        <sz val="11"/>
        <rFont val="Calibri"/>
      </rPr>
      <t>The vCenter Server users must have the correct roles assigned.</t>
    </r>
  </si>
  <si>
    <r>
      <rPr>
        <sz val="11"/>
        <color rgb="FF000000"/>
        <rFont val="Calibri"/>
      </rPr>
      <t>To update a user's or group's permissions to an existing role with reduced permissions:</t>
    </r>
    <r>
      <rPr>
        <sz val="11"/>
        <color rgb="FF000000"/>
        <rFont val="Calibri"/>
      </rPr>
      <t xml:space="preserve">
</t>
    </r>
    <r>
      <rPr>
        <sz val="11"/>
        <color rgb="FF000000"/>
        <rFont val="Calibri"/>
      </rPr>
      <t xml:space="preserve">From the vSphere Client, go to Administration &gt;&gt; Access Control &gt;&gt; Global Permissions. </t>
    </r>
    <r>
      <rPr>
        <sz val="11"/>
        <color rgb="FF000000"/>
        <rFont val="Calibri"/>
      </rPr>
      <t xml:space="preserve">
</t>
    </r>
    <r>
      <rPr>
        <sz val="11"/>
        <color rgb="FF000000"/>
        <rFont val="Calibri"/>
      </rPr>
      <t xml:space="preserve">Select the user or group, click "Edit", change the assigned role, and click "OK". </t>
    </r>
    <r>
      <rPr>
        <sz val="11"/>
        <color rgb="FF000000"/>
        <rFont val="Calibri"/>
      </rPr>
      <t xml:space="preserve">
</t>
    </r>
    <r>
      <rPr>
        <sz val="11"/>
        <color rgb="FF000000"/>
        <rFont val="Calibri"/>
      </rPr>
      <t>If permissions are assigned on a specific object, the role must be updated where it is assigned (for example, at the cluster level).</t>
    </r>
    <r>
      <rPr>
        <sz val="11"/>
        <color rgb="FF000000"/>
        <rFont val="Calibri"/>
      </rPr>
      <t xml:space="preserve">
</t>
    </r>
    <r>
      <rPr>
        <sz val="11"/>
        <color rgb="FF000000"/>
        <rFont val="Calibri"/>
      </rPr>
      <t>To create a new role with reduced permissions:</t>
    </r>
    <r>
      <rPr>
        <sz val="11"/>
        <color rgb="FF000000"/>
        <rFont val="Calibri"/>
      </rPr>
      <t xml:space="preserve">
</t>
    </r>
    <r>
      <rPr>
        <sz val="11"/>
        <color rgb="FF000000"/>
        <rFont val="Calibri"/>
      </rPr>
      <t xml:space="preserve">From the vSphere Client, go to Administration &gt;&gt; Access Control &gt;&gt; Roles. </t>
    </r>
    <r>
      <rPr>
        <sz val="11"/>
        <color rgb="FF000000"/>
        <rFont val="Calibri"/>
      </rPr>
      <t xml:space="preserve">
</t>
    </r>
    <r>
      <rPr>
        <sz val="11"/>
        <color rgb="FF000000"/>
        <rFont val="Calibri"/>
      </rPr>
      <t>Click the green plus sign, enter a name for the role, and select only the specific permissions required.</t>
    </r>
    <r>
      <rPr>
        <sz val="11"/>
        <color rgb="FF000000"/>
        <rFont val="Calibri"/>
      </rPr>
      <t xml:space="preserve">
</t>
    </r>
    <r>
      <rPr>
        <sz val="11"/>
        <color rgb="FF000000"/>
        <rFont val="Calibri"/>
      </rPr>
      <t>Users can then be assigned to the newly created role.</t>
    </r>
  </si>
  <si>
    <r>
      <rPr>
        <sz val="11"/>
        <color rgb="FF000000"/>
        <rFont val="Calibri"/>
      </rPr>
      <t>Users and service accounts must only be assigned privileges they require. Least privilege requires that these privileges must only be assigned if needed to reduce risk of confidentiality, availability, or integrity loss.</t>
    </r>
  </si>
  <si>
    <r>
      <rPr>
        <sz val="11"/>
        <color rgb="FF000000"/>
        <rFont val="Calibri"/>
      </rPr>
      <t xml:space="preserve">From the vSphere Client, go to Administration &gt;&gt; Access Control &gt;&gt; Roles. </t>
    </r>
    <r>
      <rPr>
        <sz val="11"/>
        <color rgb="FF000000"/>
        <rFont val="Calibri"/>
      </rPr>
      <t xml:space="preserve">
</t>
    </r>
    <r>
      <rPr>
        <sz val="11"/>
        <color rgb="FF000000"/>
        <rFont val="Calibri"/>
      </rPr>
      <t>View each role and verify the users and/or groups assigned to it.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Get-VIPermission | Sort Role | Select Role,Principal,Entity,Propagate,IsGroup | FT -Auto</t>
    </r>
    <r>
      <rPr>
        <sz val="11"/>
        <color rgb="FF000000"/>
        <rFont val="Calibri"/>
      </rPr>
      <t xml:space="preserve">
</t>
    </r>
    <r>
      <rPr>
        <sz val="11"/>
        <color rgb="FF000000"/>
        <rFont val="Calibri"/>
      </rPr>
      <t>Application service account and user required privileges should be documented.</t>
    </r>
    <r>
      <rPr>
        <sz val="11"/>
        <color rgb="FF000000"/>
        <rFont val="Calibri"/>
      </rPr>
      <t xml:space="preserve">
</t>
    </r>
    <r>
      <rPr>
        <sz val="11"/>
        <color rgb="FF000000"/>
        <rFont val="Calibri"/>
      </rPr>
      <t>If any user or service account has more privileges than required, this is a finding.</t>
    </r>
  </si>
  <si>
    <t>V-243077</t>
  </si>
  <si>
    <r>
      <rPr>
        <sz val="11"/>
        <rFont val="Calibri"/>
      </rPr>
      <t>The vCenter Server must manage excess capacity, bandwidth, or other redundancy to limit the effects of information-flooding types of denial-of-service (DoS) attacks by enabling Network I/O Control (NIOC).</t>
    </r>
  </si>
  <si>
    <r>
      <rPr>
        <sz val="11"/>
        <color rgb="FF000000"/>
        <rFont val="Calibri"/>
      </rPr>
      <t xml:space="preserve">From the vSphere Client, go to Networking &gt;&gt; select a distributed switch &gt;&gt; Configure &gt;&gt; Settings &gt;&gt; Properties. </t>
    </r>
    <r>
      <rPr>
        <sz val="11"/>
        <color rgb="FF000000"/>
        <rFont val="Calibri"/>
      </rPr>
      <t xml:space="preserve">
</t>
    </r>
    <r>
      <rPr>
        <sz val="11"/>
        <color rgb="FF000000"/>
        <rFont val="Calibri"/>
      </rPr>
      <t>In the "Properties" pane, click "Edit" and change Network I/O Control to enabled.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(Get-VDSwitch "VDSwitch Name" | Get-View).EnableNetworkResourceManagement($true)</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</si>
  <si>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Managing excess capacity ensures that sufficient capacity is available to counter flooding attacks. Employing increased capacity and service redundancy may reduce the susceptibility to some DoS attacks. Managing excess capacity may include, for example, establishing selected usage priorities, quotas, or partitioning.</t>
    </r>
  </si>
  <si>
    <r>
      <rPr>
        <sz val="11"/>
        <color rgb="FF000000"/>
        <rFont val="Calibri"/>
      </rPr>
      <t>If distributed switches are not used, this is not applicable.</t>
    </r>
    <r>
      <rPr>
        <sz val="11"/>
        <color rgb="FF000000"/>
        <rFont val="Calibri"/>
      </rPr>
      <t xml:space="preserve">
</t>
    </r>
    <r>
      <rPr>
        <sz val="11"/>
        <color rgb="FF000000"/>
        <rFont val="Calibri"/>
      </rPr>
      <t xml:space="preserve">From the vSphere Client, go to Networking &gt;&gt; select a distributed switch &gt;&gt; Configure &gt;&gt; Settings &gt;&gt; Properties. </t>
    </r>
    <r>
      <rPr>
        <sz val="11"/>
        <color rgb="FF000000"/>
        <rFont val="Calibri"/>
      </rPr>
      <t xml:space="preserve">
</t>
    </r>
    <r>
      <rPr>
        <sz val="11"/>
        <color rgb="FF000000"/>
        <rFont val="Calibri"/>
      </rPr>
      <t>View the "Properties" pane and verify Network I/O Control is enabled.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Get-VDSwitch | select Name,@{N="NIOC Enabled";E={$_.ExtensionData.config.NetworkResourceManagementEnabled}}</t>
    </r>
    <r>
      <rPr>
        <sz val="11"/>
        <color rgb="FF000000"/>
        <rFont val="Calibri"/>
      </rPr>
      <t xml:space="preserve">
</t>
    </r>
    <r>
      <rPr>
        <sz val="11"/>
        <color rgb="FF000000"/>
        <rFont val="Calibri"/>
      </rPr>
      <t>If Network I/O Control is disabled, this is a finding.</t>
    </r>
  </si>
  <si>
    <t>V-243078</t>
  </si>
  <si>
    <r>
      <rPr>
        <sz val="11"/>
        <rFont val="Calibri"/>
      </rPr>
      <t>The vCenter Server must provide an immediate real-time alert to the SA and ISSO, at a minimum, of all audit failure events.</t>
    </r>
  </si>
  <si>
    <r>
      <rPr>
        <sz val="11"/>
        <color rgb="FF000000"/>
        <rFont val="Calibri"/>
      </rPr>
      <t xml:space="preserve">From the vSphere Client, go to Hosts and Clusters &gt;&gt; select a vCenter Server &gt;&gt; Configure &gt;&gt; More &gt;&gt; Alarm Definitions. </t>
    </r>
    <r>
      <rPr>
        <sz val="11"/>
        <color rgb="FF000000"/>
        <rFont val="Calibri"/>
      </rPr>
      <t xml:space="preserve">
</t>
    </r>
    <r>
      <rPr>
        <sz val="11"/>
        <color rgb="FF000000"/>
        <rFont val="Calibri"/>
      </rPr>
      <t xml:space="preserve">Click "Add". </t>
    </r>
    <r>
      <rPr>
        <sz val="11"/>
        <color rgb="FF000000"/>
        <rFont val="Calibri"/>
      </rPr>
      <t xml:space="preserve">
</t>
    </r>
    <r>
      <rPr>
        <sz val="11"/>
        <color rgb="FF000000"/>
        <rFont val="Calibri"/>
      </rPr>
      <t>Provide an alarm name and description.</t>
    </r>
    <r>
      <rPr>
        <sz val="11"/>
        <color rgb="FF000000"/>
        <rFont val="Calibri"/>
      </rPr>
      <t xml:space="preserve">
</t>
    </r>
    <r>
      <rPr>
        <sz val="11"/>
        <color rgb="FF000000"/>
        <rFont val="Calibri"/>
      </rPr>
      <t xml:space="preserve">Select "Hosts" from the "Target type" dropdown menu. </t>
    </r>
    <r>
      <rPr>
        <sz val="11"/>
        <color rgb="FF000000"/>
        <rFont val="Calibri"/>
      </rPr>
      <t xml:space="preserve">
</t>
    </r>
    <r>
      <rPr>
        <sz val="11"/>
        <color rgb="FF000000"/>
        <rFont val="Calibri"/>
      </rPr>
      <t>Click "Next".</t>
    </r>
    <r>
      <rPr>
        <sz val="11"/>
        <color rgb="FF000000"/>
        <rFont val="Calibri"/>
      </rPr>
      <t xml:space="preserve">
</t>
    </r>
    <r>
      <rPr>
        <sz val="11"/>
        <color rgb="FF000000"/>
        <rFont val="Calibri"/>
      </rPr>
      <t xml:space="preserve">Paste "esx.problem.vmsyslogd.remote.failure" in the line after IF and press "Enter". </t>
    </r>
    <r>
      <rPr>
        <sz val="11"/>
        <color rgb="FF000000"/>
        <rFont val="Calibri"/>
      </rPr>
      <t xml:space="preserve">
</t>
    </r>
    <r>
      <rPr>
        <sz val="11"/>
        <color rgb="FF000000"/>
        <rFont val="Calibri"/>
      </rPr>
      <t xml:space="preserve">Select "Show as Warning" for severity. </t>
    </r>
    <r>
      <rPr>
        <sz val="11"/>
        <color rgb="FF000000"/>
        <rFont val="Calibri"/>
      </rPr>
      <t xml:space="preserve">
</t>
    </r>
    <r>
      <rPr>
        <sz val="11"/>
        <color rgb="FF000000"/>
        <rFont val="Calibri"/>
      </rPr>
      <t>Click "Next".</t>
    </r>
    <r>
      <rPr>
        <sz val="11"/>
        <color rgb="FF000000"/>
        <rFont val="Calibri"/>
      </rPr>
      <t xml:space="preserve">
</t>
    </r>
    <r>
      <rPr>
        <sz val="11"/>
        <color rgb="FF000000"/>
        <rFont val="Calibri"/>
      </rPr>
      <t>Configure any other options as desired, enable alarm, and finish.</t>
    </r>
    <r>
      <rPr>
        <sz val="11"/>
        <color rgb="FF000000"/>
        <rFont val="Calibri"/>
      </rPr>
      <t xml:space="preserve">
</t>
    </r>
    <r>
      <rPr>
        <sz val="11"/>
        <color rgb="FF000000"/>
        <rFont val="Calibri"/>
      </rPr>
      <t>Note: This alarm will only trigger if syslog is configured for TCP or SSL connections and not UDP.</t>
    </r>
  </si>
  <si>
    <r>
      <rPr>
        <sz val="11"/>
        <color rgb="FF000000"/>
        <rFont val="Calibri"/>
      </rPr>
      <t>It is critical for the appropriate personnel to be aware if an ESXi host is at risk of failing to process audit logs as required. Without a real-time alert, security personnel may be unaware of an impending failure of the audit capability, and system operation may be adversely affected.</t>
    </r>
    <r>
      <rPr>
        <sz val="11"/>
        <color rgb="FF000000"/>
        <rFont val="Calibri"/>
      </rPr>
      <t xml:space="preserve">
</t>
    </r>
    <r>
      <rPr>
        <sz val="11"/>
        <color rgb="FF000000"/>
        <rFont val="Calibri"/>
      </rPr>
      <t>To ensure the appropriate personnel are alerted if an audit failure occurs, a vCenter alarm can be created to trigger when an ESXi host can no longer reach its syslog server.</t>
    </r>
  </si>
  <si>
    <r>
      <rPr>
        <sz val="11"/>
        <color rgb="FF000000"/>
        <rFont val="Calibri"/>
      </rPr>
      <t xml:space="preserve">From the vSphere Client, go to Hosts and Clusters &gt;&gt; select a vCenter Server &gt;&gt; Configure &gt;&gt; More &gt;&gt; Alarm Definitions. </t>
    </r>
    <r>
      <rPr>
        <sz val="11"/>
        <color rgb="FF000000"/>
        <rFont val="Calibri"/>
      </rPr>
      <t xml:space="preserve">
</t>
    </r>
    <r>
      <rPr>
        <sz val="11"/>
        <color rgb="FF000000"/>
        <rFont val="Calibri"/>
      </rPr>
      <t>Verify there is an alarm created to alert if an ESXi host can no longer reach its syslog server. The alarm definition will have a rule for the "Remote logging host has become unreachable" event.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Get-AlarmDefinition | Where {$_.ExtensionData.Info.Expression.Expression.EventTypeId -eq "esx.problem.vmsyslogd.remote.failure"} | Select Name,Enabled,@{N="EventTypeId";E={$_.ExtensionData.Info.Expression.Expression.EventTypeId}}</t>
    </r>
    <r>
      <rPr>
        <sz val="11"/>
        <color rgb="FF000000"/>
        <rFont val="Calibri"/>
      </rPr>
      <t xml:space="preserve">
</t>
    </r>
    <r>
      <rPr>
        <sz val="11"/>
        <color rgb="FF000000"/>
        <rFont val="Calibri"/>
      </rPr>
      <t>If an alarm is not created and enabled to alert when syslog failures occur, this is a finding.</t>
    </r>
  </si>
  <si>
    <t>V-243079</t>
  </si>
  <si>
    <r>
      <rPr>
        <sz val="11"/>
        <rFont val="Calibri"/>
      </rPr>
      <t>The vCenter Server must implement Active Directory authentication.</t>
    </r>
  </si>
  <si>
    <r>
      <rPr>
        <sz val="11"/>
        <color rgb="FF000000"/>
        <rFont val="Calibri"/>
      </rPr>
      <t xml:space="preserve">From the vSphere Web Client go to Administration &gt;&gt; Single Sign-On &gt;&gt; Configuration. </t>
    </r>
    <r>
      <rPr>
        <sz val="11"/>
        <color rgb="FF000000"/>
        <rFont val="Calibri"/>
      </rPr>
      <t xml:space="preserve">
</t>
    </r>
    <r>
      <rPr>
        <sz val="11"/>
        <color rgb="FF000000"/>
        <rFont val="Calibri"/>
      </rPr>
      <t>Click the "Add identity source".</t>
    </r>
    <r>
      <rPr>
        <sz val="11"/>
        <color rgb="FF000000"/>
        <rFont val="Calibri"/>
      </rPr>
      <t xml:space="preserve">
</t>
    </r>
    <r>
      <rPr>
        <sz val="11"/>
        <color rgb="FF000000"/>
        <rFont val="Calibri"/>
      </rPr>
      <t xml:space="preserve">Select either "Active Directory over LDAP" or "Active Directory" and configure appropriately. </t>
    </r>
    <r>
      <rPr>
        <sz val="11"/>
        <color rgb="FF000000"/>
        <rFont val="Calibri"/>
      </rPr>
      <t xml:space="preserve">
</t>
    </r>
    <r>
      <rPr>
        <sz val="11"/>
        <color rgb="FF000000"/>
        <rFont val="Calibri"/>
      </rPr>
      <t>Note: Windows Integrated Authentication requires that the vCenter server be joined to AD before configuration via Administration &gt;&gt; Single Sign-On &gt;&gt; Configuration &gt;&gt; Active Directory Domain.</t>
    </r>
  </si>
  <si>
    <r>
      <rPr>
        <sz val="11"/>
        <color rgb="FF000000"/>
        <rFont val="Calibri"/>
      </rPr>
      <t>The vCenter Server must ensure users are authenticated with an individual authenticator prior to using a group authenticator. Using Active Directory for authentication provides more robust account management capabilities.</t>
    </r>
  </si>
  <si>
    <r>
      <rPr>
        <sz val="11"/>
        <color rgb="FF000000"/>
        <rFont val="Calibri"/>
      </rPr>
      <t xml:space="preserve">From the vSphere Web Client, go to Administration &gt;&gt; Single Sign-On &gt;&gt; Configuration. </t>
    </r>
    <r>
      <rPr>
        <sz val="11"/>
        <color rgb="FF000000"/>
        <rFont val="Calibri"/>
      </rPr>
      <t xml:space="preserve">
</t>
    </r>
    <r>
      <rPr>
        <sz val="11"/>
        <color rgb="FF000000"/>
        <rFont val="Calibri"/>
      </rPr>
      <t>Click the "Identity Sources" tab.</t>
    </r>
    <r>
      <rPr>
        <sz val="11"/>
        <color rgb="FF000000"/>
        <rFont val="Calibri"/>
      </rPr>
      <t xml:space="preserve">
</t>
    </r>
    <r>
      <rPr>
        <sz val="11"/>
        <color rgb="FF000000"/>
        <rFont val="Calibri"/>
      </rPr>
      <t>If there is no identity source of type "Active Directory", this is a finding.</t>
    </r>
  </si>
  <si>
    <t>V-243080</t>
  </si>
  <si>
    <r>
      <rPr>
        <sz val="11"/>
        <rFont val="Calibri"/>
      </rPr>
      <t>The vCenter Server must limit the use of the built-in SSO administrative account.</t>
    </r>
  </si>
  <si>
    <r>
      <rPr>
        <sz val="11"/>
        <color rgb="FF000000"/>
        <rFont val="Calibri"/>
      </rPr>
      <t>Develop a policy to limit the use of the built-in SSO administrator account.</t>
    </r>
  </si>
  <si>
    <r>
      <rPr>
        <sz val="11"/>
        <color rgb="FF000000"/>
        <rFont val="Calibri"/>
      </rPr>
      <t>Use of the SSO administrator account should be limited as it is a shared account and individual accounts must be used wherever possible.</t>
    </r>
  </si>
  <si>
    <r>
      <rPr>
        <sz val="11"/>
        <color rgb="FF000000"/>
        <rFont val="Calibri"/>
      </rPr>
      <t>Verify the built-in SSO administrator account is only used for emergencies and situations where it is the only option due to permissions.</t>
    </r>
    <r>
      <rPr>
        <sz val="11"/>
        <color rgb="FF000000"/>
        <rFont val="Calibri"/>
      </rPr>
      <t xml:space="preserve">
</t>
    </r>
    <r>
      <rPr>
        <sz val="11"/>
        <color rgb="FF000000"/>
        <rFont val="Calibri"/>
      </rPr>
      <t>If the built-in SSO administrator account is used for daily operations or there is no policy restricting its use, this is a finding.</t>
    </r>
  </si>
  <si>
    <t>V-243081</t>
  </si>
  <si>
    <r>
      <rPr>
        <sz val="11"/>
        <rFont val="Calibri"/>
      </rPr>
      <t>The vCenter Server must disable the distributed virtual switch health check.</t>
    </r>
  </si>
  <si>
    <r>
      <rPr>
        <sz val="11"/>
        <color rgb="FF000000"/>
        <rFont val="Calibri"/>
      </rPr>
      <t xml:space="preserve">From the vSphere Client, go to Networking &gt;&gt; select a distributed switch &gt;&gt; Configure &gt;&gt; Settings &gt;&gt; Health Check. </t>
    </r>
    <r>
      <rPr>
        <sz val="11"/>
        <color rgb="FF000000"/>
        <rFont val="Calibri"/>
      </rPr>
      <t xml:space="preserve">
</t>
    </r>
    <r>
      <rPr>
        <sz val="11"/>
        <color rgb="FF000000"/>
        <rFont val="Calibri"/>
      </rPr>
      <t>Click "Edit" and disable the "VLAN and MTU" and "Teaming and failover" checks.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Get-View -ViewType DistributedVirtualSwitch | ?{($_.config.HealthCheckConfig | ?{$_.enable -notmatch "False"})}| %{$_.UpdateDVSHealthCheckConfig(@((New-Object Vmware.Vim.VMwareDVSVlanMtuHealthCheckConfig -property @{enable=0}),(New-Object Vmware.Vim.VMwareDVSTeamingHealthCheckConfig -property @{enable=0})))}</t>
    </r>
  </si>
  <si>
    <r>
      <rPr>
        <sz val="11"/>
        <color rgb="FF000000"/>
        <rFont val="Calibri"/>
      </rPr>
      <t>Network Healthcheck is disabled by default. Once enabled, the healthcheck packets contain information on host#, vds#, and port#, which an attacker would find useful. It is recommended that network healthcheck be used for troubleshooting and turned off when troubleshooting is finished.</t>
    </r>
  </si>
  <si>
    <r>
      <rPr>
        <sz val="11"/>
        <color rgb="FF000000"/>
        <rFont val="Calibri"/>
      </rPr>
      <t>If distributed switches are not used, this is not applicable.</t>
    </r>
    <r>
      <rPr>
        <sz val="11"/>
        <color rgb="FF000000"/>
        <rFont val="Calibri"/>
      </rPr>
      <t xml:space="preserve">
</t>
    </r>
    <r>
      <rPr>
        <sz val="11"/>
        <color rgb="FF000000"/>
        <rFont val="Calibri"/>
      </rPr>
      <t xml:space="preserve">From the vSphere Client, go to Networking &gt;&gt; select a distributed switch &gt;&gt; Configure &gt;&gt; Settings &gt;&gt; Health Check. </t>
    </r>
    <r>
      <rPr>
        <sz val="11"/>
        <color rgb="FF000000"/>
        <rFont val="Calibri"/>
      </rPr>
      <t xml:space="preserve">
</t>
    </r>
    <r>
      <rPr>
        <sz val="11"/>
        <color rgb="FF000000"/>
        <rFont val="Calibri"/>
      </rPr>
      <t>View the health check pane and verify that the "VLAN and MTU" and "Teaming and failover" checks are disabled.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$vds = Get-VDSwitch</t>
    </r>
    <r>
      <rPr>
        <sz val="11"/>
        <color rgb="FF000000"/>
        <rFont val="Calibri"/>
      </rPr>
      <t xml:space="preserve">
</t>
    </r>
    <r>
      <rPr>
        <sz val="11"/>
        <color rgb="FF000000"/>
        <rFont val="Calibri"/>
      </rPr>
      <t>$vds.ExtensionData.Config.HealthCheckConfig</t>
    </r>
    <r>
      <rPr>
        <sz val="11"/>
        <color rgb="FF000000"/>
        <rFont val="Calibri"/>
      </rPr>
      <t xml:space="preserve">
</t>
    </r>
    <r>
      <rPr>
        <sz val="11"/>
        <color rgb="FF000000"/>
        <rFont val="Calibri"/>
      </rPr>
      <t>If the health check feature is enabled on distributed switches and is not on temporarily for troubleshooting purposes, this is a finding.</t>
    </r>
  </si>
  <si>
    <t>V-243082</t>
  </si>
  <si>
    <r>
      <rPr>
        <sz val="11"/>
        <rFont val="Calibri"/>
      </rPr>
      <t>The vCenter Server must set the distributed port group Forged Transmits policy to reject.</t>
    </r>
  </si>
  <si>
    <r>
      <rPr>
        <sz val="11"/>
        <color rgb="FF000000"/>
        <rFont val="Calibri"/>
      </rPr>
      <t xml:space="preserve">From the vSphere Client, go to Networking &gt;&gt; select a distributed switch &gt;&gt; select a port group &gt;&gt; Configure &gt;&gt; Settings &gt;&gt; Policies &gt;&gt; Edit &gt;&gt; Security. </t>
    </r>
    <r>
      <rPr>
        <sz val="11"/>
        <color rgb="FF000000"/>
        <rFont val="Calibri"/>
      </rPr>
      <t xml:space="preserve">
</t>
    </r>
    <r>
      <rPr>
        <sz val="11"/>
        <color rgb="FF000000"/>
        <rFont val="Calibri"/>
      </rPr>
      <t>Set "Forged Transmits" to reject.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 | Set-VDSecurityPolicy -ForgedTransmits $false</t>
    </r>
    <r>
      <rPr>
        <sz val="11"/>
        <color rgb="FF000000"/>
        <rFont val="Calibri"/>
      </rPr>
      <t xml:space="preserve">
</t>
    </r>
    <r>
      <rPr>
        <sz val="11"/>
        <color rgb="FF000000"/>
        <rFont val="Calibri"/>
      </rPr>
      <t>Get-VDPortgroup | ?{$_.IsUplink -eq $false} | Get-VDSecurityPolicy | Set-VDSecurityPolicy -ForgedTransmits $false</t>
    </r>
  </si>
  <si>
    <r>
      <rPr>
        <sz val="11"/>
        <color rgb="FF000000"/>
        <rFont val="Calibri"/>
      </rPr>
      <t>If the virtual machine operating system changes the MAC address, the operating system can send frames with an impersonated source MAC address at any time. This allows an operating system to stage malicious attacks on the devices in a network by impersonating a network adaptor authorized by the receiving network.</t>
    </r>
    <r>
      <rPr>
        <sz val="11"/>
        <color rgb="FF000000"/>
        <rFont val="Calibri"/>
      </rPr>
      <t xml:space="preserve">
</t>
    </r>
    <r>
      <rPr>
        <sz val="11"/>
        <color rgb="FF000000"/>
        <rFont val="Calibri"/>
      </rPr>
      <t>When the Forged transmits option is set to "Accept", ESXi does not compare source and effective MAC addresses.</t>
    </r>
    <r>
      <rPr>
        <sz val="11"/>
        <color rgb="FF000000"/>
        <rFont val="Calibri"/>
      </rPr>
      <t xml:space="preserve">
</t>
    </r>
    <r>
      <rPr>
        <sz val="11"/>
        <color rgb="FF000000"/>
        <rFont val="Calibri"/>
      </rPr>
      <t>To protect against MAC impersonation, set the Forged transmits option to "Reject". The host will compare the source MAC address being transmitted by the guest operating system with the effective MAC address for its virtual machine adapter to determine if they match. If the addresses do not match, the ESXi host drops the packet.</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</si>
  <si>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 &gt;&gt; select a distributed switch &gt;&gt; select a port group &gt;&gt; Configure &gt;&gt; Settings &gt;&gt; Policies.</t>
    </r>
    <r>
      <rPr>
        <sz val="11"/>
        <color rgb="FF000000"/>
        <rFont val="Calibri"/>
      </rPr>
      <t xml:space="preserve">
</t>
    </r>
    <r>
      <rPr>
        <sz val="11"/>
        <color rgb="FF000000"/>
        <rFont val="Calibri"/>
      </rPr>
      <t>Verify "Forged Transmits"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t>
    </r>
    <r>
      <rPr>
        <sz val="11"/>
        <color rgb="FF000000"/>
        <rFont val="Calibri"/>
      </rPr>
      <t xml:space="preserve">
</t>
    </r>
    <r>
      <rPr>
        <sz val="11"/>
        <color rgb="FF000000"/>
        <rFont val="Calibri"/>
      </rPr>
      <t>Get-VDPortgroup | ?{$_.IsUplink -eq $false} | Get-VDSecurityPolicy</t>
    </r>
    <r>
      <rPr>
        <sz val="11"/>
        <color rgb="FF000000"/>
        <rFont val="Calibri"/>
      </rPr>
      <t xml:space="preserve">
</t>
    </r>
    <r>
      <rPr>
        <sz val="11"/>
        <color rgb="FF000000"/>
        <rFont val="Calibri"/>
      </rPr>
      <t>If the "Forged Transmits" policy is set to accept for a non-uplink port, this is a finding.</t>
    </r>
  </si>
  <si>
    <t>V-243083</t>
  </si>
  <si>
    <r>
      <rPr>
        <sz val="11"/>
        <rFont val="Calibri"/>
      </rPr>
      <t>The vCenter Server must set the distributed port group MAC Address Change policy to reject.</t>
    </r>
  </si>
  <si>
    <r>
      <rPr>
        <sz val="11"/>
        <color rgb="FF000000"/>
        <rFont val="Calibri"/>
      </rPr>
      <t xml:space="preserve">From the vSphere Client, go to Networking &gt;&gt; select a distributed switch &gt;&gt; select a port group &gt;&gt; Configure &gt;&gt; Settings &gt;&gt; Policies &gt;&gt; Edit &gt;&gt; Security. </t>
    </r>
    <r>
      <rPr>
        <sz val="11"/>
        <color rgb="FF000000"/>
        <rFont val="Calibri"/>
      </rPr>
      <t xml:space="preserve">
</t>
    </r>
    <r>
      <rPr>
        <sz val="11"/>
        <color rgb="FF000000"/>
        <rFont val="Calibri"/>
      </rPr>
      <t>Set "MAC Address Changes" to reject. Click "OK".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 | Set-VDSecurityPolicy -MacChanges $false</t>
    </r>
    <r>
      <rPr>
        <sz val="11"/>
        <color rgb="FF000000"/>
        <rFont val="Calibri"/>
      </rPr>
      <t xml:space="preserve">
</t>
    </r>
    <r>
      <rPr>
        <sz val="11"/>
        <color rgb="FF000000"/>
        <rFont val="Calibri"/>
      </rPr>
      <t>Get-VDPortgroup | ?{$_.IsUplink -eq $false} | Get-VDSecurityPolicy | Set-VDSecurityPolicy -MacChanges $false</t>
    </r>
  </si>
  <si>
    <r>
      <rPr>
        <sz val="11"/>
        <color rgb="FF000000"/>
        <rFont val="Calibri"/>
      </rPr>
      <t>If the virtual machine operating system changes the MAC address, it can send frames with an impersonated source MAC address at any time. This allows it to stage malicious attacks on the devices in a network by impersonating a network adaptor authorized by the receiving network. This will prevent VMs from changing their effective MAC address. It will affect applications that require this functionality. This will also affect how a layer 2 bridge will operate and will affect applications that require a specific MAC address for licensing.</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</si>
  <si>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 &gt;&gt; select a distributed switch &gt;&gt; select a port group &gt;&gt; Configure &gt;&gt; Settings &gt;&gt; Policies.</t>
    </r>
    <r>
      <rPr>
        <sz val="11"/>
        <color rgb="FF000000"/>
        <rFont val="Calibri"/>
      </rPr>
      <t xml:space="preserve">
</t>
    </r>
    <r>
      <rPr>
        <sz val="11"/>
        <color rgb="FF000000"/>
        <rFont val="Calibri"/>
      </rPr>
      <t>Verify "MAC Address Changes"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t>
    </r>
    <r>
      <rPr>
        <sz val="11"/>
        <color rgb="FF000000"/>
        <rFont val="Calibri"/>
      </rPr>
      <t xml:space="preserve">
</t>
    </r>
    <r>
      <rPr>
        <sz val="11"/>
        <color rgb="FF000000"/>
        <rFont val="Calibri"/>
      </rPr>
      <t>Get-VDPortgroup | ?{$_.IsUplink -eq $false} | Get-VDSecurityPolicy</t>
    </r>
    <r>
      <rPr>
        <sz val="11"/>
        <color rgb="FF000000"/>
        <rFont val="Calibri"/>
      </rPr>
      <t xml:space="preserve">
</t>
    </r>
    <r>
      <rPr>
        <sz val="11"/>
        <color rgb="FF000000"/>
        <rFont val="Calibri"/>
      </rPr>
      <t>If the "MAC Address Changes" policy is set to accept, this is a finding.</t>
    </r>
  </si>
  <si>
    <t>V-243084</t>
  </si>
  <si>
    <r>
      <rPr>
        <sz val="11"/>
        <rFont val="Calibri"/>
      </rPr>
      <t>The vCenter Server must set the distributed port group Promiscuous Mode policy to reject.</t>
    </r>
  </si>
  <si>
    <r>
      <rPr>
        <sz val="11"/>
        <color rgb="FF000000"/>
        <rFont val="Calibri"/>
      </rPr>
      <t xml:space="preserve">From the vSphere Client, go to Networking &gt;&gt; select a distributed switch &gt;&gt; select a port group &gt;&gt; Configure &gt;&gt; Settings &gt;&gt; Policies &gt;&gt; Edit &gt;&gt; Security. </t>
    </r>
    <r>
      <rPr>
        <sz val="11"/>
        <color rgb="FF000000"/>
        <rFont val="Calibri"/>
      </rPr>
      <t xml:space="preserve">
</t>
    </r>
    <r>
      <rPr>
        <sz val="11"/>
        <color rgb="FF000000"/>
        <rFont val="Calibri"/>
      </rPr>
      <t>Set "Promiscuous Mode" to reject. Click "OK".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 | Set-VDSecurityPolicy -AllowPromiscuous $false</t>
    </r>
    <r>
      <rPr>
        <sz val="11"/>
        <color rgb="FF000000"/>
        <rFont val="Calibri"/>
      </rPr>
      <t xml:space="preserve">
</t>
    </r>
    <r>
      <rPr>
        <sz val="11"/>
        <color rgb="FF000000"/>
        <rFont val="Calibri"/>
      </rPr>
      <t>Get-VDPortgroup | ?{$_.IsUplink -eq $false} | Get-VDSecurityPolicy | Set-VDSecurityPolicy -AllowPromiscuous $false</t>
    </r>
  </si>
  <si>
    <r>
      <rPr>
        <sz val="11"/>
        <color rgb="FF000000"/>
        <rFont val="Calibri"/>
      </rPr>
      <t>When promiscuous mode is enabled for a virtual switch, all virtual machines connected to the port group have the potential of reading all packets across that network, meaning only the virtual machines connected to that port group. Promiscuous mode is disabled by default on the ESXi Server, and this is the recommended setting.</t>
    </r>
  </si>
  <si>
    <r>
      <rPr>
        <sz val="11"/>
        <color rgb="FF000000"/>
        <rFont val="Calibri"/>
      </rPr>
      <t>If distributed switches are not used, this is not applicable.</t>
    </r>
    <r>
      <rPr>
        <sz val="11"/>
        <color rgb="FF000000"/>
        <rFont val="Calibri"/>
      </rPr>
      <t xml:space="preserve">
</t>
    </r>
    <r>
      <rPr>
        <sz val="11"/>
        <color rgb="FF000000"/>
        <rFont val="Calibri"/>
      </rPr>
      <t>From the vSphere Client, go to Networking &gt;&gt; select a distributed switch &gt;&gt; select a port group &gt;&gt; Configure &gt;&gt; Settings &gt;&gt; Policies.</t>
    </r>
    <r>
      <rPr>
        <sz val="11"/>
        <color rgb="FF000000"/>
        <rFont val="Calibri"/>
      </rPr>
      <t xml:space="preserve">
</t>
    </r>
    <r>
      <rPr>
        <sz val="11"/>
        <color rgb="FF000000"/>
        <rFont val="Calibri"/>
      </rPr>
      <t>Verify "Promiscuous Mode" is set to reject.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Get-VDSwitch | Get-VDSecurityPolicy</t>
    </r>
    <r>
      <rPr>
        <sz val="11"/>
        <color rgb="FF000000"/>
        <rFont val="Calibri"/>
      </rPr>
      <t xml:space="preserve">
</t>
    </r>
    <r>
      <rPr>
        <sz val="11"/>
        <color rgb="FF000000"/>
        <rFont val="Calibri"/>
      </rPr>
      <t>Get-VDPortgroup | ?{$_.IsUplink -eq $false} | Get-VDSecurityPolicy</t>
    </r>
    <r>
      <rPr>
        <sz val="11"/>
        <color rgb="FF000000"/>
        <rFont val="Calibri"/>
      </rPr>
      <t xml:space="preserve">
</t>
    </r>
    <r>
      <rPr>
        <sz val="11"/>
        <color rgb="FF000000"/>
        <rFont val="Calibri"/>
      </rPr>
      <t>If the "Promiscuous Mode" policy is set to accept, this is a finding.</t>
    </r>
  </si>
  <si>
    <t>V-243085</t>
  </si>
  <si>
    <r>
      <rPr>
        <sz val="11"/>
        <rFont val="Calibri"/>
      </rPr>
      <t>The vCenter Server must only send NetFlow traffic to authorized collectors.</t>
    </r>
  </si>
  <si>
    <r>
      <rPr>
        <sz val="11"/>
        <color rgb="FF000000"/>
        <rFont val="Calibri"/>
      </rPr>
      <t>To remove collector IPs:</t>
    </r>
    <r>
      <rPr>
        <sz val="11"/>
        <color rgb="FF000000"/>
        <rFont val="Calibri"/>
      </rPr>
      <t xml:space="preserve">
</t>
    </r>
    <r>
      <rPr>
        <sz val="11"/>
        <color rgb="FF000000"/>
        <rFont val="Calibri"/>
      </rPr>
      <t xml:space="preserve">From the vSphere Client, go to Networking &gt;&gt; select a distributed switch &gt;&gt; Configure &gt;&gt; Settings &gt;&gt; NetFlow. </t>
    </r>
    <r>
      <rPr>
        <sz val="11"/>
        <color rgb="FF000000"/>
        <rFont val="Calibri"/>
      </rPr>
      <t xml:space="preserve">
</t>
    </r>
    <r>
      <rPr>
        <sz val="11"/>
        <color rgb="FF000000"/>
        <rFont val="Calibri"/>
      </rPr>
      <t>Click "Edit" and remove any unknown collector IPs.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$dvs = Get-VDSwitch dvswitch | Get-View</t>
    </r>
    <r>
      <rPr>
        <sz val="11"/>
        <color rgb="FF000000"/>
        <rFont val="Calibri"/>
      </rPr>
      <t xml:space="preserve">
</t>
    </r>
    <r>
      <rPr>
        <sz val="11"/>
        <color rgb="FF000000"/>
        <rFont val="Calibri"/>
      </rPr>
      <t>ForEach($vs in $dvs){</t>
    </r>
    <r>
      <rPr>
        <sz val="11"/>
        <color rgb="FF000000"/>
        <rFont val="Calibri"/>
      </rPr>
      <t xml:space="preserve">
</t>
    </r>
    <r>
      <rPr>
        <sz val="11"/>
        <color rgb="FF000000"/>
        <rFont val="Calibri"/>
      </rPr>
      <t>$spec = New-Object VMware.Vim.VMwareDVSConfigSpec</t>
    </r>
    <r>
      <rPr>
        <sz val="11"/>
        <color rgb="FF000000"/>
        <rFont val="Calibri"/>
      </rPr>
      <t xml:space="preserve">
</t>
    </r>
    <r>
      <rPr>
        <sz val="11"/>
        <color rgb="FF000000"/>
        <rFont val="Calibri"/>
      </rPr>
      <t>$spec.configversion = $vs.Config.ConfigVersion</t>
    </r>
    <r>
      <rPr>
        <sz val="11"/>
        <color rgb="FF000000"/>
        <rFont val="Calibri"/>
      </rPr>
      <t xml:space="preserve">
</t>
    </r>
    <r>
      <rPr>
        <sz val="11"/>
        <color rgb="FF000000"/>
        <rFont val="Calibri"/>
      </rPr>
      <t>$spec.IpfixConfig = New-Object VMware.Vim.VMwareIpfixConfig</t>
    </r>
    <r>
      <rPr>
        <sz val="11"/>
        <color rgb="FF000000"/>
        <rFont val="Calibri"/>
      </rPr>
      <t xml:space="preserve">
</t>
    </r>
    <r>
      <rPr>
        <sz val="11"/>
        <color rgb="FF000000"/>
        <rFont val="Calibri"/>
      </rPr>
      <t>$spec.IpfixConfig.CollectorIpAddress = ""</t>
    </r>
    <r>
      <rPr>
        <sz val="11"/>
        <color rgb="FF000000"/>
        <rFont val="Calibri"/>
      </rPr>
      <t xml:space="preserve">
</t>
    </r>
    <r>
      <rPr>
        <sz val="11"/>
        <color rgb="FF000000"/>
        <rFont val="Calibri"/>
      </rPr>
      <t>$spec.IpfixConfig.CollectorPort = "0"</t>
    </r>
    <r>
      <rPr>
        <sz val="11"/>
        <color rgb="FF000000"/>
        <rFont val="Calibri"/>
      </rPr>
      <t xml:space="preserve">
</t>
    </r>
    <r>
      <rPr>
        <sz val="11"/>
        <color rgb="FF000000"/>
        <rFont val="Calibri"/>
      </rPr>
      <t>$spec.IpfixConfig.ActiveFlowTimeout = "60"</t>
    </r>
    <r>
      <rPr>
        <sz val="11"/>
        <color rgb="FF000000"/>
        <rFont val="Calibri"/>
      </rPr>
      <t xml:space="preserve">
</t>
    </r>
    <r>
      <rPr>
        <sz val="11"/>
        <color rgb="FF000000"/>
        <rFont val="Calibri"/>
      </rPr>
      <t>$spec.IpfixConfig.IdleFlowTimeout = "15"</t>
    </r>
    <r>
      <rPr>
        <sz val="11"/>
        <color rgb="FF000000"/>
        <rFont val="Calibri"/>
      </rPr>
      <t xml:space="preserve">
</t>
    </r>
    <r>
      <rPr>
        <sz val="11"/>
        <color rgb="FF000000"/>
        <rFont val="Calibri"/>
      </rPr>
      <t>$spec.IpfixConfig.SamplingRate = "0"</t>
    </r>
    <r>
      <rPr>
        <sz val="11"/>
        <color rgb="FF000000"/>
        <rFont val="Calibri"/>
      </rPr>
      <t xml:space="preserve">
</t>
    </r>
    <r>
      <rPr>
        <sz val="11"/>
        <color rgb="FF000000"/>
        <rFont val="Calibri"/>
      </rPr>
      <t>$spec.IpfixConfig.InternalFlowsOnly = $False</t>
    </r>
    <r>
      <rPr>
        <sz val="11"/>
        <color rgb="FF000000"/>
        <rFont val="Calibri"/>
      </rPr>
      <t xml:space="preserve">
</t>
    </r>
    <r>
      <rPr>
        <sz val="11"/>
        <color rgb="FF000000"/>
        <rFont val="Calibri"/>
      </rPr>
      <t>$vs.ReconfigureDvs_Task($spec)</t>
    </r>
    <r>
      <rPr>
        <sz val="11"/>
        <color rgb="FF000000"/>
        <rFont val="Calibri"/>
      </rPr>
      <t xml:space="preserve">
</t>
    </r>
    <r>
      <rPr>
        <sz val="11"/>
        <color rgb="FF000000"/>
        <rFont val="Calibri"/>
      </rPr>
      <t>}</t>
    </r>
    <r>
      <rPr>
        <sz val="11"/>
        <color rgb="FF000000"/>
        <rFont val="Calibri"/>
      </rPr>
      <t xml:space="preserve">
</t>
    </r>
    <r>
      <rPr>
        <sz val="11"/>
        <color rgb="FF000000"/>
        <rFont val="Calibri"/>
      </rPr>
      <t>Note: This will reset the NetFlow collector configuration back to the defaults.</t>
    </r>
    <r>
      <rPr>
        <sz val="11"/>
        <color rgb="FF000000"/>
        <rFont val="Calibri"/>
      </rPr>
      <t xml:space="preserve">
</t>
    </r>
    <r>
      <rPr>
        <sz val="11"/>
        <color rgb="FF000000"/>
        <rFont val="Calibri"/>
      </rPr>
      <t>To disable NetFlow on a distributed port group:</t>
    </r>
    <r>
      <rPr>
        <sz val="11"/>
        <color rgb="FF000000"/>
        <rFont val="Calibri"/>
      </rPr>
      <t xml:space="preserve">
</t>
    </r>
    <r>
      <rPr>
        <sz val="11"/>
        <color rgb="FF000000"/>
        <rFont val="Calibri"/>
      </rPr>
      <t xml:space="preserve">From the vSphere Client, go to Networking &gt;&gt; select a distributed port group &gt;&gt; Manage &gt;&gt; Settings &gt;&gt; Policies. </t>
    </r>
    <r>
      <rPr>
        <sz val="11"/>
        <color rgb="FF000000"/>
        <rFont val="Calibri"/>
      </rPr>
      <t xml:space="preserve">
</t>
    </r>
    <r>
      <rPr>
        <sz val="11"/>
        <color rgb="FF000000"/>
        <rFont val="Calibri"/>
      </rPr>
      <t>Go to "Monitoring" and change "NetFlow" to disabled.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commands:</t>
    </r>
    <r>
      <rPr>
        <sz val="11"/>
        <color rgb="FF000000"/>
        <rFont val="Calibri"/>
      </rPr>
      <t xml:space="preserve">
</t>
    </r>
    <r>
      <rPr>
        <sz val="11"/>
        <color rgb="FF000000"/>
        <rFont val="Calibri"/>
      </rPr>
      <t>$pgs = Get-VDPortgroup | Get-View</t>
    </r>
    <r>
      <rPr>
        <sz val="11"/>
        <color rgb="FF000000"/>
        <rFont val="Calibri"/>
      </rPr>
      <t xml:space="preserve">
</t>
    </r>
    <r>
      <rPr>
        <sz val="11"/>
        <color rgb="FF000000"/>
        <rFont val="Calibri"/>
      </rPr>
      <t>ForEach($pg in $pgs){</t>
    </r>
    <r>
      <rPr>
        <sz val="11"/>
        <color rgb="FF000000"/>
        <rFont val="Calibri"/>
      </rPr>
      <t xml:space="preserve">
</t>
    </r>
    <r>
      <rPr>
        <sz val="11"/>
        <color rgb="FF000000"/>
        <rFont val="Calibri"/>
      </rPr>
      <t>$spec = New-Object VMware.Vim.DVPortgroupConfigSpec</t>
    </r>
    <r>
      <rPr>
        <sz val="11"/>
        <color rgb="FF000000"/>
        <rFont val="Calibri"/>
      </rPr>
      <t xml:space="preserve">
</t>
    </r>
    <r>
      <rPr>
        <sz val="11"/>
        <color rgb="FF000000"/>
        <rFont val="Calibri"/>
      </rPr>
      <t>$spec.configversion = $pg.Config.ConfigVersion</t>
    </r>
    <r>
      <rPr>
        <sz val="11"/>
        <color rgb="FF000000"/>
        <rFont val="Calibri"/>
      </rPr>
      <t xml:space="preserve">
</t>
    </r>
    <r>
      <rPr>
        <sz val="11"/>
        <color rgb="FF000000"/>
        <rFont val="Calibri"/>
      </rPr>
      <t>$spec.defaultPortConfig = New-Object VMware.Vim.VMwareDVSPortSetting</t>
    </r>
    <r>
      <rPr>
        <sz val="11"/>
        <color rgb="FF000000"/>
        <rFont val="Calibri"/>
      </rPr>
      <t xml:space="preserve">
</t>
    </r>
    <r>
      <rPr>
        <sz val="11"/>
        <color rgb="FF000000"/>
        <rFont val="Calibri"/>
      </rPr>
      <t>$spec.defaultPortConfig.ipfixEnabled = New-Object VMware.Vim.BoolPolicy</t>
    </r>
    <r>
      <rPr>
        <sz val="11"/>
        <color rgb="FF000000"/>
        <rFont val="Calibri"/>
      </rPr>
      <t xml:space="preserve">
</t>
    </r>
    <r>
      <rPr>
        <sz val="11"/>
        <color rgb="FF000000"/>
        <rFont val="Calibri"/>
      </rPr>
      <t>$spec.defaultPortConfig.ipfixEnabled.inherited = $false</t>
    </r>
    <r>
      <rPr>
        <sz val="11"/>
        <color rgb="FF000000"/>
        <rFont val="Calibri"/>
      </rPr>
      <t xml:space="preserve">
</t>
    </r>
    <r>
      <rPr>
        <sz val="11"/>
        <color rgb="FF000000"/>
        <rFont val="Calibri"/>
      </rPr>
      <t>$spec.defaultPortConfig.ipfixEnabled.value = $false</t>
    </r>
    <r>
      <rPr>
        <sz val="11"/>
        <color rgb="FF000000"/>
        <rFont val="Calibri"/>
      </rPr>
      <t xml:space="preserve">
</t>
    </r>
    <r>
      <rPr>
        <sz val="11"/>
        <color rgb="FF000000"/>
        <rFont val="Calibri"/>
      </rPr>
      <t>$pg.ReconfigureDVPortgroup_Task($spec)</t>
    </r>
    <r>
      <rPr>
        <sz val="11"/>
        <color rgb="FF000000"/>
        <rFont val="Calibri"/>
      </rPr>
      <t xml:space="preserve">
</t>
    </r>
    <r>
      <rPr>
        <sz val="11"/>
        <color rgb="FF000000"/>
        <rFont val="Calibri"/>
      </rPr>
      <t>}</t>
    </r>
  </si>
  <si>
    <r>
      <rPr>
        <sz val="11"/>
        <color rgb="FF000000"/>
        <rFont val="Calibri"/>
      </rPr>
      <t>The distributed virtual switch can export NetFlow information about traffic crossing the switch. NetFlow exports are not encrypted and can contain information about the virtual network, making it easier for a MitM attack to be executed successfully. If NetFlow export is required, verify that all NetFlow target IPs are correct.</t>
    </r>
  </si>
  <si>
    <r>
      <rPr>
        <sz val="11"/>
        <color rgb="FF000000"/>
        <rFont val="Calibri"/>
      </rPr>
      <t>If distributed switches are not used, this is not applicable.</t>
    </r>
    <r>
      <rPr>
        <sz val="11"/>
        <color rgb="FF000000"/>
        <rFont val="Calibri"/>
      </rPr>
      <t xml:space="preserve">
</t>
    </r>
    <r>
      <rPr>
        <sz val="11"/>
        <color rgb="FF000000"/>
        <rFont val="Calibri"/>
      </rPr>
      <t>To view NetFlow Collector IPs configured on distributed switches:</t>
    </r>
    <r>
      <rPr>
        <sz val="11"/>
        <color rgb="FF000000"/>
        <rFont val="Calibri"/>
      </rPr>
      <t xml:space="preserve">
</t>
    </r>
    <r>
      <rPr>
        <sz val="11"/>
        <color rgb="FF000000"/>
        <rFont val="Calibri"/>
      </rPr>
      <t xml:space="preserve">From the vSphere Client, go to Networking &gt;&gt; select a distributed switch &gt;&gt; Configure &gt;&gt; Settings &gt;&gt; NetFlow. </t>
    </r>
    <r>
      <rPr>
        <sz val="11"/>
        <color rgb="FF000000"/>
        <rFont val="Calibri"/>
      </rPr>
      <t xml:space="preserve">
</t>
    </r>
    <r>
      <rPr>
        <sz val="11"/>
        <color rgb="FF000000"/>
        <rFont val="Calibri"/>
      </rPr>
      <t>View the NetFlow pane and verify that any collector IP addresses are valid and in use for troubleshooting.</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Get-VDSwitch | select Name,@{N="NetFlowCollectorIPs";E={$_.ExtensionData.config.IpfixConfig.CollectorIpAddress}}</t>
    </r>
    <r>
      <rPr>
        <sz val="11"/>
        <color rgb="FF000000"/>
        <rFont val="Calibri"/>
      </rPr>
      <t xml:space="preserve">
</t>
    </r>
    <r>
      <rPr>
        <sz val="11"/>
        <color rgb="FF000000"/>
        <rFont val="Calibri"/>
      </rPr>
      <t>To view if NetFlow is enabled on any distributed port groups:</t>
    </r>
    <r>
      <rPr>
        <sz val="11"/>
        <color rgb="FF000000"/>
        <rFont val="Calibri"/>
      </rPr>
      <t xml:space="preserve">
</t>
    </r>
    <r>
      <rPr>
        <sz val="11"/>
        <color rgb="FF000000"/>
        <rFont val="Calibri"/>
      </rPr>
      <t xml:space="preserve">From the vSphere Client, go to Networking &gt;&gt; select a distributed port group &gt;&gt; Manage &gt;&gt; Settings &gt;&gt; Policies. </t>
    </r>
    <r>
      <rPr>
        <sz val="11"/>
        <color rgb="FF000000"/>
        <rFont val="Calibri"/>
      </rPr>
      <t xml:space="preserve">
</t>
    </r>
    <r>
      <rPr>
        <sz val="11"/>
        <color rgb="FF000000"/>
        <rFont val="Calibri"/>
      </rPr>
      <t>Go to Monitoring and view the NetFlow status.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 select Name,VirtualSwitch,@{N="NetFlowEnabled";E={$_.Extensiondata.Config.defaultPortConfig.ipfixEnabled.Value}}</t>
    </r>
    <r>
      <rPr>
        <sz val="11"/>
        <color rgb="FF000000"/>
        <rFont val="Calibri"/>
      </rPr>
      <t xml:space="preserve">
</t>
    </r>
    <r>
      <rPr>
        <sz val="11"/>
        <color rgb="FF000000"/>
        <rFont val="Calibri"/>
      </rPr>
      <t>If NetFlow is configured and the collector IP is not known and documented, this is a finding.</t>
    </r>
  </si>
  <si>
    <t>V-243086</t>
  </si>
  <si>
    <r>
      <rPr>
        <sz val="11"/>
        <rFont val="Calibri"/>
      </rPr>
      <t>The vCenter Server must configure all port groups to a value other than that of the native VLAN.</t>
    </r>
  </si>
  <si>
    <r>
      <rPr>
        <sz val="11"/>
        <color rgb="FF000000"/>
        <rFont val="Calibri"/>
      </rPr>
      <t xml:space="preserve">From the vSphere Client, go to Networking &gt;&gt; select a distributed switch &gt;&gt; select a distributed port group &gt;&gt; Configure &gt;&gt; Settings &gt;&gt; Policies. </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Under the VLAN section, change the VLAN ID to a non-native VLAN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"portgroup name" | Set-VDVlanConfiguration -VlanId "New VLAN#"</t>
    </r>
  </si>
  <si>
    <r>
      <rPr>
        <sz val="11"/>
        <color rgb="FF000000"/>
        <rFont val="Calibri"/>
      </rPr>
      <t xml:space="preserve">ESXi does not use the concept of native VLAN. Frames with VLAN specified in the port group will have a tag, but frames with VLAN not specified in the port group are not tagged and therefore will end up as belonging to native VLAN of the physical switch. </t>
    </r>
    <r>
      <rPr>
        <sz val="11"/>
        <color rgb="FF000000"/>
        <rFont val="Calibri"/>
      </rPr>
      <t xml:space="preserve">
</t>
    </r>
    <r>
      <rPr>
        <sz val="11"/>
        <color rgb="FF000000"/>
        <rFont val="Calibri"/>
      </rPr>
      <t xml:space="preserve">For example, frames on VLAN 1 from a Cisco physical switch will be untagged, because this is considered as the native VLAN. However, frames from ESXi specified as VLAN 1 will be tagged with a "1"; therefore, traffic from ESXi that is destined for the native VLAN will not be correctly routed (because it is tagged with a "1" instead of being untagged), and traffic from the physical switch coming from the native VLAN will not be visible (because it is not tagged). </t>
    </r>
    <r>
      <rPr>
        <sz val="11"/>
        <color rgb="FF000000"/>
        <rFont val="Calibri"/>
      </rPr>
      <t xml:space="preserve">
</t>
    </r>
    <r>
      <rPr>
        <sz val="11"/>
        <color rgb="FF000000"/>
        <rFont val="Calibri"/>
      </rPr>
      <t>If the ESXi virtual switch port group uses the native VLAN ID, traffic from those VMs will not be visible to the native VLAN on the switch because the switch is expecting untagged traffic.</t>
    </r>
  </si>
  <si>
    <r>
      <rPr>
        <sz val="11"/>
        <color rgb="FF000000"/>
        <rFont val="Calibri"/>
      </rPr>
      <t>If distributed switches are not used, this is not applicable.</t>
    </r>
    <r>
      <rPr>
        <sz val="11"/>
        <color rgb="FF000000"/>
        <rFont val="Calibri"/>
      </rPr>
      <t xml:space="preserve">
</t>
    </r>
    <r>
      <rPr>
        <sz val="11"/>
        <color rgb="FF000000"/>
        <rFont val="Calibri"/>
      </rPr>
      <t xml:space="preserve">From the vSphere Client, go to Networking &gt;&gt; select a distributed switch &gt;&gt; select a distributed port group &gt;&gt; Configure &gt;&gt; Settings &gt;&gt; Policies. </t>
    </r>
    <r>
      <rPr>
        <sz val="11"/>
        <color rgb="FF000000"/>
        <rFont val="Calibri"/>
      </rPr>
      <t xml:space="preserve">
</t>
    </r>
    <r>
      <rPr>
        <sz val="11"/>
        <color rgb="FF000000"/>
        <rFont val="Calibri"/>
      </rPr>
      <t>Review the port group VLAN tags and verify they are not set to the native VLAN ID of the attached physical switch.</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 select Name, VlanConfiguration</t>
    </r>
    <r>
      <rPr>
        <sz val="11"/>
        <color rgb="FF000000"/>
        <rFont val="Calibri"/>
      </rPr>
      <t xml:space="preserve">
</t>
    </r>
    <r>
      <rPr>
        <sz val="11"/>
        <color rgb="FF000000"/>
        <rFont val="Calibri"/>
      </rPr>
      <t>If any port group is configured with the native VLAN of the ESXi host's attached physical switch, this is a finding.</t>
    </r>
  </si>
  <si>
    <t>V-243087</t>
  </si>
  <si>
    <r>
      <rPr>
        <sz val="11"/>
        <rFont val="Calibri"/>
      </rPr>
      <t>The vCenter Server must not configure VLAN Trunking unless Virtual Guest Tagging (VGT) is required and authorized.</t>
    </r>
  </si>
  <si>
    <r>
      <rPr>
        <sz val="11"/>
        <color rgb="FF000000"/>
        <rFont val="Calibri"/>
      </rPr>
      <t xml:space="preserve">From the vSphere Client, go to Networking &gt;&gt; select a distributed switch &gt;&gt; select a distributed port group &gt;&gt; Configure &gt;&gt; Settings &gt;&gt; Policies. </t>
    </r>
    <r>
      <rPr>
        <sz val="11"/>
        <color rgb="FF000000"/>
        <rFont val="Calibri"/>
      </rPr>
      <t xml:space="preserve">
</t>
    </r>
    <r>
      <rPr>
        <sz val="11"/>
        <color rgb="FF000000"/>
        <rFont val="Calibri"/>
      </rPr>
      <t xml:space="preserve">Click "Edit". </t>
    </r>
    <r>
      <rPr>
        <sz val="11"/>
        <color rgb="FF000000"/>
        <rFont val="Calibri"/>
      </rPr>
      <t xml:space="preserve">
</t>
    </r>
    <r>
      <rPr>
        <sz val="11"/>
        <color rgb="FF000000"/>
        <rFont val="Calibri"/>
      </rPr>
      <t>Click the "VLAN" tab.</t>
    </r>
    <r>
      <rPr>
        <sz val="11"/>
        <color rgb="FF000000"/>
        <rFont val="Calibri"/>
      </rPr>
      <t xml:space="preserve">
</t>
    </r>
    <r>
      <rPr>
        <sz val="11"/>
        <color rgb="FF000000"/>
        <rFont val="Calibri"/>
      </rPr>
      <t>If "VLAN trunking" is not authorized, remove it by setting "VLAN type" to "VLAN" and configure an appropriate VLAN ID. Click "OK".</t>
    </r>
    <r>
      <rPr>
        <sz val="11"/>
        <color rgb="FF000000"/>
        <rFont val="Calibri"/>
      </rPr>
      <t xml:space="preserve">
</t>
    </r>
    <r>
      <rPr>
        <sz val="11"/>
        <color rgb="FF000000"/>
        <rFont val="Calibri"/>
      </rPr>
      <t>If "VLAN trunking" is authorized but the range is too broad, modify the range in the "VLAN trunk range" field to the minimum necessary and authorized range. An example range would be "1,3-5,8".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 to configure trunking:</t>
    </r>
    <r>
      <rPr>
        <sz val="11"/>
        <color rgb="FF000000"/>
        <rFont val="Calibri"/>
      </rPr>
      <t xml:space="preserve">
</t>
    </r>
    <r>
      <rPr>
        <sz val="11"/>
        <color rgb="FF000000"/>
        <rFont val="Calibri"/>
      </rPr>
      <t>Get-VDPortgroup "Portgroup Name" | Set-VDVlanConfiguration -VlanTrunkRange "&lt;VLAN Range(s) comma separated&gt;"</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Run this command to configure a single VLAN ID:</t>
    </r>
    <r>
      <rPr>
        <sz val="11"/>
        <color rgb="FF000000"/>
        <rFont val="Calibri"/>
      </rPr>
      <t xml:space="preserve">
</t>
    </r>
    <r>
      <rPr>
        <sz val="11"/>
        <color rgb="FF000000"/>
        <rFont val="Calibri"/>
      </rPr>
      <t>Get-VDPortgroup "Portgroup Name" | Set-VDVlanConfiguration -VlanId "&lt;New VLAN#&gt;"</t>
    </r>
  </si>
  <si>
    <r>
      <rPr>
        <sz val="11"/>
        <color rgb="FF000000"/>
        <rFont val="Calibri"/>
      </rPr>
      <t xml:space="preserve">When a port group is set to VLAN Trunking, the vSwitch passes all network frames in the specified range to the attached VMs without modifying the VLAN tags. In vSphere, this is referred to as Virtual Guest Tagging (VGT). </t>
    </r>
    <r>
      <rPr>
        <sz val="11"/>
        <color rgb="FF000000"/>
        <rFont val="Calibri"/>
      </rPr>
      <t xml:space="preserve">
</t>
    </r>
    <r>
      <rPr>
        <sz val="11"/>
        <color rgb="FF000000"/>
        <rFont val="Calibri"/>
      </rPr>
      <t xml:space="preserve">The VM must process the VLAN information itself via an 802.1Q driver in the OS. VLAN Trunking must only be implemented if the attached VMs have been specifically authorized and are capable of managing VLAN tags themselves. </t>
    </r>
    <r>
      <rPr>
        <sz val="11"/>
        <color rgb="FF000000"/>
        <rFont val="Calibri"/>
      </rPr>
      <t xml:space="preserve">
</t>
    </r>
    <r>
      <rPr>
        <sz val="11"/>
        <color rgb="FF000000"/>
        <rFont val="Calibri"/>
      </rPr>
      <t>If VLAN Trunking is enabled inappropriately, it may cause denial of service or allow a VM to interact with traffic on an unauthorized VLAN.</t>
    </r>
  </si>
  <si>
    <r>
      <rPr>
        <sz val="11"/>
        <color rgb="FF000000"/>
        <rFont val="Calibri"/>
      </rPr>
      <t>If distributed switches are not used, this is not applicable.</t>
    </r>
    <r>
      <rPr>
        <sz val="11"/>
        <color rgb="FF000000"/>
        <rFont val="Calibri"/>
      </rPr>
      <t xml:space="preserve">
</t>
    </r>
    <r>
      <rPr>
        <sz val="11"/>
        <color rgb="FF000000"/>
        <rFont val="Calibri"/>
      </rPr>
      <t xml:space="preserve">From the vSphere Client, go to Networking &gt;&gt; select a distributed switch &gt;&gt; select a distributed port group &gt;&gt; Configure &gt;&gt; Settings &gt;&gt; Policies. </t>
    </r>
    <r>
      <rPr>
        <sz val="11"/>
        <color rgb="FF000000"/>
        <rFont val="Calibri"/>
      </rPr>
      <t xml:space="preserve">
</t>
    </r>
    <r>
      <rPr>
        <sz val="11"/>
        <color rgb="FF000000"/>
        <rFont val="Calibri"/>
      </rPr>
      <t>Review the port group "VLAN Type" and "VLAN trunk range", if present.</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 Where {$_.ExtensionData.Config.Uplink -ne "True"} | select Name,VlanConfiguration</t>
    </r>
    <r>
      <rPr>
        <sz val="11"/>
        <color rgb="FF000000"/>
        <rFont val="Calibri"/>
      </rPr>
      <t xml:space="preserve">
</t>
    </r>
    <r>
      <rPr>
        <sz val="11"/>
        <color rgb="FF000000"/>
        <rFont val="Calibri"/>
      </rPr>
      <t>If any port group is configured with "VLAN Trunk" and is not documented as a needed exception (such as NSX appliances), this is a finding.</t>
    </r>
    <r>
      <rPr>
        <sz val="11"/>
        <color rgb="FF000000"/>
        <rFont val="Calibri"/>
      </rPr>
      <t xml:space="preserve">
</t>
    </r>
    <r>
      <rPr>
        <sz val="11"/>
        <color rgb="FF000000"/>
        <rFont val="Calibri"/>
      </rPr>
      <t>If any port group is authorized to be configured with "VLAN trunking" but is not configured with the most limited range necessary, this is a finding.</t>
    </r>
  </si>
  <si>
    <t>V-243088</t>
  </si>
  <si>
    <r>
      <rPr>
        <sz val="11"/>
        <rFont val="Calibri"/>
      </rPr>
      <t>The vCenter Server must not configure all port groups to VLAN values reserved by upstream physical switches.</t>
    </r>
  </si>
  <si>
    <r>
      <rPr>
        <sz val="11"/>
        <color rgb="FF000000"/>
        <rFont val="Calibri"/>
      </rPr>
      <t xml:space="preserve">From the vSphere Client, go to Networking &gt;&gt; select a distributed switch &gt;&gt; select a distributed port group &gt;&gt; Configure &gt;&gt; Settings &gt;&gt; Policies. </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Under the VLAN section, change the VLAN ID to an unreserved VLAN ID and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"portgroup name" | Set-VDVlanConfiguration -VlanId "New VLAN#"</t>
    </r>
  </si>
  <si>
    <r>
      <rPr>
        <sz val="11"/>
        <color rgb="FF000000"/>
        <rFont val="Calibri"/>
      </rPr>
      <t xml:space="preserve">Certain physical switches reserve certain VLAN IDs for internal purposes and often disallow traffic configured to these values. For example, Cisco Catalyst switches typically reserve VLANs 1001–1024 and 4094, while Nexus switches typically reserve 3968–4047 and 4094. </t>
    </r>
    <r>
      <rPr>
        <sz val="11"/>
        <color rgb="FF000000"/>
        <rFont val="Calibri"/>
      </rPr>
      <t xml:space="preserve">
</t>
    </r>
    <r>
      <rPr>
        <sz val="11"/>
        <color rgb="FF000000"/>
        <rFont val="Calibri"/>
      </rPr>
      <t>Check with the documentation for the specific switch. Using a reserved VLAN might result in a denial of service on the network.</t>
    </r>
  </si>
  <si>
    <r>
      <rPr>
        <sz val="11"/>
        <color rgb="FF000000"/>
        <rFont val="Calibri"/>
      </rPr>
      <t>If distributed switches are not used, this is not applicable.</t>
    </r>
    <r>
      <rPr>
        <sz val="11"/>
        <color rgb="FF000000"/>
        <rFont val="Calibri"/>
      </rPr>
      <t xml:space="preserve">
</t>
    </r>
    <r>
      <rPr>
        <sz val="11"/>
        <color rgb="FF000000"/>
        <rFont val="Calibri"/>
      </rPr>
      <t xml:space="preserve">From the vSphere Client, go to Networking &gt;&gt; select a distributed switch &gt;&gt; select a distributed port group &gt;&gt; Configure &gt;&gt; Settings &gt;&gt; Policies. </t>
    </r>
    <r>
      <rPr>
        <sz val="11"/>
        <color rgb="FF000000"/>
        <rFont val="Calibri"/>
      </rPr>
      <t xml:space="preserve">
</t>
    </r>
    <r>
      <rPr>
        <sz val="11"/>
        <color rgb="FF000000"/>
        <rFont val="Calibri"/>
      </rPr>
      <t>Review the port group VLAN tags and verify they are not set to a reserved VLAN ID.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Get-VDPortgroup | select Name, VlanConfiguration</t>
    </r>
    <r>
      <rPr>
        <sz val="11"/>
        <color rgb="FF000000"/>
        <rFont val="Calibri"/>
      </rPr>
      <t xml:space="preserve">
</t>
    </r>
    <r>
      <rPr>
        <sz val="11"/>
        <color rgb="FF000000"/>
        <rFont val="Calibri"/>
      </rPr>
      <t>If any port group is configured with a reserved VLAN ID, this is a finding.</t>
    </r>
  </si>
  <si>
    <t>V-243089</t>
  </si>
  <si>
    <r>
      <rPr>
        <sz val="11"/>
        <rFont val="Calibri"/>
      </rPr>
      <t>The vCenter Server must configure the vpxuser auto-password to be changed every 30 days.</t>
    </r>
  </si>
  <si>
    <r>
      <rPr>
        <sz val="11"/>
        <color rgb="FF000000"/>
        <rFont val="Calibri"/>
      </rPr>
      <t xml:space="preserve">From the vSphere Client, go to Hosts and Clusters &gt;&gt; select a vCenter Server &gt;&gt; Configure &gt;&gt; Settings &gt;&gt; Advanced Settings. </t>
    </r>
    <r>
      <rPr>
        <sz val="11"/>
        <color rgb="FF000000"/>
        <rFont val="Calibri"/>
      </rPr>
      <t xml:space="preserve">
</t>
    </r>
    <r>
      <rPr>
        <sz val="11"/>
        <color rgb="FF000000"/>
        <rFont val="Calibri"/>
      </rPr>
      <t>Click "Edit Settings" and configure the "VirtualCenter.VimPasswordExpirationInDays" value to "30".</t>
    </r>
    <r>
      <rPr>
        <sz val="11"/>
        <color rgb="FF000000"/>
        <rFont val="Calibri"/>
      </rPr>
      <t xml:space="preserve">
</t>
    </r>
    <r>
      <rPr>
        <sz val="11"/>
        <color rgb="FF000000"/>
        <rFont val="Calibri"/>
      </rPr>
      <t>If the value does not exist, create it by entering the values in the "Key" and "Value" fields and clicking "Add".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If the setting already exists:</t>
    </r>
    <r>
      <rPr>
        <sz val="11"/>
        <color rgb="FF000000"/>
        <rFont val="Calibri"/>
      </rPr>
      <t xml:space="preserve">
</t>
    </r>
    <r>
      <rPr>
        <sz val="11"/>
        <color rgb="FF000000"/>
        <rFont val="Calibri"/>
      </rPr>
      <t>Get-AdvancedSetting -Entity &lt;vcenter server name&gt; -Name VirtualCenter.VimPasswordExpirationInDays | Set-AdvancedSetting -Value 30</t>
    </r>
    <r>
      <rPr>
        <sz val="11"/>
        <color rgb="FF000000"/>
        <rFont val="Calibri"/>
      </rPr>
      <t xml:space="preserve">
</t>
    </r>
    <r>
      <rPr>
        <sz val="11"/>
        <color rgb="FF000000"/>
        <rFont val="Calibri"/>
      </rPr>
      <t>If the setting does not exist:</t>
    </r>
    <r>
      <rPr>
        <sz val="11"/>
        <color rgb="FF000000"/>
        <rFont val="Calibri"/>
      </rPr>
      <t xml:space="preserve">
</t>
    </r>
    <r>
      <rPr>
        <sz val="11"/>
        <color rgb="FF000000"/>
        <rFont val="Calibri"/>
      </rPr>
      <t>New-AdvancedSetting -Entity &lt;vcenter server name&gt; -Name VirtualCenter.VimPasswordExpirationInDays -Value 30</t>
    </r>
  </si>
  <si>
    <r>
      <rPr>
        <sz val="11"/>
        <color rgb="FF000000"/>
        <rFont val="Calibri"/>
      </rPr>
      <t xml:space="preserve">By default, the vpxuser password will be automatically changed by vCenter every 30 days. Ensure this setting meets site policies; if not, configure to meet password aging policies. </t>
    </r>
    <r>
      <rPr>
        <sz val="11"/>
        <color rgb="FF000000"/>
        <rFont val="Calibri"/>
      </rPr>
      <t xml:space="preserve">
</t>
    </r>
    <r>
      <rPr>
        <sz val="11"/>
        <color rgb="FF000000"/>
        <rFont val="Calibri"/>
      </rPr>
      <t>Note: It is very important the password aging policy not be shorter than the default interval that is set to automatically change the vpxuser password, to preclude the possibility that vCenter might be locked out of an ESXi host.</t>
    </r>
  </si>
  <si>
    <r>
      <rPr>
        <sz val="11"/>
        <color rgb="FF000000"/>
        <rFont val="Calibri"/>
      </rPr>
      <t xml:space="preserve">From the vSphere Client, go to Hosts and Clusters &gt;&gt; select a vCenter Server &gt;&gt; Configure &gt;&gt; Settings &gt;&gt; Advanced Settings. </t>
    </r>
    <r>
      <rPr>
        <sz val="11"/>
        <color rgb="FF000000"/>
        <rFont val="Calibri"/>
      </rPr>
      <t xml:space="preserve">
</t>
    </r>
    <r>
      <rPr>
        <sz val="11"/>
        <color rgb="FF000000"/>
        <rFont val="Calibri"/>
      </rPr>
      <t>Verify that "VirtualCenter.VimPasswordExpirationInDays" is set to "30".</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VirtualCenter.VimPasswordExpirationInDays and verify it is set to 30.</t>
    </r>
    <r>
      <rPr>
        <sz val="11"/>
        <color rgb="FF000000"/>
        <rFont val="Calibri"/>
      </rPr>
      <t xml:space="preserve">
</t>
    </r>
    <r>
      <rPr>
        <sz val="11"/>
        <color rgb="FF000000"/>
        <rFont val="Calibri"/>
      </rPr>
      <t>If the "VirtualCenter.VimPasswordExpirationInDays" is set to a value other than "30" or does not exist, this is a finding.</t>
    </r>
  </si>
  <si>
    <t>V-243090</t>
  </si>
  <si>
    <r>
      <rPr>
        <sz val="11"/>
        <rFont val="Calibri"/>
      </rPr>
      <t>The vCenter Server must configure the vpxuser password meets length policy.</t>
    </r>
  </si>
  <si>
    <r>
      <rPr>
        <sz val="11"/>
        <color rgb="FF000000"/>
        <rFont val="Calibri"/>
      </rPr>
      <t xml:space="preserve">From the vSphere Client, go to Hosts and Clusters &gt;&gt; select a vCenter Server &gt;&gt; Configure &gt;&gt; Settings &gt;&gt; Advanced Settings. </t>
    </r>
    <r>
      <rPr>
        <sz val="11"/>
        <color rgb="FF000000"/>
        <rFont val="Calibri"/>
      </rPr>
      <t xml:space="preserve">
</t>
    </r>
    <r>
      <rPr>
        <sz val="11"/>
        <color rgb="FF000000"/>
        <rFont val="Calibri"/>
      </rPr>
      <t>Click "Edit Settings" and configure the "config.vpxd.hostPasswordLength" value to "32".</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 if the setting already exists:</t>
    </r>
    <r>
      <rPr>
        <sz val="11"/>
        <color rgb="FF000000"/>
        <rFont val="Calibri"/>
      </rPr>
      <t xml:space="preserve">
</t>
    </r>
    <r>
      <rPr>
        <sz val="11"/>
        <color rgb="FF000000"/>
        <rFont val="Calibri"/>
      </rPr>
      <t>Get-AdvancedSetting -Entity &lt;vcenter server name&gt; -Name config.vpxd.hostPasswordLength | Set-AdvancedSetting -Value 32</t>
    </r>
  </si>
  <si>
    <r>
      <rPr>
        <sz val="11"/>
        <color rgb="FF000000"/>
        <rFont val="Calibri"/>
      </rPr>
      <t xml:space="preserve">The vpxuser password default length is 32 characters. Ensure this setting meets site policies; if not, configure to meet password length policies. </t>
    </r>
    <r>
      <rPr>
        <sz val="11"/>
        <color rgb="FF000000"/>
        <rFont val="Calibri"/>
      </rPr>
      <t xml:space="preserve">
</t>
    </r>
    <r>
      <rPr>
        <sz val="11"/>
        <color rgb="FF000000"/>
        <rFont val="Calibri"/>
      </rPr>
      <t>Longer passwords make brute-force password attacks more difficult. The vpxuser password is added by vCenter, meaning no manual intervention is normally required. The vpxuser password length must never be modified to less than the default length of 32 characters.</t>
    </r>
  </si>
  <si>
    <r>
      <rPr>
        <sz val="11"/>
        <color rgb="FF000000"/>
        <rFont val="Calibri"/>
      </rPr>
      <t xml:space="preserve">From the vSphere Client, go to Hosts and Clusters &gt;&gt; select a vCenter Server &gt;&gt; Configure &gt;&gt; Settings &gt;&gt; Advanced Settings. </t>
    </r>
    <r>
      <rPr>
        <sz val="11"/>
        <color rgb="FF000000"/>
        <rFont val="Calibri"/>
      </rPr>
      <t xml:space="preserve">
</t>
    </r>
    <r>
      <rPr>
        <sz val="11"/>
        <color rgb="FF000000"/>
        <rFont val="Calibri"/>
      </rPr>
      <t>Verify that "config.vpxd.hostPasswordLength" is set to "32".</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config.vpxd.hostPasswordLength</t>
    </r>
    <r>
      <rPr>
        <sz val="11"/>
        <color rgb="FF000000"/>
        <rFont val="Calibri"/>
      </rPr>
      <t xml:space="preserve">
</t>
    </r>
    <r>
      <rPr>
        <sz val="11"/>
        <color rgb="FF000000"/>
        <rFont val="Calibri"/>
      </rPr>
      <t>Verify it is set to "32".</t>
    </r>
    <r>
      <rPr>
        <sz val="11"/>
        <color rgb="FF000000"/>
        <rFont val="Calibri"/>
      </rPr>
      <t xml:space="preserve">
</t>
    </r>
    <r>
      <rPr>
        <sz val="11"/>
        <color rgb="FF000000"/>
        <rFont val="Calibri"/>
      </rPr>
      <t xml:space="preserve">If the "config.vpxd.hostPasswordLength" is set to a value other than "32", this is a finding. </t>
    </r>
    <r>
      <rPr>
        <sz val="11"/>
        <color rgb="FF000000"/>
        <rFont val="Calibri"/>
      </rPr>
      <t xml:space="preserve">
</t>
    </r>
    <r>
      <rPr>
        <sz val="11"/>
        <color rgb="FF000000"/>
        <rFont val="Calibri"/>
      </rPr>
      <t>If the setting does not exist, this is not a finding.</t>
    </r>
  </si>
  <si>
    <t>V-243091</t>
  </si>
  <si>
    <r>
      <rPr>
        <sz val="11"/>
        <rFont val="Calibri"/>
      </rPr>
      <t>The vCenter Server must disable the managed object browser (MOB) at all times when not required for troubleshooting or maintenance of managed objects.</t>
    </r>
  </si>
  <si>
    <r>
      <rPr>
        <sz val="11"/>
        <color rgb="FF000000"/>
        <rFont val="Calibri"/>
      </rPr>
      <t>If the datastore browser is enabled and required for object maintenance, no fix is immediately required.</t>
    </r>
    <r>
      <rPr>
        <sz val="11"/>
        <color rgb="FF000000"/>
        <rFont val="Calibri"/>
      </rPr>
      <t xml:space="preserve">
</t>
    </r>
    <r>
      <rPr>
        <sz val="11"/>
        <color rgb="FF000000"/>
        <rFont val="Calibri"/>
      </rPr>
      <t>Disable the managed object browser by editing the /etc/vmware-vpx/vpxd.cfg file.</t>
    </r>
    <r>
      <rPr>
        <sz val="11"/>
        <color rgb="FF000000"/>
        <rFont val="Calibri"/>
      </rPr>
      <t xml:space="preserve">
</t>
    </r>
    <r>
      <rPr>
        <sz val="11"/>
        <color rgb="FF000000"/>
        <rFont val="Calibri"/>
      </rPr>
      <t>Edit the file and locate the &lt;vpxd&gt; ... &lt;/vpxd&gt; element.</t>
    </r>
    <r>
      <rPr>
        <sz val="11"/>
        <color rgb="FF000000"/>
        <rFont val="Calibri"/>
      </rPr>
      <t xml:space="preserve">
</t>
    </r>
    <r>
      <rPr>
        <sz val="11"/>
        <color rgb="FF000000"/>
        <rFont val="Calibri"/>
      </rPr>
      <t>Add or update the following element in the vpxd section:</t>
    </r>
    <r>
      <rPr>
        <sz val="11"/>
        <color rgb="FF000000"/>
        <rFont val="Calibri"/>
      </rPr>
      <t xml:space="preserve">
</t>
    </r>
    <r>
      <rPr>
        <sz val="11"/>
        <color rgb="FF000000"/>
        <rFont val="Calibri"/>
      </rPr>
      <t xml:space="preserve"> &lt;enableDebugBrowse&gt;false&lt;/enableDebugBrowse&gt;</t>
    </r>
    <r>
      <rPr>
        <sz val="11"/>
        <color rgb="FF000000"/>
        <rFont val="Calibri"/>
      </rPr>
      <t xml:space="preserve">
</t>
    </r>
    <r>
      <rPr>
        <sz val="11"/>
        <color rgb="FF000000"/>
        <rFont val="Calibri"/>
      </rPr>
      <t>Note: It is not present by default and is case sensitive.</t>
    </r>
    <r>
      <rPr>
        <sz val="11"/>
        <color rgb="FF000000"/>
        <rFont val="Calibri"/>
      </rPr>
      <t xml:space="preserve">
</t>
    </r>
    <r>
      <rPr>
        <sz val="11"/>
        <color rgb="FF000000"/>
        <rFont val="Calibri"/>
      </rPr>
      <t>Restart the vCenter Service to ensure the configuration file change(s) are in effect by running the following command on the vCenter appliance:</t>
    </r>
    <r>
      <rPr>
        <sz val="11"/>
        <color rgb="FF000000"/>
        <rFont val="Calibri"/>
      </rPr>
      <t xml:space="preserve">
</t>
    </r>
    <r>
      <rPr>
        <sz val="11"/>
        <color rgb="FF000000"/>
        <rFont val="Calibri"/>
      </rPr>
      <t>service-control --restart vmware-vpxd</t>
    </r>
  </si>
  <si>
    <r>
      <rPr>
        <sz val="11"/>
        <color rgb="FF000000"/>
        <rFont val="Calibri"/>
      </rPr>
      <t>The MOB was designed to be used by SDK developers to assist in the development, programming, and debugging of objects. It is an inventory object, full-access interface, allowing attackers to determine the inventory path of an infrastructure's managed entities.</t>
    </r>
    <r>
      <rPr>
        <sz val="11"/>
        <color rgb="FF000000"/>
        <rFont val="Calibri"/>
      </rPr>
      <t xml:space="preserve">
</t>
    </r>
    <r>
      <rPr>
        <sz val="11"/>
        <color rgb="FF000000"/>
        <rFont val="Calibri"/>
      </rPr>
      <t>The MOB provides a way to explore the object model used by the vCenter to manage the vSphere environment; it enables configurations to be changed as well. This interface is used primarily for debugging and could potentially be used to perform malicious configuration changes or actions.</t>
    </r>
  </si>
  <si>
    <r>
      <rPr>
        <sz val="11"/>
        <color rgb="FF000000"/>
        <rFont val="Calibri"/>
      </rPr>
      <t>Check the operational status of the MOB by performing one of the following or both:</t>
    </r>
    <r>
      <rPr>
        <sz val="11"/>
        <color rgb="FF000000"/>
        <rFont val="Calibri"/>
      </rPr>
      <t xml:space="preserve">
</t>
    </r>
    <r>
      <rPr>
        <sz val="11"/>
        <color rgb="FF000000"/>
        <rFont val="Calibri"/>
      </rPr>
      <t>Browse to the MOB page on the vCenter server:</t>
    </r>
    <r>
      <rPr>
        <sz val="11"/>
        <color rgb="FF000000"/>
        <rFont val="Calibri"/>
      </rPr>
      <t xml:space="preserve">
</t>
    </r>
    <r>
      <rPr>
        <sz val="11"/>
        <color rgb="FF000000"/>
        <rFont val="Calibri"/>
      </rPr>
      <t>https://&lt;vcenter fqdn or IP&gt;/mob</t>
    </r>
    <r>
      <rPr>
        <sz val="11"/>
        <color rgb="FF000000"/>
        <rFont val="Calibri"/>
      </rPr>
      <t xml:space="preserve">
</t>
    </r>
    <r>
      <rPr>
        <sz val="11"/>
        <color rgb="FF000000"/>
        <rFont val="Calibri"/>
      </rPr>
      <t xml:space="preserve">If a "503 Service Unavailable" error is returned, the MOB is disabled. </t>
    </r>
    <r>
      <rPr>
        <sz val="11"/>
        <color rgb="FF000000"/>
        <rFont val="Calibri"/>
      </rPr>
      <t xml:space="preserve">
</t>
    </r>
    <r>
      <rPr>
        <sz val="11"/>
        <color rgb="FF000000"/>
        <rFont val="Calibri"/>
      </rPr>
      <t>If a prompt for authentication appears, it is enabled.</t>
    </r>
    <r>
      <rPr>
        <sz val="11"/>
        <color rgb="FF000000"/>
        <rFont val="Calibri"/>
      </rPr>
      <t xml:space="preserve">
</t>
    </r>
    <r>
      <rPr>
        <sz val="11"/>
        <color rgb="FF000000"/>
        <rFont val="Calibri"/>
      </rPr>
      <t>or</t>
    </r>
    <r>
      <rPr>
        <sz val="11"/>
        <color rgb="FF000000"/>
        <rFont val="Calibri"/>
      </rPr>
      <t xml:space="preserve">
</t>
    </r>
    <r>
      <rPr>
        <sz val="11"/>
        <color rgb="FF000000"/>
        <rFont val="Calibri"/>
      </rPr>
      <t>Run the following command from the vCenter appliance:</t>
    </r>
    <r>
      <rPr>
        <sz val="11"/>
        <color rgb="FF000000"/>
        <rFont val="Calibri"/>
      </rPr>
      <t xml:space="preserve">
</t>
    </r>
    <r>
      <rPr>
        <sz val="11"/>
        <color rgb="FF000000"/>
        <rFont val="Calibri"/>
      </rPr>
      <t>grep -i "enableDebugBrowse" /etc/vmware-vpx/vpxd.cfg</t>
    </r>
    <r>
      <rPr>
        <sz val="11"/>
        <color rgb="FF000000"/>
        <rFont val="Calibri"/>
      </rPr>
      <t xml:space="preserve">
</t>
    </r>
    <r>
      <rPr>
        <sz val="11"/>
        <color rgb="FF000000"/>
        <rFont val="Calibri"/>
      </rPr>
      <t xml:space="preserve">If the MOB is enabled, ask the SA if it is being used for object maintenance and if so, this is not a finding. </t>
    </r>
    <r>
      <rPr>
        <sz val="11"/>
        <color rgb="FF000000"/>
        <rFont val="Calibri"/>
      </rPr>
      <t xml:space="preserve">
</t>
    </r>
    <r>
      <rPr>
        <sz val="11"/>
        <color rgb="FF000000"/>
        <rFont val="Calibri"/>
      </rPr>
      <t>If the "enableDebugBrowse" element is enabled (set to true) or absent, and object maintenance is not being performed, this is a finding.</t>
    </r>
  </si>
  <si>
    <t>V-243092</t>
  </si>
  <si>
    <r>
      <rPr>
        <sz val="11"/>
        <rFont val="Calibri"/>
      </rPr>
      <t>The vCenter Server must check the privilege reassignment after restarts.</t>
    </r>
  </si>
  <si>
    <r>
      <rPr>
        <sz val="11"/>
        <color rgb="FF000000"/>
        <rFont val="Calibri"/>
      </rPr>
      <t>As the SSO Administrator, log in to the vCenter Server and restore a legitimate Administrator account per site-specific user/group/role requirements.</t>
    </r>
  </si>
  <si>
    <r>
      <rPr>
        <sz val="11"/>
        <color rgb="FF000000"/>
        <rFont val="Calibri"/>
      </rPr>
      <t>Check for privilege reassignment when restarting vCenter Server. If the user or user group that is assigned the Administrator role on the root folder cannot be verified as a valid user or group during a restart, the role is removed from that user or group. In its place, vCenter Server grants the Administrator role to the vCenter Single Sign-On account administrator@vsphere.local. This account can then act as the Administrator.</t>
    </r>
    <r>
      <rPr>
        <sz val="11"/>
        <color rgb="FF000000"/>
        <rFont val="Calibri"/>
      </rPr>
      <t xml:space="preserve">
</t>
    </r>
    <r>
      <rPr>
        <sz val="11"/>
        <color rgb="FF000000"/>
        <rFont val="Calibri"/>
      </rPr>
      <t>Reestablish a named Administrator account and assign the Administrator role to that account to avoid using the anonymous administrator@vsphere.local account.</t>
    </r>
  </si>
  <si>
    <r>
      <rPr>
        <sz val="11"/>
        <color rgb="FF000000"/>
        <rFont val="Calibri"/>
      </rPr>
      <t>Note: For vCenter Server Appliance, this is not applicable.</t>
    </r>
    <r>
      <rPr>
        <sz val="11"/>
        <color rgb="FF000000"/>
        <rFont val="Calibri"/>
      </rPr>
      <t xml:space="preserve">
</t>
    </r>
    <r>
      <rPr>
        <sz val="11"/>
        <color rgb="FF000000"/>
        <rFont val="Calibri"/>
      </rPr>
      <t xml:space="preserve">After the Windows server hosting the vCenter Server has been rebooted, a vCenter Server user or member of the user group granted the Administrator role must log in and verify the role permissions remain intact. </t>
    </r>
    <r>
      <rPr>
        <sz val="11"/>
        <color rgb="FF000000"/>
        <rFont val="Calibri"/>
      </rPr>
      <t xml:space="preserve">
</t>
    </r>
    <r>
      <rPr>
        <sz val="11"/>
        <color rgb="FF000000"/>
        <rFont val="Calibri"/>
      </rPr>
      <t>If the user and/or user group granted vCenter Administrator role permissions cannot be verified as intact, this is a finding.</t>
    </r>
  </si>
  <si>
    <t>V-243093</t>
  </si>
  <si>
    <r>
      <rPr>
        <sz val="11"/>
        <rFont val="Calibri"/>
      </rPr>
      <t>The vCenter Server must enable all tasks to be shown to Administrators in the Web Client.</t>
    </r>
  </si>
  <si>
    <r>
      <rPr>
        <sz val="11"/>
        <color rgb="FF000000"/>
        <rFont val="Calibri"/>
      </rPr>
      <t>Navigate to and open /etc/vmware/vsphere-client/webclient.properties. Remove any existing "show.allusers.tasks" line and add the following:</t>
    </r>
    <r>
      <rPr>
        <sz val="11"/>
        <color rgb="FF000000"/>
        <rFont val="Calibri"/>
      </rPr>
      <t xml:space="preserve">
</t>
    </r>
    <r>
      <rPr>
        <sz val="11"/>
        <color rgb="FF000000"/>
        <rFont val="Calibri"/>
      </rPr>
      <t>show.allusers.tasks = true</t>
    </r>
  </si>
  <si>
    <r>
      <rPr>
        <sz val="11"/>
        <color rgb="FF000000"/>
        <rFont val="Calibri"/>
      </rPr>
      <t>By default, not all tasks are shown in the Web Client to Administrators, and only that user's tasks will be shown. Enabling all tasks to be shown will allow the Administrator to potentially see any malicious activity they may miss with the view disabled.</t>
    </r>
  </si>
  <si>
    <r>
      <rPr>
        <sz val="11"/>
        <color rgb="FF000000"/>
        <rFont val="Calibri"/>
      </rPr>
      <t>Note: For vCenter Server Windows, this is not applicable.</t>
    </r>
    <r>
      <rPr>
        <sz val="11"/>
        <color rgb="FF000000"/>
        <rFont val="Calibri"/>
      </rPr>
      <t xml:space="preserve">
</t>
    </r>
    <r>
      <rPr>
        <sz val="11"/>
        <color rgb="FF000000"/>
        <rFont val="Calibri"/>
      </rPr>
      <t>On the vCenter Server, execute the following command:</t>
    </r>
    <r>
      <rPr>
        <sz val="11"/>
        <color rgb="FF000000"/>
        <rFont val="Calibri"/>
      </rPr>
      <t xml:space="preserve">
</t>
    </r>
    <r>
      <rPr>
        <sz val="11"/>
        <color rgb="FF000000"/>
        <rFont val="Calibri"/>
      </rPr>
      <t>#  grep "^show\.allusers\.tasks" /etc/vmware/vsphere-client/webclient.properties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show.allusers.tasks = true</t>
    </r>
    <r>
      <rPr>
        <sz val="11"/>
        <color rgb="FF000000"/>
        <rFont val="Calibri"/>
      </rPr>
      <t xml:space="preserve">
</t>
    </r>
    <r>
      <rPr>
        <sz val="11"/>
        <color rgb="FF000000"/>
        <rFont val="Calibri"/>
      </rPr>
      <t>If the output does not match the expected result, this is a finding.</t>
    </r>
  </si>
  <si>
    <t>V-243094</t>
  </si>
  <si>
    <r>
      <rPr>
        <sz val="11"/>
        <rFont val="Calibri"/>
      </rPr>
      <t>The vCenter Server must restrict the connectivity between Update Manager and public patch repositories by use of a separate Update Manager Download Server.</t>
    </r>
  </si>
  <si>
    <r>
      <rPr>
        <sz val="11"/>
        <color rgb="FF000000"/>
        <rFont val="Calibri"/>
      </rPr>
      <t xml:space="preserve">Configure the Update Manager Server to use a separate Update Manager Download Server; the use of physical media to transfer updated files to the Update Manager server (air gap model) must be enforced and documented with organization policies. </t>
    </r>
    <r>
      <rPr>
        <sz val="11"/>
        <color rgb="FF000000"/>
        <rFont val="Calibri"/>
      </rPr>
      <t xml:space="preserve">
</t>
    </r>
    <r>
      <rPr>
        <sz val="11"/>
        <color rgb="FF000000"/>
        <rFont val="Calibri"/>
      </rPr>
      <t>Configure the Update Manager Download Server and enable the Download Service. Patches must not be directly accessible to the Update Manager Server application from the internet.</t>
    </r>
    <r>
      <rPr>
        <sz val="11"/>
        <color rgb="FF000000"/>
        <rFont val="Calibri"/>
      </rPr>
      <t xml:space="preserve">
</t>
    </r>
    <r>
      <rPr>
        <sz val="11"/>
        <color rgb="FF000000"/>
        <rFont val="Calibri"/>
      </rPr>
      <t xml:space="preserve">To configure a web server or local disk repository as a download source (i.e., "Direct connection to Internet" must not be selected as the source), from the vSphere Client/vCenter Server system, click "Update Manager" under "Solutions and Applications". </t>
    </r>
    <r>
      <rPr>
        <sz val="11"/>
        <color rgb="FF000000"/>
        <rFont val="Calibri"/>
      </rPr>
      <t xml:space="preserve">
</t>
    </r>
    <r>
      <rPr>
        <sz val="11"/>
        <color rgb="FF000000"/>
        <rFont val="Calibri"/>
      </rPr>
      <t xml:space="preserve">On the "Configuration" tab, under "Settings", click "Download Settings". </t>
    </r>
    <r>
      <rPr>
        <sz val="11"/>
        <color rgb="FF000000"/>
        <rFont val="Calibri"/>
      </rPr>
      <t xml:space="preserve">
</t>
    </r>
    <r>
      <rPr>
        <sz val="11"/>
        <color rgb="FF000000"/>
        <rFont val="Calibri"/>
      </rPr>
      <t xml:space="preserve">In the "Download Sources" pane, select "Use a shared repository". </t>
    </r>
    <r>
      <rPr>
        <sz val="11"/>
        <color rgb="FF000000"/>
        <rFont val="Calibri"/>
      </rPr>
      <t xml:space="preserve">
</t>
    </r>
    <r>
      <rPr>
        <sz val="11"/>
        <color rgb="FF000000"/>
        <rFont val="Calibri"/>
      </rPr>
      <t xml:space="preserve">Enter the &lt;site-specific&gt; path or the URL to the shared repository. </t>
    </r>
    <r>
      <rPr>
        <sz val="11"/>
        <color rgb="FF000000"/>
        <rFont val="Calibri"/>
      </rPr>
      <t xml:space="preserve">
</t>
    </r>
    <r>
      <rPr>
        <sz val="11"/>
        <color rgb="FF000000"/>
        <rFont val="Calibri"/>
      </rPr>
      <t xml:space="preserve">Click "Validate URL" to validate the path. </t>
    </r>
    <r>
      <rPr>
        <sz val="11"/>
        <color rgb="FF000000"/>
        <rFont val="Calibri"/>
      </rPr>
      <t xml:space="preserve">
</t>
    </r>
    <r>
      <rPr>
        <sz val="11"/>
        <color rgb="FF000000"/>
        <rFont val="Calibri"/>
      </rPr>
      <t>Click "Apply".</t>
    </r>
  </si>
  <si>
    <r>
      <rPr>
        <sz val="11"/>
        <color rgb="FF000000"/>
        <rFont val="Calibri"/>
      </rPr>
      <t xml:space="preserve">The Update Manager Download Service (UMDS) is an optional module of the Update Manager. UMDS downloads upgrades for virtual appliances, patch metadata, patch binaries, and notifications that would not otherwise be available to the Update Manager server. </t>
    </r>
    <r>
      <rPr>
        <sz val="11"/>
        <color rgb="FF000000"/>
        <rFont val="Calibri"/>
      </rPr>
      <t xml:space="preserve">
</t>
    </r>
    <r>
      <rPr>
        <sz val="11"/>
        <color rgb="FF000000"/>
        <rFont val="Calibri"/>
      </rPr>
      <t>For security reasons and deployment restrictions, the Update Manager must be installed in a secured network that is disconnected from the internet. The Update Manager requires access to patch information to function properly. UMDS must be installed on a separate system that has internet access to download upgrades, patch binaries, and patch metadata and then export the downloads to a portable media drive so they become accessible to the Update Manager server.</t>
    </r>
  </si>
  <si>
    <r>
      <rPr>
        <sz val="11"/>
        <color rgb="FF000000"/>
        <rFont val="Calibri"/>
      </rPr>
      <t>Check the following conditions:</t>
    </r>
    <r>
      <rPr>
        <sz val="11"/>
        <color rgb="FF000000"/>
        <rFont val="Calibri"/>
      </rPr>
      <t xml:space="preserve">
</t>
    </r>
    <r>
      <rPr>
        <sz val="11"/>
        <color rgb="FF000000"/>
        <rFont val="Calibri"/>
      </rPr>
      <t xml:space="preserve">1. The Update Manager must be configured to use the Update Manager Download Server. </t>
    </r>
    <r>
      <rPr>
        <sz val="11"/>
        <color rgb="FF000000"/>
        <rFont val="Calibri"/>
      </rPr>
      <t xml:space="preserve">
</t>
    </r>
    <r>
      <rPr>
        <sz val="11"/>
        <color rgb="FF000000"/>
        <rFont val="Calibri"/>
      </rPr>
      <t>2. The use of physical media to transfer update files to the Update Manager server (air gap model example: separate Update Manager Download Server, which may source vendor patches externally via the internet versus an internal, organization-defined source) must be enforced with site policies.</t>
    </r>
    <r>
      <rPr>
        <sz val="11"/>
        <color rgb="FF000000"/>
        <rFont val="Calibri"/>
      </rPr>
      <t xml:space="preserve">
</t>
    </r>
    <r>
      <rPr>
        <sz val="11"/>
        <color rgb="FF000000"/>
        <rFont val="Calibri"/>
      </rPr>
      <t xml:space="preserve">From the vSphere Client, click Update Manager &gt;&gt; Settings &gt;&gt; Administrative Settings &gt;&gt; Patch Setup and click the "Change Download Source" button. </t>
    </r>
    <r>
      <rPr>
        <sz val="11"/>
        <color rgb="FF000000"/>
        <rFont val="Calibri"/>
      </rPr>
      <t xml:space="preserve">
</t>
    </r>
    <r>
      <rPr>
        <sz val="11"/>
        <color rgb="FF000000"/>
        <rFont val="Calibri"/>
      </rPr>
      <t>Verify that the "Download patches from a UMDS shared repository" radio button is selected and that a valid UMDS repository is supplied.</t>
    </r>
    <r>
      <rPr>
        <sz val="11"/>
        <color rgb="FF000000"/>
        <rFont val="Calibri"/>
      </rPr>
      <t xml:space="preserve">
</t>
    </r>
    <r>
      <rPr>
        <sz val="11"/>
        <color rgb="FF000000"/>
        <rFont val="Calibri"/>
      </rPr>
      <t>If "Direct connection to Internet" is configured, this is a finding.</t>
    </r>
    <r>
      <rPr>
        <sz val="11"/>
        <color rgb="FF000000"/>
        <rFont val="Calibri"/>
      </rPr>
      <t xml:space="preserve">
</t>
    </r>
    <r>
      <rPr>
        <sz val="11"/>
        <color rgb="FF000000"/>
        <rFont val="Calibri"/>
      </rPr>
      <t>If all of the above conditions are not met, this is a finding.</t>
    </r>
  </si>
  <si>
    <t>V-243095</t>
  </si>
  <si>
    <r>
      <rPr>
        <sz val="11"/>
        <rFont val="Calibri"/>
      </rPr>
      <t>The vCenter Server must use a least-privileges assignment for the vCenter Server database user.</t>
    </r>
  </si>
  <si>
    <r>
      <rPr>
        <sz val="11"/>
        <color rgb="FF000000"/>
        <rFont val="Calibri"/>
      </rPr>
      <t xml:space="preserve">Configure correct permissions and roles for SQL: </t>
    </r>
    <r>
      <rPr>
        <sz val="11"/>
        <color rgb="FF000000"/>
        <rFont val="Calibri"/>
      </rPr>
      <t xml:space="preserve">
</t>
    </r>
    <r>
      <rPr>
        <sz val="11"/>
        <color rgb="FF000000"/>
        <rFont val="Calibri"/>
      </rPr>
      <t xml:space="preserve">Grant these privileges to a vCenter database administrator role used only for initial setup and periodic maintenance of the database: </t>
    </r>
    <r>
      <rPr>
        <sz val="11"/>
        <color rgb="FF000000"/>
        <rFont val="Calibri"/>
      </rPr>
      <t xml:space="preserve">
</t>
    </r>
    <r>
      <rPr>
        <sz val="11"/>
        <color rgb="FF000000"/>
        <rFont val="Calibri"/>
      </rPr>
      <t xml:space="preserve">Schema permissions ALTER, REFERENCES, and INSERT. </t>
    </r>
    <r>
      <rPr>
        <sz val="11"/>
        <color rgb="FF000000"/>
        <rFont val="Calibri"/>
      </rPr>
      <t xml:space="preserve">
</t>
    </r>
    <r>
      <rPr>
        <sz val="11"/>
        <color rgb="FF000000"/>
        <rFont val="Calibri"/>
      </rPr>
      <t xml:space="preserve">Permissions CREATE TABLE, VIEW, and CREATE PROCEDURES </t>
    </r>
    <r>
      <rPr>
        <sz val="11"/>
        <color rgb="FF000000"/>
        <rFont val="Calibri"/>
      </rPr>
      <t xml:space="preserve">
</t>
    </r>
    <r>
      <rPr>
        <sz val="11"/>
        <color rgb="FF000000"/>
        <rFont val="Calibri"/>
      </rPr>
      <t xml:space="preserve">Grant these privileges to a vCenter database user role: </t>
    </r>
    <r>
      <rPr>
        <sz val="11"/>
        <color rgb="FF000000"/>
        <rFont val="Calibri"/>
      </rPr>
      <t xml:space="preserve">
</t>
    </r>
    <r>
      <rPr>
        <sz val="11"/>
        <color rgb="FF000000"/>
        <rFont val="Calibri"/>
      </rPr>
      <t>SELECT, INSERT, DELETE, UPDATE, and EXECUTE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EXECUTE permissions on sp_add_job, sp_delete_job, sp_add_jobstep, sp_update_job, sp_add_jobserver, sp_add_jobschedule, and sp_add_category stored procedures. </t>
    </r>
    <r>
      <rPr>
        <sz val="11"/>
        <color rgb="FF000000"/>
        <rFont val="Calibri"/>
      </rPr>
      <t xml:space="preserve">
</t>
    </r>
    <r>
      <rPr>
        <sz val="11"/>
        <color rgb="FF000000"/>
        <rFont val="Calibri"/>
      </rPr>
      <t xml:space="preserve">SELECT permission on syscategories, sysjobsteps, sysjobs_view, and sysjobs tables. </t>
    </r>
    <r>
      <rPr>
        <sz val="11"/>
        <color rgb="FF000000"/>
        <rFont val="Calibri"/>
      </rPr>
      <t xml:space="preserve">
</t>
    </r>
    <r>
      <rPr>
        <sz val="11"/>
        <color rgb="FF000000"/>
        <rFont val="Calibri"/>
      </rPr>
      <t xml:space="preserve">Grant the permissions VIEW SERVER STATE and VIEW ANY DEFINITIONS to the vCenter database user. </t>
    </r>
    <r>
      <rPr>
        <sz val="11"/>
        <color rgb="FF000000"/>
        <rFont val="Calibri"/>
      </rPr>
      <t xml:space="preserve">
</t>
    </r>
    <r>
      <rPr>
        <sz val="11"/>
        <color rgb="FF000000"/>
        <rFont val="Calibri"/>
      </rPr>
      <t>For more information, refer to the following website: https://docs.vmware.com/en/VMware-vSphere/6.7/com.vmware.vcenter.install.doc/GUID-66638880-75B5-446E-BD8C-0230FECF60E0.html</t>
    </r>
  </si>
  <si>
    <r>
      <rPr>
        <sz val="11"/>
        <color rgb="FF000000"/>
        <rFont val="Calibri"/>
      </rPr>
      <t>Least privileges mitigate attacks if the vCenter database account is compromised. vCenter requires very specific privileges on the database. Privileges normally required only for installation and upgrade must be removed for/during normal operation. These privileges may be reinstated if/when any future upgrade must be performed.</t>
    </r>
  </si>
  <si>
    <r>
      <rPr>
        <sz val="11"/>
        <color rgb="FF000000"/>
        <rFont val="Calibri"/>
      </rPr>
      <t>Note: For vCenter Server Appliance, this is not applicable.</t>
    </r>
    <r>
      <rPr>
        <sz val="11"/>
        <color rgb="FF000000"/>
        <rFont val="Calibri"/>
      </rPr>
      <t xml:space="preserve">
</t>
    </r>
    <r>
      <rPr>
        <sz val="11"/>
        <color rgb="FF000000"/>
        <rFont val="Calibri"/>
      </rPr>
      <t xml:space="preserve">Verify that only the following permissions are allowed on the vCenter database for the following roles and users. </t>
    </r>
    <r>
      <rPr>
        <sz val="11"/>
        <color rgb="FF000000"/>
        <rFont val="Calibri"/>
      </rPr>
      <t xml:space="preserve">
</t>
    </r>
    <r>
      <rPr>
        <sz val="11"/>
        <color rgb="FF000000"/>
        <rFont val="Calibri"/>
      </rPr>
      <t xml:space="preserve">vCenter database administrator role used only for initial setup and periodic maintenance of the database: </t>
    </r>
    <r>
      <rPr>
        <sz val="11"/>
        <color rgb="FF000000"/>
        <rFont val="Calibri"/>
      </rPr>
      <t xml:space="preserve">
</t>
    </r>
    <r>
      <rPr>
        <sz val="11"/>
        <color rgb="FF000000"/>
        <rFont val="Calibri"/>
      </rPr>
      <t xml:space="preserve">Schema permissions: ALTER, REFERENCES, and INSERT. </t>
    </r>
    <r>
      <rPr>
        <sz val="11"/>
        <color rgb="FF000000"/>
        <rFont val="Calibri"/>
      </rPr>
      <t xml:space="preserve">
</t>
    </r>
    <r>
      <rPr>
        <sz val="11"/>
        <color rgb="FF000000"/>
        <rFont val="Calibri"/>
      </rPr>
      <t xml:space="preserve">Permissions CREATE TABLE, CREATE VIEW, and CREATE PROCEDURE </t>
    </r>
    <r>
      <rPr>
        <sz val="11"/>
        <color rgb="FF000000"/>
        <rFont val="Calibri"/>
      </rPr>
      <t xml:space="preserve">
</t>
    </r>
    <r>
      <rPr>
        <sz val="11"/>
        <color rgb="FF000000"/>
        <rFont val="Calibri"/>
      </rPr>
      <t xml:space="preserve">vCenter database user role: </t>
    </r>
    <r>
      <rPr>
        <sz val="11"/>
        <color rgb="FF000000"/>
        <rFont val="Calibri"/>
      </rPr>
      <t xml:space="preserve">
</t>
    </r>
    <r>
      <rPr>
        <sz val="11"/>
        <color rgb="FF000000"/>
        <rFont val="Calibri"/>
      </rPr>
      <t>Schema permissions: SELECT, INSERT, DELETE, UPDATE, and EXECUTE</t>
    </r>
    <r>
      <rPr>
        <sz val="11"/>
        <color rgb="FF000000"/>
        <rFont val="Calibri"/>
      </rPr>
      <t xml:space="preserve">
</t>
    </r>
    <r>
      <rPr>
        <sz val="11"/>
        <color rgb="FF000000"/>
        <rFont val="Calibri"/>
      </rPr>
      <t xml:space="preserve">EXECUTE permissions on sp_add_job, sp_delete_job, sp_add_jobstep, sp_update_job, sp_add_jobserver, sp_add_jobschedule, and sp_add_category stored procedures. </t>
    </r>
    <r>
      <rPr>
        <sz val="11"/>
        <color rgb="FF000000"/>
        <rFont val="Calibri"/>
      </rPr>
      <t xml:space="preserve">
</t>
    </r>
    <r>
      <rPr>
        <sz val="11"/>
        <color rgb="FF000000"/>
        <rFont val="Calibri"/>
      </rPr>
      <t xml:space="preserve">SELECT permission on syscategories, sysjobsteps, sysjobs_view, and sysjobs tables. </t>
    </r>
    <r>
      <rPr>
        <sz val="11"/>
        <color rgb="FF000000"/>
        <rFont val="Calibri"/>
      </rPr>
      <t xml:space="preserve">
</t>
    </r>
    <r>
      <rPr>
        <sz val="11"/>
        <color rgb="FF000000"/>
        <rFont val="Calibri"/>
      </rPr>
      <t xml:space="preserve">vCenter database user: </t>
    </r>
    <r>
      <rPr>
        <sz val="11"/>
        <color rgb="FF000000"/>
        <rFont val="Calibri"/>
      </rPr>
      <t xml:space="preserve">
</t>
    </r>
    <r>
      <rPr>
        <sz val="11"/>
        <color rgb="FF000000"/>
        <rFont val="Calibri"/>
      </rPr>
      <t xml:space="preserve">VIEW SERVER STATE and VIEW ANY DEFINITIONS. </t>
    </r>
    <r>
      <rPr>
        <sz val="11"/>
        <color rgb="FF000000"/>
        <rFont val="Calibri"/>
      </rPr>
      <t xml:space="preserve">
</t>
    </r>
    <r>
      <rPr>
        <sz val="11"/>
        <color rgb="FF000000"/>
        <rFont val="Calibri"/>
      </rPr>
      <t xml:space="preserve">Equivalent permissions must be set for non-MSSQL databases. </t>
    </r>
    <r>
      <rPr>
        <sz val="11"/>
        <color rgb="FF000000"/>
        <rFont val="Calibri"/>
      </rPr>
      <t xml:space="preserve">
</t>
    </r>
    <r>
      <rPr>
        <sz val="11"/>
        <color rgb="FF000000"/>
        <rFont val="Calibri"/>
      </rPr>
      <t>If the above database permissions are not set correctly, this is a finding.</t>
    </r>
    <r>
      <rPr>
        <sz val="11"/>
        <color rgb="FF000000"/>
        <rFont val="Calibri"/>
      </rPr>
      <t xml:space="preserve">
</t>
    </r>
    <r>
      <rPr>
        <sz val="11"/>
        <color rgb="FF000000"/>
        <rFont val="Calibri"/>
      </rPr>
      <t>If the database user role is not assigned to the database account after installation, this is a finding.</t>
    </r>
    <r>
      <rPr>
        <sz val="11"/>
        <color rgb="FF000000"/>
        <rFont val="Calibri"/>
      </rPr>
      <t xml:space="preserve">
</t>
    </r>
    <r>
      <rPr>
        <sz val="11"/>
        <color rgb="FF000000"/>
        <rFont val="Calibri"/>
      </rPr>
      <t>If the embedded Postgres database is used, this finding is not applicable.</t>
    </r>
    <r>
      <rPr>
        <sz val="11"/>
        <color rgb="FF000000"/>
        <rFont val="Calibri"/>
      </rPr>
      <t xml:space="preserve">
</t>
    </r>
    <r>
      <rPr>
        <sz val="11"/>
        <color rgb="FF000000"/>
        <rFont val="Calibri"/>
      </rPr>
      <t>For more information, refer to the following website: https://docs.vmware.com/en/VMware-vSphere/6.7/com.vmware.vcenter.install.doc/GUID-66638880-75B5-446E-BD8C-0230FECF60E0.html</t>
    </r>
  </si>
  <si>
    <t>V-243096</t>
  </si>
  <si>
    <r>
      <rPr>
        <sz val="11"/>
        <rFont val="Calibri"/>
      </rPr>
      <t>The vCenter Server must use unique service accounts when applications connect to vCenter.</t>
    </r>
  </si>
  <si>
    <r>
      <rPr>
        <sz val="11"/>
        <color rgb="FF000000"/>
        <rFont val="Calibri"/>
      </rPr>
      <t>For applications sharing service accounts, create a new service account to assign to the application so that no application shares a service account with another.</t>
    </r>
    <r>
      <rPr>
        <sz val="11"/>
        <color rgb="FF000000"/>
        <rFont val="Calibri"/>
      </rPr>
      <t xml:space="preserve">
</t>
    </r>
    <r>
      <rPr>
        <sz val="11"/>
        <color rgb="FF000000"/>
        <rFont val="Calibri"/>
      </rPr>
      <t>When standing up a new application that requires access to vCenter, always create a new service account prior to installation and grant only the permissions needed for that application.</t>
    </r>
  </si>
  <si>
    <r>
      <rPr>
        <sz val="11"/>
        <color rgb="FF000000"/>
        <rFont val="Calibri"/>
      </rPr>
      <t>In order to not violate non-repudiation (i.e., deny the authenticity of who is connecting to vCenter), when applications need to connect to vCenter they must use unique service accounts.</t>
    </r>
  </si>
  <si>
    <r>
      <rPr>
        <sz val="11"/>
        <color rgb="FF000000"/>
        <rFont val="Calibri"/>
      </rPr>
      <t xml:space="preserve">Verify that each external application that connects to vCenter has a unique service account dedicated to that application. </t>
    </r>
    <r>
      <rPr>
        <sz val="11"/>
        <color rgb="FF000000"/>
        <rFont val="Calibri"/>
      </rPr>
      <t xml:space="preserve">
</t>
    </r>
    <r>
      <rPr>
        <sz val="11"/>
        <color rgb="FF000000"/>
        <rFont val="Calibri"/>
      </rPr>
      <t>For example, there should be separate accounts for Log Insight, Operations Manager, or anything else that requires an account to access vCenter.</t>
    </r>
    <r>
      <rPr>
        <sz val="11"/>
        <color rgb="FF000000"/>
        <rFont val="Calibri"/>
      </rPr>
      <t xml:space="preserve">
</t>
    </r>
    <r>
      <rPr>
        <sz val="11"/>
        <color rgb="FF000000"/>
        <rFont val="Calibri"/>
      </rPr>
      <t>If any application shares a service account that is used to connect to vCenter, this is a finding.</t>
    </r>
  </si>
  <si>
    <t>V-243097</t>
  </si>
  <si>
    <r>
      <rPr>
        <sz val="11"/>
        <rFont val="Calibri"/>
      </rPr>
      <t>vCenter Server plugins must be verified.</t>
    </r>
  </si>
  <si>
    <r>
      <rPr>
        <sz val="11"/>
        <color rgb="FF000000"/>
        <rFont val="Calibri"/>
      </rPr>
      <t>From the vSphere Client, go to Administration &gt;&gt; Solutions &gt;&gt; Client Plug-Ins.</t>
    </r>
    <r>
      <rPr>
        <sz val="11"/>
        <color rgb="FF000000"/>
        <rFont val="Calibri"/>
      </rPr>
      <t xml:space="preserve">
</t>
    </r>
    <r>
      <rPr>
        <sz val="11"/>
        <color rgb="FF000000"/>
        <rFont val="Calibri"/>
      </rPr>
      <t>Click the radio button next to the unknown plug-in and click disable. Proceed to uninstall the plug-in.</t>
    </r>
    <r>
      <rPr>
        <sz val="11"/>
        <color rgb="FF000000"/>
        <rFont val="Calibri"/>
      </rPr>
      <t xml:space="preserve">
</t>
    </r>
    <r>
      <rPr>
        <sz val="11"/>
        <color rgb="FF000000"/>
        <rFont val="Calibri"/>
      </rPr>
      <t>To remove plug-ins:</t>
    </r>
    <r>
      <rPr>
        <sz val="11"/>
        <color rgb="FF000000"/>
        <rFont val="Calibri"/>
      </rPr>
      <t xml:space="preserve">
</t>
    </r>
    <r>
      <rPr>
        <sz val="11"/>
        <color rgb="FF000000"/>
        <rFont val="Calibri"/>
      </rPr>
      <t>If vCenter Server is in linked mode, perform this procedure on the vCenter Server that is used to install the plug-in initially and then restart the vCenter Server services on the linked vCenter Server.</t>
    </r>
    <r>
      <rPr>
        <sz val="11"/>
        <color rgb="FF000000"/>
        <rFont val="Calibri"/>
      </rPr>
      <t xml:space="preserve">
</t>
    </r>
    <r>
      <rPr>
        <sz val="11"/>
        <color rgb="FF000000"/>
        <rFont val="Calibri"/>
      </rPr>
      <t>In a web browser, navigate to http://vCenter_Server_name_or_IP/mob.</t>
    </r>
    <r>
      <rPr>
        <sz val="11"/>
        <color rgb="FF000000"/>
        <rFont val="Calibri"/>
      </rPr>
      <t xml:space="preserve">
</t>
    </r>
    <r>
      <rPr>
        <sz val="11"/>
        <color rgb="FF000000"/>
        <rFont val="Calibri"/>
      </rPr>
      <t>vCenter_Server_name_or_IP/mob is the name of the vCenter Server or its IP address.</t>
    </r>
    <r>
      <rPr>
        <sz val="11"/>
        <color rgb="FF000000"/>
        <rFont val="Calibri"/>
      </rPr>
      <t xml:space="preserve">
</t>
    </r>
    <r>
      <rPr>
        <sz val="11"/>
        <color rgb="FF000000"/>
        <rFont val="Calibri"/>
      </rPr>
      <t>Click "Content".</t>
    </r>
    <r>
      <rPr>
        <sz val="11"/>
        <color rgb="FF000000"/>
        <rFont val="Calibri"/>
      </rPr>
      <t xml:space="preserve">
</t>
    </r>
    <r>
      <rPr>
        <sz val="11"/>
        <color rgb="FF000000"/>
        <rFont val="Calibri"/>
      </rPr>
      <t>Click "ExtensionManager".</t>
    </r>
    <r>
      <rPr>
        <sz val="11"/>
        <color rgb="FF000000"/>
        <rFont val="Calibri"/>
      </rPr>
      <t xml:space="preserve">
</t>
    </r>
    <r>
      <rPr>
        <sz val="11"/>
        <color rgb="FF000000"/>
        <rFont val="Calibri"/>
      </rPr>
      <t xml:space="preserve">Select and copy the name of the plug-in to be removed from the list of values under "Properties". </t>
    </r>
    <r>
      <rPr>
        <sz val="11"/>
        <color rgb="FF000000"/>
        <rFont val="Calibri"/>
      </rPr>
      <t xml:space="preserve">
</t>
    </r>
    <r>
      <rPr>
        <sz val="11"/>
        <color rgb="FF000000"/>
        <rFont val="Calibri"/>
      </rPr>
      <t>Click "UnregisterExtension". A new window appears.</t>
    </r>
    <r>
      <rPr>
        <sz val="11"/>
        <color rgb="FF000000"/>
        <rFont val="Calibri"/>
      </rPr>
      <t xml:space="preserve">
</t>
    </r>
    <r>
      <rPr>
        <sz val="11"/>
        <color rgb="FF000000"/>
        <rFont val="Calibri"/>
      </rPr>
      <t>Paste the name of the plug-in and click "Invoke Method". This removes the plug-in.</t>
    </r>
    <r>
      <rPr>
        <sz val="11"/>
        <color rgb="FF000000"/>
        <rFont val="Calibri"/>
      </rPr>
      <t xml:space="preserve">
</t>
    </r>
    <r>
      <rPr>
        <sz val="11"/>
        <color rgb="FF000000"/>
        <rFont val="Calibri"/>
      </rPr>
      <t>Close the window.</t>
    </r>
    <r>
      <rPr>
        <sz val="11"/>
        <color rgb="FF000000"/>
        <rFont val="Calibri"/>
      </rPr>
      <t xml:space="preserve">
</t>
    </r>
    <r>
      <rPr>
        <sz val="11"/>
        <color rgb="FF000000"/>
        <rFont val="Calibri"/>
      </rPr>
      <t>Refresh the "Managed Object Type:ManagedObjectReference:ExtensionManager" window to verify that the plug-in is removed successfully.</t>
    </r>
    <r>
      <rPr>
        <sz val="11"/>
        <color rgb="FF000000"/>
        <rFont val="Calibri"/>
      </rPr>
      <t xml:space="preserve">
</t>
    </r>
    <r>
      <rPr>
        <sz val="11"/>
        <color rgb="FF000000"/>
        <rFont val="Calibri"/>
      </rPr>
      <t>Note: If the plug-in still appears, restart the vSphere Client.</t>
    </r>
    <r>
      <rPr>
        <sz val="11"/>
        <color rgb="FF000000"/>
        <rFont val="Calibri"/>
      </rPr>
      <t xml:space="preserve">
</t>
    </r>
    <r>
      <rPr>
        <sz val="11"/>
        <color rgb="FF000000"/>
        <rFont val="Calibri"/>
      </rPr>
      <t>Note: Enable the Managed Object Browser (MOB) temporarily if it was previously disabled.</t>
    </r>
  </si>
  <si>
    <r>
      <rPr>
        <sz val="11"/>
        <color rgb="FF000000"/>
        <rFont val="Calibri"/>
      </rPr>
      <t xml:space="preserve">The vCenter Server includes a vSphere Client extensibility framework, which provides the ability to extend the vSphere Client with menu selections or toolbar icons that provide access to vCenter Server add-on components or external, web-based functionality. </t>
    </r>
    <r>
      <rPr>
        <sz val="11"/>
        <color rgb="FF000000"/>
        <rFont val="Calibri"/>
      </rPr>
      <t xml:space="preserve">
</t>
    </r>
    <r>
      <rPr>
        <sz val="11"/>
        <color rgb="FF000000"/>
        <rFont val="Calibri"/>
      </rPr>
      <t>vSphere Client plugins or extensions run at the same privilege level as the user. Malicious extensions might masquerade as useful add-ons while compromising the system by stealing credentials or incorrectly configuring the system.</t>
    </r>
  </si>
  <si>
    <r>
      <rPr>
        <sz val="11"/>
        <color rgb="FF000000"/>
        <rFont val="Calibri"/>
      </rPr>
      <t>Verify the vSphere Client used by administrators includes only authorized extensions from trusted sources.</t>
    </r>
    <r>
      <rPr>
        <sz val="11"/>
        <color rgb="FF000000"/>
        <rFont val="Calibri"/>
      </rPr>
      <t xml:space="preserve">
</t>
    </r>
    <r>
      <rPr>
        <sz val="11"/>
        <color rgb="FF000000"/>
        <rFont val="Calibri"/>
      </rPr>
      <t xml:space="preserve">From the vSphere Client, go to Administration &gt;&gt; Solutions &gt;&gt; Client Plug-Ins. </t>
    </r>
    <r>
      <rPr>
        <sz val="11"/>
        <color rgb="FF000000"/>
        <rFont val="Calibri"/>
      </rPr>
      <t xml:space="preserve">
</t>
    </r>
    <r>
      <rPr>
        <sz val="11"/>
        <color rgb="FF000000"/>
        <rFont val="Calibri"/>
      </rPr>
      <t>View the Installed/Available Plug-ins list and verify they are all identified as authorized VMware, third-party (partner), and/or site-specific approved plug-ins.</t>
    </r>
    <r>
      <rPr>
        <sz val="11"/>
        <color rgb="FF000000"/>
        <rFont val="Calibri"/>
      </rPr>
      <t xml:space="preserve">
</t>
    </r>
    <r>
      <rPr>
        <sz val="11"/>
        <color rgb="FF000000"/>
        <rFont val="Calibri"/>
      </rPr>
      <t>If any Installed/Available plug-ins in the viewable list cannot be verified as an allowed vSphere Client plug-ins from trusted sources, this is a finding.</t>
    </r>
  </si>
  <si>
    <t>V-243098</t>
  </si>
  <si>
    <r>
      <rPr>
        <sz val="11"/>
        <rFont val="Calibri"/>
      </rPr>
      <t>The vCenter Server must produce audit records containing information to establish what type of events occurred.</t>
    </r>
  </si>
  <si>
    <r>
      <rPr>
        <sz val="11"/>
        <color rgb="FF000000"/>
        <rFont val="Calibri"/>
      </rPr>
      <t xml:space="preserve">From the vSphere Client, go to Hosts and Clusters &gt;&gt; select a vCenter Server &gt;&gt; Configure &gt;&gt; Settings &gt;&gt; Advanced Settings. </t>
    </r>
    <r>
      <rPr>
        <sz val="11"/>
        <color rgb="FF000000"/>
        <rFont val="Calibri"/>
      </rPr>
      <t xml:space="preserve">
</t>
    </r>
    <r>
      <rPr>
        <sz val="11"/>
        <color rgb="FF000000"/>
        <rFont val="Calibri"/>
      </rPr>
      <t>Click "Edit Settings" and configure the "config.log.level" setting to "info".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Get-AdvancedSetting -Entity &lt;vcenter server name&gt; -Name config.log.level | Set-AdvancedSetting -Value info</t>
    </r>
  </si>
  <si>
    <r>
      <rPr>
        <sz val="11"/>
        <color rgb="FF000000"/>
        <rFont val="Calibri"/>
      </rPr>
      <t>Without establishing what types of events occurred, it would be difficult to establish, correlate, and investigate the events leading up to an outage or attack.</t>
    </r>
  </si>
  <si>
    <r>
      <rPr>
        <sz val="11"/>
        <color rgb="FF000000"/>
        <rFont val="Calibri"/>
      </rPr>
      <t xml:space="preserve">From the vSphere Client, go to Hosts and Clusters &gt;&gt; select a vCenter Server &gt;&gt; Configure &gt;&gt; Settings &gt;&gt; Advanced Settings. </t>
    </r>
    <r>
      <rPr>
        <sz val="11"/>
        <color rgb="FF000000"/>
        <rFont val="Calibri"/>
      </rPr>
      <t xml:space="preserve">
</t>
    </r>
    <r>
      <rPr>
        <sz val="11"/>
        <color rgb="FF000000"/>
        <rFont val="Calibri"/>
      </rPr>
      <t>Verify that "config.log.level" value is set to "info".</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 xml:space="preserve">Get-AdvancedSetting -Entity &lt;vcenter server name&gt; -Name config.log.level </t>
    </r>
    <r>
      <rPr>
        <sz val="11"/>
        <color rgb="FF000000"/>
        <rFont val="Calibri"/>
      </rPr>
      <t xml:space="preserve">
</t>
    </r>
    <r>
      <rPr>
        <sz val="11"/>
        <color rgb="FF000000"/>
        <rFont val="Calibri"/>
      </rPr>
      <t>Verify it is set to "info".</t>
    </r>
    <r>
      <rPr>
        <sz val="11"/>
        <color rgb="FF000000"/>
        <rFont val="Calibri"/>
      </rPr>
      <t xml:space="preserve">
</t>
    </r>
    <r>
      <rPr>
        <sz val="11"/>
        <color rgb="FF000000"/>
        <rFont val="Calibri"/>
      </rPr>
      <t>If the "config.log.level" value is not set to "info" or does not exist, this is a finding.</t>
    </r>
  </si>
  <si>
    <t>V-243099</t>
  </si>
  <si>
    <r>
      <rPr>
        <sz val="11"/>
        <rFont val="Calibri"/>
      </rPr>
      <t>The vCenter Server passwords must be at least 15 characters in length.</t>
    </r>
  </si>
  <si>
    <r>
      <rPr>
        <sz val="11"/>
        <color rgb="FF000000"/>
        <rFont val="Calibri"/>
      </rPr>
      <t xml:space="preserve">From the vSphere Client, go to Administration &gt;&gt; Single Sign-On &gt;&gt; Configuration &gt;&gt; Policies &gt;&gt; Password Policy. </t>
    </r>
    <r>
      <rPr>
        <sz val="11"/>
        <color rgb="FF000000"/>
        <rFont val="Calibri"/>
      </rPr>
      <t xml:space="preserve">
</t>
    </r>
    <r>
      <rPr>
        <sz val="11"/>
        <color rgb="FF000000"/>
        <rFont val="Calibri"/>
      </rPr>
      <t xml:space="preserve">Click "Edit". </t>
    </r>
    <r>
      <rPr>
        <sz val="11"/>
        <color rgb="FF000000"/>
        <rFont val="Calibri"/>
      </rPr>
      <t xml:space="preserve">
</t>
    </r>
    <r>
      <rPr>
        <sz val="11"/>
        <color rgb="FF000000"/>
        <rFont val="Calibri"/>
      </rPr>
      <t>Set the Minimum Length to "15" and click "OK".</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</si>
  <si>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 xml:space="preserve">Password complexity, or strength, is a measure of the effectiveness of a password in resisting attempts at guessing and brute-force attacks. Password length is one factor of several that helps to determine strength and how long it takes to crack a password. The shorter the password, the lower the number of possible combinations that need to be tested before the password is compromised. </t>
    </r>
    <r>
      <rPr>
        <sz val="11"/>
        <color rgb="FF000000"/>
        <rFont val="Calibri"/>
      </rPr>
      <t xml:space="preserve">
</t>
    </r>
    <r>
      <rPr>
        <sz val="11"/>
        <color rgb="FF000000"/>
        <rFont val="Calibri"/>
      </rPr>
      <t>Use of more characters in a password helps to exponentially increase the time and/or resources required to compromise the password.</t>
    </r>
  </si>
  <si>
    <r>
      <rPr>
        <sz val="11"/>
        <color rgb="FF000000"/>
        <rFont val="Calibri"/>
      </rPr>
      <t xml:space="preserve">From the vSphere Client, go to Administration &gt;&gt; Single Sign-On &gt;&gt; Configuration &gt;&gt; Policies &gt;&gt; Password Policy. </t>
    </r>
    <r>
      <rPr>
        <sz val="11"/>
        <color rgb="FF000000"/>
        <rFont val="Calibri"/>
      </rPr>
      <t xml:space="preserve">
</t>
    </r>
    <r>
      <rPr>
        <sz val="11"/>
        <color rgb="FF000000"/>
        <rFont val="Calibri"/>
      </rPr>
      <t xml:space="preserve">View the values of the password format requirements. </t>
    </r>
    <r>
      <rPr>
        <sz val="11"/>
        <color rgb="FF000000"/>
        <rFont val="Calibri"/>
      </rPr>
      <t xml:space="preserve">
</t>
    </r>
    <r>
      <rPr>
        <sz val="11"/>
        <color rgb="FF000000"/>
        <rFont val="Calibri"/>
      </rPr>
      <t xml:space="preserve">The following password requirement should be set at a minimum: </t>
    </r>
    <r>
      <rPr>
        <sz val="11"/>
        <color rgb="FF000000"/>
        <rFont val="Calibri"/>
      </rPr>
      <t xml:space="preserve">
</t>
    </r>
    <r>
      <rPr>
        <sz val="11"/>
        <color rgb="FF000000"/>
        <rFont val="Calibri"/>
      </rPr>
      <t xml:space="preserve">Minimum Length: 15 </t>
    </r>
    <r>
      <rPr>
        <sz val="11"/>
        <color rgb="FF000000"/>
        <rFont val="Calibri"/>
      </rPr>
      <t xml:space="preserve">
</t>
    </r>
    <r>
      <rPr>
        <sz val="11"/>
        <color rgb="FF000000"/>
        <rFont val="Calibri"/>
      </rPr>
      <t>If this password policy is not configured as stated, this is a finding.</t>
    </r>
  </si>
  <si>
    <t>V-243100</t>
  </si>
  <si>
    <r>
      <rPr>
        <sz val="11"/>
        <rFont val="Calibri"/>
      </rPr>
      <t>The vCenter Server passwords must contain at least one uppercase character.</t>
    </r>
  </si>
  <si>
    <r>
      <rPr>
        <sz val="11"/>
        <color rgb="FF000000"/>
        <rFont val="Calibri"/>
      </rPr>
      <t xml:space="preserve">From the vSphere Client, go to Administration &gt;&gt; Single Sign-On &gt;&gt; Configuration &gt;&gt; Policies &gt;&gt; Password Policy. </t>
    </r>
    <r>
      <rPr>
        <sz val="11"/>
        <color rgb="FF000000"/>
        <rFont val="Calibri"/>
      </rPr>
      <t xml:space="preserve">
</t>
    </r>
    <r>
      <rPr>
        <sz val="11"/>
        <color rgb="FF000000"/>
        <rFont val="Calibri"/>
      </rPr>
      <t xml:space="preserve">Click "Edit". </t>
    </r>
    <r>
      <rPr>
        <sz val="11"/>
        <color rgb="FF000000"/>
        <rFont val="Calibri"/>
      </rPr>
      <t xml:space="preserve">
</t>
    </r>
    <r>
      <rPr>
        <sz val="11"/>
        <color rgb="FF000000"/>
        <rFont val="Calibri"/>
      </rPr>
      <t>Set "Upper-case Characters" to at least "1" and click "OK".</t>
    </r>
  </si>
  <si>
    <r>
      <rPr>
        <sz val="11"/>
        <color rgb="FF000000"/>
        <rFont val="Calibri"/>
      </rPr>
      <t>To enforce the use of complex passwords, minimum numbers of characters of different classes are mandated. The use of complex passwords reduces the ability of attackers to successfully obtain valid passwords using guessing or exhaustive search techniques. Complexity requirements increase the password search space by requiring users to construct passwords from a larger character set than they may otherwise use.</t>
    </r>
  </si>
  <si>
    <r>
      <rPr>
        <sz val="11"/>
        <color rgb="FF000000"/>
        <rFont val="Calibri"/>
      </rPr>
      <t xml:space="preserve">From the vSphere Client, go to Administration &gt;&gt; Single Sign-On &gt;&gt; Configuration &gt;&gt; Policies &gt;&gt; Password Policy. </t>
    </r>
    <r>
      <rPr>
        <sz val="11"/>
        <color rgb="FF000000"/>
        <rFont val="Calibri"/>
      </rPr>
      <t xml:space="preserve">
</t>
    </r>
    <r>
      <rPr>
        <sz val="11"/>
        <color rgb="FF000000"/>
        <rFont val="Calibri"/>
      </rPr>
      <t xml:space="preserve">View the values of the password format requirements. </t>
    </r>
    <r>
      <rPr>
        <sz val="11"/>
        <color rgb="FF000000"/>
        <rFont val="Calibri"/>
      </rPr>
      <t xml:space="preserve">
</t>
    </r>
    <r>
      <rPr>
        <sz val="11"/>
        <color rgb="FF000000"/>
        <rFont val="Calibri"/>
      </rPr>
      <t xml:space="preserve">The following password requirement should be set at a minimum: </t>
    </r>
    <r>
      <rPr>
        <sz val="11"/>
        <color rgb="FF000000"/>
        <rFont val="Calibri"/>
      </rPr>
      <t xml:space="preserve">
</t>
    </r>
    <r>
      <rPr>
        <sz val="11"/>
        <color rgb="FF000000"/>
        <rFont val="Calibri"/>
      </rPr>
      <t xml:space="preserve">Upper-case Characters: At least 1 </t>
    </r>
    <r>
      <rPr>
        <sz val="11"/>
        <color rgb="FF000000"/>
        <rFont val="Calibri"/>
      </rPr>
      <t xml:space="preserve">
</t>
    </r>
    <r>
      <rPr>
        <sz val="11"/>
        <color rgb="FF000000"/>
        <rFont val="Calibri"/>
      </rPr>
      <t>If this password complexity policy is not configured as stated, this is a finding.</t>
    </r>
  </si>
  <si>
    <t>V-243101</t>
  </si>
  <si>
    <r>
      <rPr>
        <sz val="11"/>
        <rFont val="Calibri"/>
      </rPr>
      <t>The vCenter Server passwords must contain at least one lowercase character.</t>
    </r>
  </si>
  <si>
    <r>
      <rPr>
        <sz val="11"/>
        <color rgb="FF000000"/>
        <rFont val="Calibri"/>
      </rPr>
      <t xml:space="preserve">From the vSphere Client, go to Administration &gt;&gt; Single Sign-On &gt;&gt; Configuration &gt;&gt; Policies &gt;&gt; Password Policy. </t>
    </r>
    <r>
      <rPr>
        <sz val="11"/>
        <color rgb="FF000000"/>
        <rFont val="Calibri"/>
      </rPr>
      <t xml:space="preserve">
</t>
    </r>
    <r>
      <rPr>
        <sz val="11"/>
        <color rgb="FF000000"/>
        <rFont val="Calibri"/>
      </rPr>
      <t xml:space="preserve">Click "Edit". </t>
    </r>
    <r>
      <rPr>
        <sz val="11"/>
        <color rgb="FF000000"/>
        <rFont val="Calibri"/>
      </rPr>
      <t xml:space="preserve">
</t>
    </r>
    <r>
      <rPr>
        <sz val="11"/>
        <color rgb="FF000000"/>
        <rFont val="Calibri"/>
      </rPr>
      <t>Set "Lower-case Characters" to at least "1" and click "OK".</t>
    </r>
  </si>
  <si>
    <r>
      <rPr>
        <sz val="11"/>
        <color rgb="FF000000"/>
        <rFont val="Calibri"/>
      </rPr>
      <t xml:space="preserve">From the vSphere Client, go to Administration &gt;&gt; Single Sign-On &gt;&gt; Configuration &gt;&gt; Policies &gt;&gt; Password Policy. </t>
    </r>
    <r>
      <rPr>
        <sz val="11"/>
        <color rgb="FF000000"/>
        <rFont val="Calibri"/>
      </rPr>
      <t xml:space="preserve">
</t>
    </r>
    <r>
      <rPr>
        <sz val="11"/>
        <color rgb="FF000000"/>
        <rFont val="Calibri"/>
      </rPr>
      <t xml:space="preserve">View the values of the password format requirements. </t>
    </r>
    <r>
      <rPr>
        <sz val="11"/>
        <color rgb="FF000000"/>
        <rFont val="Calibri"/>
      </rPr>
      <t xml:space="preserve">
</t>
    </r>
    <r>
      <rPr>
        <sz val="11"/>
        <color rgb="FF000000"/>
        <rFont val="Calibri"/>
      </rPr>
      <t xml:space="preserve">The following password requirement should be set at a minimum: </t>
    </r>
    <r>
      <rPr>
        <sz val="11"/>
        <color rgb="FF000000"/>
        <rFont val="Calibri"/>
      </rPr>
      <t xml:space="preserve">
</t>
    </r>
    <r>
      <rPr>
        <sz val="11"/>
        <color rgb="FF000000"/>
        <rFont val="Calibri"/>
      </rPr>
      <t xml:space="preserve">Lower-case Characters: At least 1 </t>
    </r>
    <r>
      <rPr>
        <sz val="11"/>
        <color rgb="FF000000"/>
        <rFont val="Calibri"/>
      </rPr>
      <t xml:space="preserve">
</t>
    </r>
    <r>
      <rPr>
        <sz val="11"/>
        <color rgb="FF000000"/>
        <rFont val="Calibri"/>
      </rPr>
      <t>If this password complexity policy is not configured as stated, this is a finding.</t>
    </r>
  </si>
  <si>
    <t>V-243102</t>
  </si>
  <si>
    <r>
      <rPr>
        <sz val="11"/>
        <rFont val="Calibri"/>
      </rPr>
      <t>The vCenter Server passwords must contain at least one numeric character.</t>
    </r>
  </si>
  <si>
    <r>
      <rPr>
        <sz val="11"/>
        <color rgb="FF000000"/>
        <rFont val="Calibri"/>
      </rPr>
      <t>From the vSphere Client, go to Administration &gt;&gt; Single Sign-On &gt;&gt; Configuration &gt;&gt; Policies &gt;&gt; Password Policy.</t>
    </r>
    <r>
      <rPr>
        <sz val="11"/>
        <color rgb="FF000000"/>
        <rFont val="Calibri"/>
      </rPr>
      <t xml:space="preserve">
</t>
    </r>
    <r>
      <rPr>
        <sz val="11"/>
        <color rgb="FF000000"/>
        <rFont val="Calibri"/>
      </rPr>
      <t xml:space="preserve">Click "Edit". </t>
    </r>
    <r>
      <rPr>
        <sz val="11"/>
        <color rgb="FF000000"/>
        <rFont val="Calibri"/>
      </rPr>
      <t xml:space="preserve">
</t>
    </r>
    <r>
      <rPr>
        <sz val="11"/>
        <color rgb="FF000000"/>
        <rFont val="Calibri"/>
      </rPr>
      <t>Set "Numeric Characters" to at least "1" and click "OK".</t>
    </r>
  </si>
  <si>
    <r>
      <rPr>
        <sz val="11"/>
        <color rgb="FF000000"/>
        <rFont val="Calibri"/>
      </rPr>
      <t xml:space="preserve">From the vSphere Client, go to Administration &gt;&gt; Single Sign-On &gt;&gt; Configuration &gt;&gt; Policies &gt;&gt; Password Policy. </t>
    </r>
    <r>
      <rPr>
        <sz val="11"/>
        <color rgb="FF000000"/>
        <rFont val="Calibri"/>
      </rPr>
      <t xml:space="preserve">
</t>
    </r>
    <r>
      <rPr>
        <sz val="11"/>
        <color rgb="FF000000"/>
        <rFont val="Calibri"/>
      </rPr>
      <t xml:space="preserve">View the values of the password format requirements. </t>
    </r>
    <r>
      <rPr>
        <sz val="11"/>
        <color rgb="FF000000"/>
        <rFont val="Calibri"/>
      </rPr>
      <t xml:space="preserve">
</t>
    </r>
    <r>
      <rPr>
        <sz val="11"/>
        <color rgb="FF000000"/>
        <rFont val="Calibri"/>
      </rPr>
      <t xml:space="preserve">The following password requirement should be set at a minimum: </t>
    </r>
    <r>
      <rPr>
        <sz val="11"/>
        <color rgb="FF000000"/>
        <rFont val="Calibri"/>
      </rPr>
      <t xml:space="preserve">
</t>
    </r>
    <r>
      <rPr>
        <sz val="11"/>
        <color rgb="FF000000"/>
        <rFont val="Calibri"/>
      </rPr>
      <t xml:space="preserve">Numeric Characters: At least 1 </t>
    </r>
    <r>
      <rPr>
        <sz val="11"/>
        <color rgb="FF000000"/>
        <rFont val="Calibri"/>
      </rPr>
      <t xml:space="preserve">
</t>
    </r>
    <r>
      <rPr>
        <sz val="11"/>
        <color rgb="FF000000"/>
        <rFont val="Calibri"/>
      </rPr>
      <t>If this password complexity policy is not configured as stated, this is a finding.</t>
    </r>
  </si>
  <si>
    <t>V-243103</t>
  </si>
  <si>
    <r>
      <rPr>
        <sz val="11"/>
        <rFont val="Calibri"/>
      </rPr>
      <t>The vCenter Server passwords must contain at least one special character.</t>
    </r>
  </si>
  <si>
    <r>
      <rPr>
        <sz val="11"/>
        <color rgb="FF000000"/>
        <rFont val="Calibri"/>
      </rPr>
      <t xml:space="preserve">From the vSphere Client, go to Administration &gt;&gt; Single Sign-On &gt;&gt; Configuration &gt;&gt; Policies &gt;&gt; Password Policy. </t>
    </r>
    <r>
      <rPr>
        <sz val="11"/>
        <color rgb="FF000000"/>
        <rFont val="Calibri"/>
      </rPr>
      <t xml:space="preserve">
</t>
    </r>
    <r>
      <rPr>
        <sz val="11"/>
        <color rgb="FF000000"/>
        <rFont val="Calibri"/>
      </rPr>
      <t xml:space="preserve">Click "Edit". </t>
    </r>
    <r>
      <rPr>
        <sz val="11"/>
        <color rgb="FF000000"/>
        <rFont val="Calibri"/>
      </rPr>
      <t xml:space="preserve">
</t>
    </r>
    <r>
      <rPr>
        <sz val="11"/>
        <color rgb="FF000000"/>
        <rFont val="Calibri"/>
      </rPr>
      <t>Set "Special Characters" to at least "1" and click "OK".</t>
    </r>
  </si>
  <si>
    <r>
      <rPr>
        <sz val="11"/>
        <color rgb="FF000000"/>
        <rFont val="Calibri"/>
      </rPr>
      <t xml:space="preserve">From the vSphere Client, go to Administration &gt;&gt; Single Sign-On &gt;&gt; Configuration &gt;&gt; Policies &gt;&gt; Password Policy. </t>
    </r>
    <r>
      <rPr>
        <sz val="11"/>
        <color rgb="FF000000"/>
        <rFont val="Calibri"/>
      </rPr>
      <t xml:space="preserve">
</t>
    </r>
    <r>
      <rPr>
        <sz val="11"/>
        <color rgb="FF000000"/>
        <rFont val="Calibri"/>
      </rPr>
      <t xml:space="preserve">View the values of the password format requirements. </t>
    </r>
    <r>
      <rPr>
        <sz val="11"/>
        <color rgb="FF000000"/>
        <rFont val="Calibri"/>
      </rPr>
      <t xml:space="preserve">
</t>
    </r>
    <r>
      <rPr>
        <sz val="11"/>
        <color rgb="FF000000"/>
        <rFont val="Calibri"/>
      </rPr>
      <t xml:space="preserve">The following password requirements should be set at a minimum: </t>
    </r>
    <r>
      <rPr>
        <sz val="11"/>
        <color rgb="FF000000"/>
        <rFont val="Calibri"/>
      </rPr>
      <t xml:space="preserve">
</t>
    </r>
    <r>
      <rPr>
        <sz val="11"/>
        <color rgb="FF000000"/>
        <rFont val="Calibri"/>
      </rPr>
      <t xml:space="preserve">Special Characters: At least 1 </t>
    </r>
    <r>
      <rPr>
        <sz val="11"/>
        <color rgb="FF000000"/>
        <rFont val="Calibri"/>
      </rPr>
      <t xml:space="preserve">
</t>
    </r>
    <r>
      <rPr>
        <sz val="11"/>
        <color rgb="FF000000"/>
        <rFont val="Calibri"/>
      </rPr>
      <t>If this password complexity policy is not configured as stated, this is a finding.</t>
    </r>
  </si>
  <si>
    <t>V-243104</t>
  </si>
  <si>
    <r>
      <rPr>
        <sz val="11"/>
        <rFont val="Calibri"/>
      </rPr>
      <t>The vCenter Server must limit the maximum number of failed login attempts to three.</t>
    </r>
  </si>
  <si>
    <r>
      <rPr>
        <sz val="11"/>
        <color rgb="FF000000"/>
        <rFont val="Calibri"/>
      </rPr>
      <t>From the vSphere Client, go to Administration &gt;&gt; Single Sign-On &gt;&gt; Configuration &gt;&gt; Policies &gt;&gt; Lockout Policy.</t>
    </r>
    <r>
      <rPr>
        <sz val="11"/>
        <color rgb="FF000000"/>
        <rFont val="Calibri"/>
      </rPr>
      <t xml:space="preserve">
</t>
    </r>
    <r>
      <rPr>
        <sz val="11"/>
        <color rgb="FF000000"/>
        <rFont val="Calibri"/>
      </rPr>
      <t xml:space="preserve">Click "Edit". </t>
    </r>
    <r>
      <rPr>
        <sz val="11"/>
        <color rgb="FF000000"/>
        <rFont val="Calibri"/>
      </rPr>
      <t xml:space="preserve">
</t>
    </r>
    <r>
      <rPr>
        <sz val="11"/>
        <color rgb="FF000000"/>
        <rFont val="Calibri"/>
      </rPr>
      <t>Set the "Maximum number of failed login attempts" to "3" and click "OK".</t>
    </r>
  </si>
  <si>
    <r>
      <rPr>
        <sz val="11"/>
        <color rgb="FF000000"/>
        <rFont val="Calibri"/>
      </rPr>
      <t>By limiting the number of failed login attempts, the risk of unauthorized access via user password guessing, otherwise known as brute forcing, is reduced. Limits are imposed by locking the account.</t>
    </r>
  </si>
  <si>
    <r>
      <rPr>
        <sz val="11"/>
        <color rgb="FF000000"/>
        <rFont val="Calibri"/>
      </rPr>
      <t xml:space="preserve">From the vSphere Client, go to Administration &gt;&gt; Single Sign-On &gt;&gt; Configuration &gt;&gt; Policies &gt;&gt; Lockout Policy. </t>
    </r>
    <r>
      <rPr>
        <sz val="11"/>
        <color rgb="FF000000"/>
        <rFont val="Calibri"/>
      </rPr>
      <t xml:space="preserve">
</t>
    </r>
    <r>
      <rPr>
        <sz val="11"/>
        <color rgb="FF000000"/>
        <rFont val="Calibri"/>
      </rPr>
      <t xml:space="preserve">View the values for the lockout policies. </t>
    </r>
    <r>
      <rPr>
        <sz val="11"/>
        <color rgb="FF000000"/>
        <rFont val="Calibri"/>
      </rPr>
      <t xml:space="preserve">
</t>
    </r>
    <r>
      <rPr>
        <sz val="11"/>
        <color rgb="FF000000"/>
        <rFont val="Calibri"/>
      </rPr>
      <t xml:space="preserve">The following lockout policy should be set at follows: </t>
    </r>
    <r>
      <rPr>
        <sz val="11"/>
        <color rgb="FF000000"/>
        <rFont val="Calibri"/>
      </rPr>
      <t xml:space="preserve">
</t>
    </r>
    <r>
      <rPr>
        <sz val="11"/>
        <color rgb="FF000000"/>
        <rFont val="Calibri"/>
      </rPr>
      <t xml:space="preserve">Maximum number of failed login attempts: 3 </t>
    </r>
    <r>
      <rPr>
        <sz val="11"/>
        <color rgb="FF000000"/>
        <rFont val="Calibri"/>
      </rPr>
      <t xml:space="preserve">
</t>
    </r>
    <r>
      <rPr>
        <sz val="11"/>
        <color rgb="FF000000"/>
        <rFont val="Calibri"/>
      </rPr>
      <t>If this account lockout policy is not configured as stated, this is a finding.</t>
    </r>
  </si>
  <si>
    <t>V-243105</t>
  </si>
  <si>
    <r>
      <rPr>
        <sz val="11"/>
        <rFont val="Calibri"/>
      </rPr>
      <t>The vCenter Server must set the interval for counting failed login attempts to at least 15 minutes.</t>
    </r>
  </si>
  <si>
    <r>
      <rPr>
        <sz val="11"/>
        <color rgb="FF000000"/>
        <rFont val="Calibri"/>
      </rPr>
      <t xml:space="preserve">From the vSphere Client go to Administration &gt;&gt; Single Sign-On &gt;&gt; Configuration &gt;&gt; Policies &gt;&gt; Lockout Policy. </t>
    </r>
    <r>
      <rPr>
        <sz val="11"/>
        <color rgb="FF000000"/>
        <rFont val="Calibri"/>
      </rPr>
      <t xml:space="preserve">
</t>
    </r>
    <r>
      <rPr>
        <sz val="11"/>
        <color rgb="FF000000"/>
        <rFont val="Calibri"/>
      </rPr>
      <t xml:space="preserve">Click "Edit". </t>
    </r>
    <r>
      <rPr>
        <sz val="11"/>
        <color rgb="FF000000"/>
        <rFont val="Calibri"/>
      </rPr>
      <t xml:space="preserve">
</t>
    </r>
    <r>
      <rPr>
        <sz val="11"/>
        <color rgb="FF000000"/>
        <rFont val="Calibri"/>
      </rPr>
      <t>Set the "Time interval between failures" to "900" and click "OK".</t>
    </r>
  </si>
  <si>
    <r>
      <rPr>
        <sz val="11"/>
        <color rgb="FF000000"/>
        <rFont val="Calibri"/>
      </rPr>
      <t>By limiting the number of failed login attempts within a specified time period, the risk of unauthorized access via user password guessing, otherwise known as brute forcing, is reduced. Limits are imposed by locking the account.</t>
    </r>
  </si>
  <si>
    <r>
      <rPr>
        <sz val="11"/>
        <color rgb="FF000000"/>
        <rFont val="Calibri"/>
      </rPr>
      <t xml:space="preserve">From the vSphere Client, go to Administration &gt;&gt; Single Sign-On &gt;&gt; Configuration &gt;&gt; Policies &gt;&gt; Lockout Policy. </t>
    </r>
    <r>
      <rPr>
        <sz val="11"/>
        <color rgb="FF000000"/>
        <rFont val="Calibri"/>
      </rPr>
      <t xml:space="preserve">
</t>
    </r>
    <r>
      <rPr>
        <sz val="11"/>
        <color rgb="FF000000"/>
        <rFont val="Calibri"/>
      </rPr>
      <t xml:space="preserve">View the values for the lockout policies. </t>
    </r>
    <r>
      <rPr>
        <sz val="11"/>
        <color rgb="FF000000"/>
        <rFont val="Calibri"/>
      </rPr>
      <t xml:space="preserve">
</t>
    </r>
    <r>
      <rPr>
        <sz val="11"/>
        <color rgb="FF000000"/>
        <rFont val="Calibri"/>
      </rPr>
      <t xml:space="preserve">The following lockout policy should be set at follows: </t>
    </r>
    <r>
      <rPr>
        <sz val="11"/>
        <color rgb="FF000000"/>
        <rFont val="Calibri"/>
      </rPr>
      <t xml:space="preserve">
</t>
    </r>
    <r>
      <rPr>
        <sz val="11"/>
        <color rgb="FF000000"/>
        <rFont val="Calibri"/>
      </rPr>
      <t xml:space="preserve">Time interval between failures: 900 seconds </t>
    </r>
    <r>
      <rPr>
        <sz val="11"/>
        <color rgb="FF000000"/>
        <rFont val="Calibri"/>
      </rPr>
      <t xml:space="preserve">
</t>
    </r>
    <r>
      <rPr>
        <sz val="11"/>
        <color rgb="FF000000"/>
        <rFont val="Calibri"/>
      </rPr>
      <t>If this lockout policy is not configured as stated, this is a finding.</t>
    </r>
  </si>
  <si>
    <t>V-243106</t>
  </si>
  <si>
    <r>
      <rPr>
        <sz val="11"/>
        <rFont val="Calibri"/>
      </rPr>
      <t>The vCenter Server must require an administrator to unlock an account locked due to excessive login failures.</t>
    </r>
  </si>
  <si>
    <r>
      <rPr>
        <sz val="11"/>
        <color rgb="FF000000"/>
        <rFont val="Calibri"/>
      </rPr>
      <t xml:space="preserve">From the vSphere Client, go to Administration &gt;&gt; Single Sign-On &gt;&gt; Configuration &gt;&gt; Policies &gt;&gt; Lockout Policy. </t>
    </r>
    <r>
      <rPr>
        <sz val="11"/>
        <color rgb="FF000000"/>
        <rFont val="Calibri"/>
      </rPr>
      <t xml:space="preserve">
</t>
    </r>
    <r>
      <rPr>
        <sz val="11"/>
        <color rgb="FF000000"/>
        <rFont val="Calibri"/>
      </rPr>
      <t xml:space="preserve">Click "Edit". </t>
    </r>
    <r>
      <rPr>
        <sz val="11"/>
        <color rgb="FF000000"/>
        <rFont val="Calibri"/>
      </rPr>
      <t xml:space="preserve">
</t>
    </r>
    <r>
      <rPr>
        <sz val="11"/>
        <color rgb="FF000000"/>
        <rFont val="Calibri"/>
      </rPr>
      <t>Set the "Unlock time" to "0" and click "OK".</t>
    </r>
  </si>
  <si>
    <r>
      <rPr>
        <sz val="11"/>
        <color rgb="FF000000"/>
        <rFont val="Calibri"/>
      </rPr>
      <t>By requiring that SSO accounts be unlocked manually, the risk of unauthorized access via user password guessing, otherwise known as brute forcing, is reduced. When the account unlock time is set to zero, once an account is locked it can only be unlocked manually by an administrator.</t>
    </r>
  </si>
  <si>
    <r>
      <rPr>
        <sz val="11"/>
        <color rgb="FF000000"/>
        <rFont val="Calibri"/>
      </rPr>
      <t xml:space="preserve">From the vSphere Client, go to Administration &gt;&gt; Single Sign-On &gt;&gt; Configuration &gt;&gt; Policies &gt;&gt; Lockout Policy. </t>
    </r>
    <r>
      <rPr>
        <sz val="11"/>
        <color rgb="FF000000"/>
        <rFont val="Calibri"/>
      </rPr>
      <t xml:space="preserve">
</t>
    </r>
    <r>
      <rPr>
        <sz val="11"/>
        <color rgb="FF000000"/>
        <rFont val="Calibri"/>
      </rPr>
      <t xml:space="preserve">View the values for the lockout policies. </t>
    </r>
    <r>
      <rPr>
        <sz val="11"/>
        <color rgb="FF000000"/>
        <rFont val="Calibri"/>
      </rPr>
      <t xml:space="preserve">
</t>
    </r>
    <r>
      <rPr>
        <sz val="11"/>
        <color rgb="FF000000"/>
        <rFont val="Calibri"/>
      </rPr>
      <t xml:space="preserve">The following lockout policy should be set at follows: </t>
    </r>
    <r>
      <rPr>
        <sz val="11"/>
        <color rgb="FF000000"/>
        <rFont val="Calibri"/>
      </rPr>
      <t xml:space="preserve">
</t>
    </r>
    <r>
      <rPr>
        <sz val="11"/>
        <color rgb="FF000000"/>
        <rFont val="Calibri"/>
      </rPr>
      <t xml:space="preserve">Unlock time: 0 </t>
    </r>
    <r>
      <rPr>
        <sz val="11"/>
        <color rgb="FF000000"/>
        <rFont val="Calibri"/>
      </rPr>
      <t xml:space="preserve">
</t>
    </r>
    <r>
      <rPr>
        <sz val="11"/>
        <color rgb="FF000000"/>
        <rFont val="Calibri"/>
      </rPr>
      <t>If this account lockout policy is not configured as stated, this is a finding.</t>
    </r>
  </si>
  <si>
    <t>V-243107</t>
  </si>
  <si>
    <r>
      <rPr>
        <sz val="11"/>
        <color rgb="FF000000"/>
        <rFont val="Calibri"/>
      </rPr>
      <t>To create a new role with specific permissions:</t>
    </r>
    <r>
      <rPr>
        <sz val="11"/>
        <color rgb="FF000000"/>
        <rFont val="Calibri"/>
      </rPr>
      <t xml:space="preserve">
</t>
    </r>
    <r>
      <rPr>
        <sz val="11"/>
        <color rgb="FF000000"/>
        <rFont val="Calibri"/>
      </rPr>
      <t xml:space="preserve">From the vSphere Client, go to Administration &gt;&gt; Access Control &gt;&gt; Roles. </t>
    </r>
    <r>
      <rPr>
        <sz val="11"/>
        <color rgb="FF000000"/>
        <rFont val="Calibri"/>
      </rPr>
      <t xml:space="preserve">
</t>
    </r>
    <r>
      <rPr>
        <sz val="11"/>
        <color rgb="FF000000"/>
        <rFont val="Calibri"/>
      </rPr>
      <t xml:space="preserve">Click the plus sign, enter a name for the role, and select only the specific permissions required. </t>
    </r>
    <r>
      <rPr>
        <sz val="11"/>
        <color rgb="FF000000"/>
        <rFont val="Calibri"/>
      </rPr>
      <t xml:space="preserve">
</t>
    </r>
    <r>
      <rPr>
        <sz val="11"/>
        <color rgb="FF000000"/>
        <rFont val="Calibri"/>
      </rPr>
      <t>Users can then be assigned to the newly created role.</t>
    </r>
  </si>
  <si>
    <t>V-243108</t>
  </si>
  <si>
    <r>
      <rPr>
        <sz val="11"/>
        <rFont val="Calibri"/>
      </rPr>
      <t>The vCenter Server must protect the confidentiality and integrity of transmitted information by isolating IP-based storage traffic.</t>
    </r>
  </si>
  <si>
    <r>
      <rPr>
        <sz val="11"/>
        <color rgb="FF000000"/>
        <rFont val="Calibri"/>
      </rPr>
      <t>Configuration of an IP-based VMkernel will be unique to each environment but, for example, to modify the IP address and VLAN information to the correct network on a standard switch for an iSCSI VMkernel, do the following:</t>
    </r>
    <r>
      <rPr>
        <sz val="11"/>
        <color rgb="FF000000"/>
        <rFont val="Calibri"/>
      </rPr>
      <t xml:space="preserve">
</t>
    </r>
    <r>
      <rPr>
        <sz val="11"/>
        <color rgb="FF000000"/>
        <rFont val="Calibri"/>
      </rPr>
      <t xml:space="preserve">From the vSphere Client, select the ESXi host and go to Configure &gt;&gt; Networking &gt;&gt; VMkernel adapters. </t>
    </r>
    <r>
      <rPr>
        <sz val="11"/>
        <color rgb="FF000000"/>
        <rFont val="Calibri"/>
      </rPr>
      <t xml:space="preserve">
</t>
    </r>
    <r>
      <rPr>
        <sz val="11"/>
        <color rgb="FF000000"/>
        <rFont val="Calibri"/>
      </rPr>
      <t>Select the Storage VMkernel (for any IP-based storage) and click the "Edit" button.</t>
    </r>
    <r>
      <rPr>
        <sz val="11"/>
        <color rgb="FF000000"/>
        <rFont val="Calibri"/>
      </rPr>
      <t xml:space="preserve">
</t>
    </r>
    <r>
      <rPr>
        <sz val="11"/>
        <color rgb="FF000000"/>
        <rFont val="Calibri"/>
      </rPr>
      <t xml:space="preserve">On the Port properties tab, uncheck everything (unless vSAN). </t>
    </r>
    <r>
      <rPr>
        <sz val="11"/>
        <color rgb="FF000000"/>
        <rFont val="Calibri"/>
      </rPr>
      <t xml:space="preserve">
</t>
    </r>
    <r>
      <rPr>
        <sz val="11"/>
        <color rgb="FF000000"/>
        <rFont val="Calibri"/>
      </rPr>
      <t xml:space="preserve">On the IP Settings tab, enter the appropriate IP address and subnet information and click "OK". </t>
    </r>
    <r>
      <rPr>
        <sz val="11"/>
        <color rgb="FF000000"/>
        <rFont val="Calibri"/>
      </rPr>
      <t xml:space="preserve">
</t>
    </r>
    <r>
      <rPr>
        <sz val="11"/>
        <color rgb="FF000000"/>
        <rFont val="Calibri"/>
      </rPr>
      <t xml:space="preserve">To configure a standard switch, from the vSphere Client, select the ESXi host and go to Configure &gt;&gt; Networking &gt;&gt; Virtual switches. </t>
    </r>
    <r>
      <rPr>
        <sz val="11"/>
        <color rgb="FF000000"/>
        <rFont val="Calibri"/>
      </rPr>
      <t xml:space="preserve">
</t>
    </r>
    <r>
      <rPr>
        <sz val="11"/>
        <color rgb="FF000000"/>
        <rFont val="Calibri"/>
      </rPr>
      <t xml:space="preserve">Select a standard switch. </t>
    </r>
    <r>
      <rPr>
        <sz val="11"/>
        <color rgb="FF000000"/>
        <rFont val="Calibri"/>
      </rPr>
      <t xml:space="preserve">
</t>
    </r>
    <r>
      <rPr>
        <sz val="11"/>
        <color rgb="FF000000"/>
        <rFont val="Calibri"/>
      </rPr>
      <t>For each storage port group (iSCSI, NFS, vSAN), select the port group and click the "Edit" button.</t>
    </r>
    <r>
      <rPr>
        <sz val="11"/>
        <color rgb="FF000000"/>
        <rFont val="Calibri"/>
      </rPr>
      <t xml:space="preserve">
</t>
    </r>
    <r>
      <rPr>
        <sz val="11"/>
        <color rgb="FF000000"/>
        <rFont val="Calibri"/>
      </rPr>
      <t>On the properties page, enter the appropriate VLAN ID and click "OK".</t>
    </r>
    <r>
      <rPr>
        <sz val="11"/>
        <color rgb="FF000000"/>
        <rFont val="Calibri"/>
      </rPr>
      <t xml:space="preserve">
</t>
    </r>
    <r>
      <rPr>
        <sz val="11"/>
        <color rgb="FF000000"/>
        <rFont val="Calibri"/>
      </rPr>
      <t>To configure a distributed switch, from the vSphere Client, go to Networking.</t>
    </r>
    <r>
      <rPr>
        <sz val="11"/>
        <color rgb="FF000000"/>
        <rFont val="Calibri"/>
      </rPr>
      <t xml:space="preserve">
</t>
    </r>
    <r>
      <rPr>
        <sz val="11"/>
        <color rgb="FF000000"/>
        <rFont val="Calibri"/>
      </rPr>
      <t xml:space="preserve">Select and expand a distributed switch. </t>
    </r>
    <r>
      <rPr>
        <sz val="11"/>
        <color rgb="FF000000"/>
        <rFont val="Calibri"/>
      </rPr>
      <t xml:space="preserve">
</t>
    </r>
    <r>
      <rPr>
        <sz val="11"/>
        <color rgb="FF000000"/>
        <rFont val="Calibri"/>
      </rPr>
      <t xml:space="preserve">For each storage port group (iSCSI, NFS, vSAN), select the port group and navigate to Configure &gt;&gt; Settings &gt;&gt; Properties. </t>
    </r>
    <r>
      <rPr>
        <sz val="11"/>
        <color rgb="FF000000"/>
        <rFont val="Calibri"/>
      </rPr>
      <t xml:space="preserve">
</t>
    </r>
    <r>
      <rPr>
        <sz val="11"/>
        <color rgb="FF000000"/>
        <rFont val="Calibri"/>
      </rPr>
      <t xml:space="preserve">Click the "Edit" button. </t>
    </r>
    <r>
      <rPr>
        <sz val="11"/>
        <color rgb="FF000000"/>
        <rFont val="Calibri"/>
      </rPr>
      <t xml:space="preserve">
</t>
    </r>
    <r>
      <rPr>
        <sz val="11"/>
        <color rgb="FF000000"/>
        <rFont val="Calibri"/>
      </rPr>
      <t>On the VLAN page, enter the appropriate VLAN type and ID and click "OK".</t>
    </r>
  </si>
  <si>
    <r>
      <rPr>
        <sz val="11"/>
        <color rgb="FF000000"/>
        <rFont val="Calibri"/>
      </rPr>
      <t xml:space="preserve">Virtual machines might share virtual switches and VLANs with the IP-based storage configurations. IP-based storage includes vSAN, iSCSI, and NFS. This configuration might expose IP-based storage traffic to unauthorized virtual machine users. </t>
    </r>
    <r>
      <rPr>
        <sz val="11"/>
        <color rgb="FF000000"/>
        <rFont val="Calibri"/>
      </rPr>
      <t xml:space="preserve">
</t>
    </r>
    <r>
      <rPr>
        <sz val="11"/>
        <color rgb="FF000000"/>
        <rFont val="Calibri"/>
      </rPr>
      <t>IP-based storage frequently is not encrypted. It can be viewed by anyone with access to this network. To restrict unauthorized users from viewing the IP-based storage traffic, the IP-based storage network must be logically separated from the production traffic. Configuring the IP-based storage adaptors on separate VLANs or network segments from other VMkernels and virtual machines will limit unauthorized users from viewing the traffic.</t>
    </r>
  </si>
  <si>
    <r>
      <rPr>
        <sz val="11"/>
        <color rgb="FF000000"/>
        <rFont val="Calibri"/>
      </rPr>
      <t>If IP-based storage is not used, this is not applicable.</t>
    </r>
    <r>
      <rPr>
        <sz val="11"/>
        <color rgb="FF000000"/>
        <rFont val="Calibri"/>
      </rPr>
      <t xml:space="preserve">
</t>
    </r>
    <r>
      <rPr>
        <sz val="11"/>
        <color rgb="FF000000"/>
        <rFont val="Calibri"/>
      </rPr>
      <t>IP-based storage (iSCSI, NFS, vSAN) VMkernel port groups must be in a dedicated VLAN that can be on a standard or distributed virtual switch that is logically separated from other traffic types. The check for this will be unique per environment.</t>
    </r>
    <r>
      <rPr>
        <sz val="11"/>
        <color rgb="FF000000"/>
        <rFont val="Calibri"/>
      </rPr>
      <t xml:space="preserve">
</t>
    </r>
    <r>
      <rPr>
        <sz val="11"/>
        <color rgb="FF000000"/>
        <rFont val="Calibri"/>
      </rPr>
      <t xml:space="preserve">To check a standard switch, from the vSphere Client select the ESXi host and go to Configure &gt;&gt; Networking &gt;&gt; Virtual switches. </t>
    </r>
    <r>
      <rPr>
        <sz val="11"/>
        <color rgb="FF000000"/>
        <rFont val="Calibri"/>
      </rPr>
      <t xml:space="preserve">
</t>
    </r>
    <r>
      <rPr>
        <sz val="11"/>
        <color rgb="FF000000"/>
        <rFont val="Calibri"/>
      </rPr>
      <t>Select a standard switch. For each storage port group (iSCSI, NFS, vSAN), select the port group and click the "Details" button.</t>
    </r>
    <r>
      <rPr>
        <sz val="11"/>
        <color rgb="FF000000"/>
        <rFont val="Calibri"/>
      </rPr>
      <t xml:space="preserve">
</t>
    </r>
    <r>
      <rPr>
        <sz val="11"/>
        <color rgb="FF000000"/>
        <rFont val="Calibri"/>
      </rPr>
      <t>Note the VLAN ID associated with each port group and verify that it is dedicated to that purpose and is logically separated from other traffic types.</t>
    </r>
    <r>
      <rPr>
        <sz val="11"/>
        <color rgb="FF000000"/>
        <rFont val="Calibri"/>
      </rPr>
      <t xml:space="preserve">
</t>
    </r>
    <r>
      <rPr>
        <sz val="11"/>
        <color rgb="FF000000"/>
        <rFont val="Calibri"/>
      </rPr>
      <t xml:space="preserve">To check a distributed switch, from the vSphere Client go to Networking &gt;&gt; select and expand a distributed switch. </t>
    </r>
    <r>
      <rPr>
        <sz val="11"/>
        <color rgb="FF000000"/>
        <rFont val="Calibri"/>
      </rPr>
      <t xml:space="preserve">
</t>
    </r>
    <r>
      <rPr>
        <sz val="11"/>
        <color rgb="FF000000"/>
        <rFont val="Calibri"/>
      </rPr>
      <t xml:space="preserve">For each storage port group (iSCSI, NFS, vSAN), select the port group and navigate to the "Summary" tab. </t>
    </r>
    <r>
      <rPr>
        <sz val="11"/>
        <color rgb="FF000000"/>
        <rFont val="Calibri"/>
      </rPr>
      <t xml:space="preserve">
</t>
    </r>
    <r>
      <rPr>
        <sz val="11"/>
        <color rgb="FF000000"/>
        <rFont val="Calibri"/>
      </rPr>
      <t>Note the VLAN ID associated with each port group and verify that it is dedicated to that purpose and is logically separated from other traffic types.</t>
    </r>
    <r>
      <rPr>
        <sz val="11"/>
        <color rgb="FF000000"/>
        <rFont val="Calibri"/>
      </rPr>
      <t xml:space="preserve">
</t>
    </r>
    <r>
      <rPr>
        <sz val="11"/>
        <color rgb="FF000000"/>
        <rFont val="Calibri"/>
      </rPr>
      <t>If any IP-based storage networks are not isolated from other traffic types, this is a finding.</t>
    </r>
  </si>
  <si>
    <t>V-243110</t>
  </si>
  <si>
    <r>
      <rPr>
        <sz val="11"/>
        <rFont val="Calibri"/>
      </rPr>
      <t>The vCenter Server must disable or restrict the connectivity between vSAN Health Check and public Hardware Compatibility List by use of an external proxy server.</t>
    </r>
  </si>
  <si>
    <r>
      <rPr>
        <sz val="11"/>
        <color rgb="FF000000"/>
        <rFont val="Calibri"/>
      </rPr>
      <t>From the vSphere Client, go to Hosts and Clusters &gt;&gt; vCenter Server &gt;&gt; Configure &gt;&gt; vSAN &gt;&gt; Internet Connectivity &gt;&gt; Edit.</t>
    </r>
    <r>
      <rPr>
        <sz val="11"/>
        <color rgb="FF000000"/>
        <rFont val="Calibri"/>
      </rPr>
      <t xml:space="preserve">
</t>
    </r>
    <r>
      <rPr>
        <sz val="11"/>
        <color rgb="FF000000"/>
        <rFont val="Calibri"/>
      </rPr>
      <t>If the HCL internet download is not required, ensure that "Status" is disabled.</t>
    </r>
    <r>
      <rPr>
        <sz val="11"/>
        <color rgb="FF000000"/>
        <rFont val="Calibri"/>
      </rPr>
      <t xml:space="preserve">
</t>
    </r>
    <r>
      <rPr>
        <sz val="11"/>
        <color rgb="FF000000"/>
        <rFont val="Calibri"/>
      </rPr>
      <t>If the HCL internet download is required, ensure that "Status" is enabled and a proxy host is appropriately configured.</t>
    </r>
  </si>
  <si>
    <r>
      <rPr>
        <sz val="11"/>
        <color rgb="FF000000"/>
        <rFont val="Calibri"/>
      </rPr>
      <t xml:space="preserve">The vSAN Health Check is able to download the hardware compatibility list from VMware to check compliance against the underlying vSAN Cluster hosts. </t>
    </r>
    <r>
      <rPr>
        <sz val="11"/>
        <color rgb="FF000000"/>
        <rFont val="Calibri"/>
      </rPr>
      <t xml:space="preserve">
</t>
    </r>
    <r>
      <rPr>
        <sz val="11"/>
        <color rgb="FF000000"/>
        <rFont val="Calibri"/>
      </rPr>
      <t>To ensure the vCenter server is not directly downloading content from the internet, this functionality must be disabled or, if this feature is necessary, an external proxy server must be configured.</t>
    </r>
  </si>
  <si>
    <r>
      <rPr>
        <sz val="11"/>
        <color rgb="FF000000"/>
        <rFont val="Calibri"/>
      </rPr>
      <t>If no clusters are enabled for vSAN, this is not applicable.</t>
    </r>
    <r>
      <rPr>
        <sz val="11"/>
        <color rgb="FF000000"/>
        <rFont val="Calibri"/>
      </rPr>
      <t xml:space="preserve">
</t>
    </r>
    <r>
      <rPr>
        <sz val="11"/>
        <color rgb="FF000000"/>
        <rFont val="Calibri"/>
      </rPr>
      <t>From the vSphere Client, go to Hosts and Clusters &gt;&gt; select the vCenter Server &gt;&gt; Configure &gt;&gt; vSAN &gt;&gt; Internet Connectivity.</t>
    </r>
    <r>
      <rPr>
        <sz val="11"/>
        <color rgb="FF000000"/>
        <rFont val="Calibri"/>
      </rPr>
      <t xml:space="preserve">
</t>
    </r>
    <r>
      <rPr>
        <sz val="11"/>
        <color rgb="FF000000"/>
        <rFont val="Calibri"/>
      </rPr>
      <t xml:space="preserve">If the HCL internet download is not required, verify that "Status" is disabled. </t>
    </r>
    <r>
      <rPr>
        <sz val="11"/>
        <color rgb="FF000000"/>
        <rFont val="Calibri"/>
      </rPr>
      <t xml:space="preserve">
</t>
    </r>
    <r>
      <rPr>
        <sz val="11"/>
        <color rgb="FF000000"/>
        <rFont val="Calibri"/>
      </rPr>
      <t>If the "Status" is enabled, this is a finding.</t>
    </r>
    <r>
      <rPr>
        <sz val="11"/>
        <color rgb="FF000000"/>
        <rFont val="Calibri"/>
      </rPr>
      <t xml:space="preserve">
</t>
    </r>
    <r>
      <rPr>
        <sz val="11"/>
        <color rgb="FF000000"/>
        <rFont val="Calibri"/>
      </rPr>
      <t xml:space="preserve">If the HCL internet download is required, verify that "Status" is enabled and a proxy host is configured. </t>
    </r>
    <r>
      <rPr>
        <sz val="11"/>
        <color rgb="FF000000"/>
        <rFont val="Calibri"/>
      </rPr>
      <t xml:space="preserve">
</t>
    </r>
    <r>
      <rPr>
        <sz val="11"/>
        <color rgb="FF000000"/>
        <rFont val="Calibri"/>
      </rPr>
      <t>If "Status" is enabled and a proxy is not configured, this is a finding.</t>
    </r>
  </si>
  <si>
    <t>V-243111</t>
  </si>
  <si>
    <r>
      <rPr>
        <sz val="11"/>
        <rFont val="Calibri"/>
      </rPr>
      <t>The vCenter Server must configure the vSAN Datastore name to a unique name.</t>
    </r>
  </si>
  <si>
    <r>
      <rPr>
        <sz val="11"/>
        <color rgb="FF000000"/>
        <rFont val="Calibri"/>
      </rPr>
      <t xml:space="preserve">From the vSphere Client, go to Hosts and Clusters &gt;&gt; select a vSAN Enabled Cluster &gt;&gt; Datastores. </t>
    </r>
    <r>
      <rPr>
        <sz val="11"/>
        <color rgb="FF000000"/>
        <rFont val="Calibri"/>
      </rPr>
      <t xml:space="preserve">
</t>
    </r>
    <r>
      <rPr>
        <sz val="11"/>
        <color rgb="FF000000"/>
        <rFont val="Calibri"/>
      </rPr>
      <t xml:space="preserve">Right-click on the datastore named "vsanDatastore" and select "Rename". </t>
    </r>
    <r>
      <rPr>
        <sz val="11"/>
        <color rgb="FF000000"/>
        <rFont val="Calibri"/>
      </rPr>
      <t xml:space="preserve">
</t>
    </r>
    <r>
      <rPr>
        <sz val="11"/>
        <color rgb="FF000000"/>
        <rFont val="Calibri"/>
      </rPr>
      <t>Rename the datastore based on site-specific naming standards.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If($(Get-Cluster | where {$_.VsanEnabled} | Measure).Count -gt 0){</t>
    </r>
    <r>
      <rPr>
        <sz val="11"/>
        <color rgb="FF000000"/>
        <rFont val="Calibri"/>
      </rPr>
      <t xml:space="preserve">
</t>
    </r>
    <r>
      <rPr>
        <sz val="11"/>
        <color rgb="FF000000"/>
        <rFont val="Calibri"/>
      </rPr>
      <t>Write-Host "vSAN Enabled Cluster found"</t>
    </r>
    <r>
      <rPr>
        <sz val="11"/>
        <color rgb="FF000000"/>
        <rFont val="Calibri"/>
      </rPr>
      <t xml:space="preserve">
</t>
    </r>
    <r>
      <rPr>
        <sz val="11"/>
        <color rgb="FF000000"/>
        <rFont val="Calibri"/>
      </rPr>
      <t xml:space="preserve">$Clusters = Get-Cluster | where {$_.VsanEnabled} </t>
    </r>
    <r>
      <rPr>
        <sz val="11"/>
        <color rgb="FF000000"/>
        <rFont val="Calibri"/>
      </rPr>
      <t xml:space="preserve">
</t>
    </r>
    <r>
      <rPr>
        <sz val="11"/>
        <color rgb="FF000000"/>
        <rFont val="Calibri"/>
      </rPr>
      <t>Foreach ($clus in $clusters){</t>
    </r>
    <r>
      <rPr>
        <sz val="11"/>
        <color rgb="FF000000"/>
        <rFont val="Calibri"/>
      </rPr>
      <t xml:space="preserve">
</t>
    </r>
    <r>
      <rPr>
        <sz val="11"/>
        <color rgb="FF000000"/>
        <rFont val="Calibri"/>
      </rPr>
      <t xml:space="preserve"> $clus | Get-Datastore | where {$_.type -match "vsan"} | Set-Datastore -Name $(($clus.name) + "_vSAN_Datastore")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else{</t>
    </r>
    <r>
      <rPr>
        <sz val="11"/>
        <color rgb="FF000000"/>
        <rFont val="Calibri"/>
      </rPr>
      <t xml:space="preserve">
</t>
    </r>
    <r>
      <rPr>
        <sz val="11"/>
        <color rgb="FF000000"/>
        <rFont val="Calibri"/>
      </rPr>
      <t>Write-Host "vSAN is not enabled, this finding is not applicable"</t>
    </r>
    <r>
      <rPr>
        <sz val="11"/>
        <color rgb="FF000000"/>
        <rFont val="Calibri"/>
      </rPr>
      <t xml:space="preserve">
</t>
    </r>
    <r>
      <rPr>
        <sz val="11"/>
        <color rgb="FF000000"/>
        <rFont val="Calibri"/>
      </rPr>
      <t>}</t>
    </r>
  </si>
  <si>
    <r>
      <rPr>
        <sz val="11"/>
        <color rgb="FF000000"/>
        <rFont val="Calibri"/>
      </rPr>
      <t>A vSAN Datastore name by default is "vsanDatastore". If more than one vSAN cluster is present in vCenter, both datastores will have the same name by default, potentially leading to confusion and manually misplaced workloads.</t>
    </r>
  </si>
  <si>
    <r>
      <rPr>
        <sz val="11"/>
        <color rgb="FF000000"/>
        <rFont val="Calibri"/>
      </rPr>
      <t>If no clusters are enabled for vSAN, this is not applicable.</t>
    </r>
    <r>
      <rPr>
        <sz val="11"/>
        <color rgb="FF000000"/>
        <rFont val="Calibri"/>
      </rPr>
      <t xml:space="preserve">
</t>
    </r>
    <r>
      <rPr>
        <sz val="11"/>
        <color rgb="FF000000"/>
        <rFont val="Calibri"/>
      </rPr>
      <t>From the vSphere Client, go to Hosts and Clusters &gt;&gt; select a vSAN Enabled Cluster &gt;&gt; Datastores.</t>
    </r>
    <r>
      <rPr>
        <sz val="11"/>
        <color rgb="FF000000"/>
        <rFont val="Calibri"/>
      </rPr>
      <t xml:space="preserve">
</t>
    </r>
    <r>
      <rPr>
        <sz val="11"/>
        <color rgb="FF000000"/>
        <rFont val="Calibri"/>
      </rPr>
      <t xml:space="preserve">Review the datastores. </t>
    </r>
    <r>
      <rPr>
        <sz val="11"/>
        <color rgb="FF000000"/>
        <rFont val="Calibri"/>
      </rPr>
      <t xml:space="preserve">
</t>
    </r>
    <r>
      <rPr>
        <sz val="11"/>
        <color rgb="FF000000"/>
        <rFont val="Calibri"/>
      </rPr>
      <t>Identify any datastores with "vSAN" as the datastore type.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If($(Get-Cluster | where {$_.VsanEnabled} | Measure).Count -gt 0){</t>
    </r>
    <r>
      <rPr>
        <sz val="11"/>
        <color rgb="FF000000"/>
        <rFont val="Calibri"/>
      </rPr>
      <t xml:space="preserve">
</t>
    </r>
    <r>
      <rPr>
        <sz val="11"/>
        <color rgb="FF000000"/>
        <rFont val="Calibri"/>
      </rPr>
      <t>Write-Host "vSAN Enabled Cluster found"</t>
    </r>
    <r>
      <rPr>
        <sz val="11"/>
        <color rgb="FF000000"/>
        <rFont val="Calibri"/>
      </rPr>
      <t xml:space="preserve">
</t>
    </r>
    <r>
      <rPr>
        <sz val="11"/>
        <color rgb="FF000000"/>
        <rFont val="Calibri"/>
      </rPr>
      <t>Get-Cluster | where {$_.VsanEnabled} | Get-Datastore | where {$_.type -match "vsan"}</t>
    </r>
    <r>
      <rPr>
        <sz val="11"/>
        <color rgb="FF000000"/>
        <rFont val="Calibri"/>
      </rPr>
      <t xml:space="preserve">
</t>
    </r>
    <r>
      <rPr>
        <sz val="11"/>
        <color rgb="FF000000"/>
        <rFont val="Calibri"/>
      </rPr>
      <t>}</t>
    </r>
    <r>
      <rPr>
        <sz val="11"/>
        <color rgb="FF000000"/>
        <rFont val="Calibri"/>
      </rPr>
      <t xml:space="preserve">
</t>
    </r>
    <r>
      <rPr>
        <sz val="11"/>
        <color rgb="FF000000"/>
        <rFont val="Calibri"/>
      </rPr>
      <t>else{</t>
    </r>
    <r>
      <rPr>
        <sz val="11"/>
        <color rgb="FF000000"/>
        <rFont val="Calibri"/>
      </rPr>
      <t xml:space="preserve">
</t>
    </r>
    <r>
      <rPr>
        <sz val="11"/>
        <color rgb="FF000000"/>
        <rFont val="Calibri"/>
      </rPr>
      <t>Write-Host "vSAN is not enabled, this finding is not applicable"</t>
    </r>
    <r>
      <rPr>
        <sz val="11"/>
        <color rgb="FF000000"/>
        <rFont val="Calibri"/>
      </rPr>
      <t xml:space="preserve">
</t>
    </r>
    <r>
      <rPr>
        <sz val="11"/>
        <color rgb="FF000000"/>
        <rFont val="Calibri"/>
      </rPr>
      <t>}</t>
    </r>
    <r>
      <rPr>
        <sz val="11"/>
        <color rgb="FF000000"/>
        <rFont val="Calibri"/>
      </rPr>
      <t xml:space="preserve">
</t>
    </r>
    <r>
      <rPr>
        <sz val="11"/>
        <color rgb="FF000000"/>
        <rFont val="Calibri"/>
      </rPr>
      <t>If vSAN is enabled and the datastore is named "vsanDatastore", this is a finding.</t>
    </r>
  </si>
  <si>
    <t>V-243112</t>
  </si>
  <si>
    <r>
      <rPr>
        <sz val="11"/>
        <rFont val="Calibri"/>
      </rPr>
      <t>The vCenter Server must enable TLS 1.2 exclusively.</t>
    </r>
  </si>
  <si>
    <r>
      <rPr>
        <sz val="11"/>
        <color rgb="FF000000"/>
        <rFont val="Calibri"/>
      </rPr>
      <t>On the vCenter Server, execute the following commands:</t>
    </r>
    <r>
      <rPr>
        <sz val="11"/>
        <color rgb="FF000000"/>
        <rFont val="Calibri"/>
      </rPr>
      <t xml:space="preserve">
</t>
    </r>
    <r>
      <rPr>
        <sz val="11"/>
        <color rgb="FF000000"/>
        <rFont val="Calibri"/>
      </rPr>
      <t># $(find /usr/lib -name reconfigureVc) backup</t>
    </r>
    <r>
      <rPr>
        <sz val="11"/>
        <color rgb="FF000000"/>
        <rFont val="Calibri"/>
      </rPr>
      <t xml:space="preserve">
</t>
    </r>
    <r>
      <rPr>
        <sz val="11"/>
        <color rgb="FF000000"/>
        <rFont val="Calibri"/>
      </rPr>
      <t># $(find /usr/lib -name reconfigureVc) update -p TLS1.2</t>
    </r>
    <r>
      <rPr>
        <sz val="11"/>
        <color rgb="FF000000"/>
        <rFont val="Calibri"/>
      </rPr>
      <t xml:space="preserve">
</t>
    </r>
    <r>
      <rPr>
        <sz val="11"/>
        <color rgb="FF000000"/>
        <rFont val="Calibri"/>
      </rPr>
      <t>vCenter services will be restarted as part of the reconfiguration, the OS will not be restarted.</t>
    </r>
    <r>
      <rPr>
        <sz val="11"/>
        <color rgb="FF000000"/>
        <rFont val="Calibri"/>
      </rPr>
      <t xml:space="preserve">
</t>
    </r>
    <r>
      <rPr>
        <sz val="11"/>
        <color rgb="FF000000"/>
        <rFont val="Calibri"/>
      </rPr>
      <t>You can add the --no-restart flag to restart services at a later time.</t>
    </r>
    <r>
      <rPr>
        <sz val="11"/>
        <color rgb="FF000000"/>
        <rFont val="Calibri"/>
      </rPr>
      <t xml:space="preserve">
</t>
    </r>
    <r>
      <rPr>
        <sz val="11"/>
        <color rgb="FF000000"/>
        <rFont val="Calibri"/>
      </rPr>
      <t>Changes will not take effect until all services are restarted or the machine is rebooted.</t>
    </r>
  </si>
  <si>
    <r>
      <rPr>
        <sz val="11"/>
        <color rgb="FF000000"/>
        <rFont val="Calibri"/>
      </rPr>
      <t>TLS 1.0 and 1.1 are deprecated protocols with well published shortcomings and vulnerabilities. TLS 1.2 should be disabled on all interfaces and TLS 1.1 and 1.0 disabled where supported. Mandating TLS 1.2 may break third-party integrations and add-ons to vSphere. Test these integrations carefully after implementing TLS 1.2 and roll back where appropriate. On interfaces where required functionality is broken with TLS 1.2 this finding is N/A until such time as the third party software supports TLS 1.2.</t>
    </r>
    <r>
      <rPr>
        <sz val="11"/>
        <color rgb="FF000000"/>
        <rFont val="Calibri"/>
      </rPr>
      <t xml:space="preserve">
</t>
    </r>
    <r>
      <rPr>
        <sz val="11"/>
        <color rgb="FF000000"/>
        <rFont val="Calibri"/>
      </rPr>
      <t>Make sure you modify TLS settings in the following order: 1. Platform Services Controls (if applicable), 2. vCenter, 3. ESXi</t>
    </r>
  </si>
  <si>
    <r>
      <rPr>
        <sz val="11"/>
        <color rgb="FF000000"/>
        <rFont val="Calibri"/>
      </rPr>
      <t>Note: For vCenter Server Windows, this is not applicable.</t>
    </r>
    <r>
      <rPr>
        <sz val="11"/>
        <color rgb="FF000000"/>
        <rFont val="Calibri"/>
      </rPr>
      <t xml:space="preserve">
</t>
    </r>
    <r>
      <rPr>
        <sz val="11"/>
        <color rgb="FF000000"/>
        <rFont val="Calibri"/>
      </rPr>
      <t>On the vCenter Server, execute the following command:</t>
    </r>
    <r>
      <rPr>
        <sz val="11"/>
        <color rgb="FF000000"/>
        <rFont val="Calibri"/>
      </rPr>
      <t xml:space="preserve">
</t>
    </r>
    <r>
      <rPr>
        <sz val="11"/>
        <color rgb="FF000000"/>
        <rFont val="Calibri"/>
      </rPr>
      <t># $(find /usr/lib -name reconfigureVc) scan</t>
    </r>
    <r>
      <rPr>
        <sz val="11"/>
        <color rgb="FF000000"/>
        <rFont val="Calibri"/>
      </rPr>
      <t xml:space="preserve">
</t>
    </r>
    <r>
      <rPr>
        <sz val="11"/>
        <color rgb="FF000000"/>
        <rFont val="Calibri"/>
      </rPr>
      <t>If the output indicates versions of TLS other than 1.2 are enabled, this is a finding.</t>
    </r>
  </si>
  <si>
    <t>V-243113</t>
  </si>
  <si>
    <r>
      <rPr>
        <sz val="11"/>
        <rFont val="Calibri"/>
      </rPr>
      <t>The vCenter Server Machine SSL certificate must be issued by a DoD certificate authority.</t>
    </r>
  </si>
  <si>
    <r>
      <rPr>
        <sz val="11"/>
        <color rgb="FF000000"/>
        <rFont val="Calibri"/>
      </rPr>
      <t>Obtain a DoD-issued certificate and private key for each vCenter in the system, following these requirements:</t>
    </r>
    <r>
      <rPr>
        <sz val="11"/>
        <color rgb="FF000000"/>
        <rFont val="Calibri"/>
      </rPr>
      <t xml:space="preserve">
</t>
    </r>
    <r>
      <rPr>
        <sz val="11"/>
        <color rgb="FF000000"/>
        <rFont val="Calibri"/>
      </rPr>
      <t>Key size: 2048 bits or more (PEM encoded)</t>
    </r>
    <r>
      <rPr>
        <sz val="11"/>
        <color rgb="FF000000"/>
        <rFont val="Calibri"/>
      </rPr>
      <t xml:space="preserve">
</t>
    </r>
    <r>
      <rPr>
        <sz val="11"/>
        <color rgb="FF000000"/>
        <rFont val="Calibri"/>
      </rPr>
      <t>CRT format (Base-64)</t>
    </r>
    <r>
      <rPr>
        <sz val="11"/>
        <color rgb="FF000000"/>
        <rFont val="Calibri"/>
      </rPr>
      <t xml:space="preserve">
</t>
    </r>
    <r>
      <rPr>
        <sz val="11"/>
        <color rgb="FF000000"/>
        <rFont val="Calibri"/>
      </rPr>
      <t>x509 version 3</t>
    </r>
    <r>
      <rPr>
        <sz val="11"/>
        <color rgb="FF000000"/>
        <rFont val="Calibri"/>
      </rPr>
      <t xml:space="preserve">
</t>
    </r>
    <r>
      <rPr>
        <sz val="11"/>
        <color rgb="FF000000"/>
        <rFont val="Calibri"/>
      </rPr>
      <t>SubjectAltName must contain DNS Name=&lt;machine_FQDN&gt;</t>
    </r>
    <r>
      <rPr>
        <sz val="11"/>
        <color rgb="FF000000"/>
        <rFont val="Calibri"/>
      </rPr>
      <t xml:space="preserve">
</t>
    </r>
    <r>
      <rPr>
        <sz val="11"/>
        <color rgb="FF000000"/>
        <rFont val="Calibri"/>
      </rPr>
      <t>Contains the following Key Usages: Digital Signature, Non Repudiation, Key Encipherment</t>
    </r>
    <r>
      <rPr>
        <sz val="11"/>
        <color rgb="FF000000"/>
        <rFont val="Calibri"/>
      </rPr>
      <t xml:space="preserve">
</t>
    </r>
    <r>
      <rPr>
        <sz val="11"/>
        <color rgb="FF000000"/>
        <rFont val="Calibri"/>
      </rPr>
      <t>Ensure that the certificate includes all intermediates and root certificates. If it does not, export the entire certificate issuing chain up to the root in Base-64 format and concatenate the individual certificates onto the issued certificate.</t>
    </r>
    <r>
      <rPr>
        <sz val="11"/>
        <color rgb="FF000000"/>
        <rFont val="Calibri"/>
      </rPr>
      <t xml:space="preserve">
</t>
    </r>
    <r>
      <rPr>
        <sz val="11"/>
        <color rgb="FF000000"/>
        <rFont val="Calibri"/>
      </rPr>
      <t xml:space="preserve">From the vSphere Client, go to Administration &gt;&gt; Certificates &gt;&gt; Certificate Management &gt;&gt; Machine SSL Certificate. </t>
    </r>
    <r>
      <rPr>
        <sz val="11"/>
        <color rgb="FF000000"/>
        <rFont val="Calibri"/>
      </rPr>
      <t xml:space="preserve">
</t>
    </r>
    <r>
      <rPr>
        <sz val="11"/>
        <color rgb="FF000000"/>
        <rFont val="Calibri"/>
      </rPr>
      <t xml:space="preserve">Click Actions &gt;&gt; Replace. </t>
    </r>
    <r>
      <rPr>
        <sz val="11"/>
        <color rgb="FF000000"/>
        <rFont val="Calibri"/>
      </rPr>
      <t xml:space="preserve">
</t>
    </r>
    <r>
      <rPr>
        <sz val="11"/>
        <color rgb="FF000000"/>
        <rFont val="Calibri"/>
      </rPr>
      <t xml:space="preserve">Supply the CA-issued certificate with the exported roots file and the private key. </t>
    </r>
    <r>
      <rPr>
        <sz val="11"/>
        <color rgb="FF000000"/>
        <rFont val="Calibri"/>
      </rPr>
      <t xml:space="preserve">
</t>
    </r>
    <r>
      <rPr>
        <sz val="11"/>
        <color rgb="FF000000"/>
        <rFont val="Calibri"/>
      </rPr>
      <t>Click "Replace".</t>
    </r>
  </si>
  <si>
    <r>
      <rPr>
        <sz val="11"/>
        <color rgb="FF000000"/>
        <rFont val="Calibri"/>
      </rPr>
      <t>The default self-signed, VMCA-issued vCenter reverse proxy certificate must be replaced with a DoD-approved certificate. The use of a DoD certificate on the vCenter reverse proxy assures clients that the service they are connecting to is legitimate and properly secured.</t>
    </r>
  </si>
  <si>
    <r>
      <rPr>
        <sz val="11"/>
        <color rgb="FF000000"/>
        <rFont val="Calibri"/>
      </rPr>
      <t xml:space="preserve">From the vSphere Client, go to Administration &gt;&gt; Certificates &gt;&gt; Certificate Management &gt;&gt; Machine SSL Certificate. </t>
    </r>
    <r>
      <rPr>
        <sz val="11"/>
        <color rgb="FF000000"/>
        <rFont val="Calibri"/>
      </rPr>
      <t xml:space="preserve">
</t>
    </r>
    <r>
      <rPr>
        <sz val="11"/>
        <color rgb="FF000000"/>
        <rFont val="Calibri"/>
      </rPr>
      <t xml:space="preserve">Click "View Details". </t>
    </r>
    <r>
      <rPr>
        <sz val="11"/>
        <color rgb="FF000000"/>
        <rFont val="Calibri"/>
      </rPr>
      <t xml:space="preserve">
</t>
    </r>
    <r>
      <rPr>
        <sz val="11"/>
        <color rgb="FF000000"/>
        <rFont val="Calibri"/>
      </rPr>
      <t>Examine the "Issuer Information" block.</t>
    </r>
    <r>
      <rPr>
        <sz val="11"/>
        <color rgb="FF000000"/>
        <rFont val="Calibri"/>
      </rPr>
      <t xml:space="preserve">
</t>
    </r>
    <r>
      <rPr>
        <sz val="11"/>
        <color rgb="FF000000"/>
        <rFont val="Calibri"/>
      </rPr>
      <t>If the issuer specified is not a DoD-approved certificate authority (or other AO approved CA), this is a finding.</t>
    </r>
  </si>
  <si>
    <t>V-243114</t>
  </si>
  <si>
    <r>
      <rPr>
        <sz val="11"/>
        <rFont val="Calibri"/>
      </rPr>
      <t>The vCenter Server must enable certificate based authentication.</t>
    </r>
  </si>
  <si>
    <r>
      <rPr>
        <sz val="11"/>
        <color rgb="FF000000"/>
        <rFont val="Calibri"/>
      </rPr>
      <t>Configure CAC Authentication per supplemental document.</t>
    </r>
  </si>
  <si>
    <r>
      <rPr>
        <sz val="11"/>
        <color rgb="FF000000"/>
        <rFont val="Calibri"/>
      </rPr>
      <t>The vSphere Client is capable of CAC authentication. This capability must be enabled and properly configured.</t>
    </r>
  </si>
  <si>
    <r>
      <rPr>
        <sz val="11"/>
        <color rgb="FF000000"/>
        <rFont val="Calibri"/>
      </rPr>
      <t>See supplemental document.</t>
    </r>
    <r>
      <rPr>
        <sz val="11"/>
        <color rgb="FF000000"/>
        <rFont val="Calibri"/>
      </rPr>
      <t xml:space="preserve">
</t>
    </r>
    <r>
      <rPr>
        <sz val="11"/>
        <color rgb="FF000000"/>
        <rFont val="Calibri"/>
      </rPr>
      <t>Ensure that CAC authentication is required to log in to the vSphere Client. If CAC authentication is not required, this is a finding.</t>
    </r>
  </si>
  <si>
    <t>V-243115</t>
  </si>
  <si>
    <r>
      <rPr>
        <sz val="11"/>
        <rFont val="Calibri"/>
      </rPr>
      <t>The vCenter Server must enable revocation checking for certificate-based authentication.</t>
    </r>
  </si>
  <si>
    <r>
      <rPr>
        <sz val="11"/>
        <color rgb="FF000000"/>
        <rFont val="Calibri"/>
      </rPr>
      <t xml:space="preserve">From the vSphere Client, go to Administration &gt;&gt; Single Sign-On &gt; Configuration &gt;&gt; Smart Card Authentication. </t>
    </r>
    <r>
      <rPr>
        <sz val="11"/>
        <color rgb="FF000000"/>
        <rFont val="Calibri"/>
      </rPr>
      <t xml:space="preserve">
</t>
    </r>
    <r>
      <rPr>
        <sz val="11"/>
        <color rgb="FF000000"/>
        <rFont val="Calibri"/>
      </rPr>
      <t>Under Smart card authentication settings &gt;&gt; Certificate revocation, click the "Edit" button.</t>
    </r>
    <r>
      <rPr>
        <sz val="11"/>
        <color rgb="FF000000"/>
        <rFont val="Calibri"/>
      </rPr>
      <t xml:space="preserve">
</t>
    </r>
    <r>
      <rPr>
        <sz val="11"/>
        <color rgb="FF000000"/>
        <rFont val="Calibri"/>
      </rPr>
      <t xml:space="preserve">By default, the PSC will use the CRL from the certificate to check revocation check status. </t>
    </r>
    <r>
      <rPr>
        <sz val="11"/>
        <color rgb="FF000000"/>
        <rFont val="Calibri"/>
      </rPr>
      <t xml:space="preserve">
</t>
    </r>
    <r>
      <rPr>
        <sz val="11"/>
        <color rgb="FF000000"/>
        <rFont val="Calibri"/>
      </rPr>
      <t>OCSP with CRL fallback is recommended, but this setting is site specific and should be configured appropriately.</t>
    </r>
  </si>
  <si>
    <r>
      <rPr>
        <sz val="11"/>
        <color rgb="FF000000"/>
        <rFont val="Calibri"/>
      </rPr>
      <t>The system must establish the validity of the user-supplied identity certificate using OCSP and/or CRL revocation checking.</t>
    </r>
  </si>
  <si>
    <r>
      <rPr>
        <sz val="11"/>
        <color rgb="FF000000"/>
        <rFont val="Calibri"/>
      </rPr>
      <t xml:space="preserve">From the vSphere Client, go to Administration &gt;&gt; Single Sign-On &gt;&gt; Configuration &gt;&gt; Smart Card Authentication. </t>
    </r>
    <r>
      <rPr>
        <sz val="11"/>
        <color rgb="FF000000"/>
        <rFont val="Calibri"/>
      </rPr>
      <t xml:space="preserve">
</t>
    </r>
    <r>
      <rPr>
        <sz val="11"/>
        <color rgb="FF000000"/>
        <rFont val="Calibri"/>
      </rPr>
      <t>Under Smart card authentication settings &gt;&gt; Certificate revocation, verify that "Revocation check" does not show as disabled.</t>
    </r>
    <r>
      <rPr>
        <sz val="11"/>
        <color rgb="FF000000"/>
        <rFont val="Calibri"/>
      </rPr>
      <t xml:space="preserve">
</t>
    </r>
    <r>
      <rPr>
        <sz val="11"/>
        <color rgb="FF000000"/>
        <rFont val="Calibri"/>
      </rPr>
      <t>If "Revocation check" shows as disabled, this is a finding.</t>
    </r>
  </si>
  <si>
    <t>V-243116</t>
  </si>
  <si>
    <r>
      <rPr>
        <sz val="11"/>
        <rFont val="Calibri"/>
      </rPr>
      <t>The vCenter Server must disable Password and Windows integrated authentication.</t>
    </r>
  </si>
  <si>
    <r>
      <rPr>
        <sz val="11"/>
        <color rgb="FF000000"/>
        <rFont val="Calibri"/>
      </rPr>
      <t>From the vSphere Client go to Administration &gt;&gt; Single Sign-On &gt;&gt; Configuration &gt;&gt; Smart Card Authentication. Next to "Authentication methods", click "Edit". Click the "Enable smart card authentication" radio button and click "Save".</t>
    </r>
    <r>
      <rPr>
        <sz val="11"/>
        <color rgb="FF000000"/>
        <rFont val="Calibri"/>
      </rPr>
      <t xml:space="preserve">
</t>
    </r>
    <r>
      <rPr>
        <sz val="11"/>
        <color rgb="FF000000"/>
        <rFont val="Calibri"/>
      </rPr>
      <t>To re-enable password authentication for troubleshooting purposes, run the following command on the vCenter server:</t>
    </r>
    <r>
      <rPr>
        <sz val="11"/>
        <color rgb="FF000000"/>
        <rFont val="Calibri"/>
      </rPr>
      <t xml:space="preserve">
</t>
    </r>
    <r>
      <rPr>
        <sz val="11"/>
        <color rgb="FF000000"/>
        <rFont val="Calibri"/>
      </rPr>
      <t>/opt/vmware/bin/sso-config.sh -set_authn_policy -pwdAuthn true -winAuthn false -certAuthn false -securIDAuthn false -t vsphere.local</t>
    </r>
  </si>
  <si>
    <r>
      <rPr>
        <sz val="11"/>
        <color rgb="FF000000"/>
        <rFont val="Calibri"/>
      </rPr>
      <t>All forms of authentication other than CAC must be disabled. Password authentication can be temporarily re-enabled for emergency access to the local SSO domain accounts but it must be disable as soon as CAC authentication is functional.</t>
    </r>
  </si>
  <si>
    <r>
      <rPr>
        <sz val="11"/>
        <color rgb="FF000000"/>
        <rFont val="Calibri"/>
      </rPr>
      <t>Note: For vCenter Server Windows, this is not applicable.</t>
    </r>
    <r>
      <rPr>
        <sz val="11"/>
        <color rgb="FF000000"/>
        <rFont val="Calibri"/>
      </rPr>
      <t xml:space="preserve">
</t>
    </r>
    <r>
      <rPr>
        <sz val="11"/>
        <color rgb="FF000000"/>
        <rFont val="Calibri"/>
      </rPr>
      <t>From the vSphere Client go to Administration &gt;&gt; Single Sign-On &gt;&gt; Configuration &gt;&gt; Smart Card Authentication.</t>
    </r>
    <r>
      <rPr>
        <sz val="11"/>
        <color rgb="FF000000"/>
        <rFont val="Calibri"/>
      </rPr>
      <t xml:space="preserve">
</t>
    </r>
    <r>
      <rPr>
        <sz val="11"/>
        <color rgb="FF000000"/>
        <rFont val="Calibri"/>
      </rPr>
      <t>If "Smart card authentication" is not enabled and "Password and windows session authentication" is not disabled, this is a finding.</t>
    </r>
  </si>
  <si>
    <t>V-243117</t>
  </si>
  <si>
    <r>
      <rPr>
        <sz val="11"/>
        <rFont val="Calibri"/>
      </rPr>
      <t>The vCenter Server must enable the login banner for vSphere Client.</t>
    </r>
  </si>
  <si>
    <r>
      <rPr>
        <sz val="11"/>
        <color rgb="FF000000"/>
        <rFont val="Calibri"/>
      </rPr>
      <t xml:space="preserve">From the vSphere Client, go to Administration &gt;&gt; Single Sign-On &gt;&gt; Configuration &gt;&gt; Login Message. </t>
    </r>
    <r>
      <rPr>
        <sz val="11"/>
        <color rgb="FF000000"/>
        <rFont val="Calibri"/>
      </rPr>
      <t xml:space="preserve">
</t>
    </r>
    <r>
      <rPr>
        <sz val="11"/>
        <color rgb="FF000000"/>
        <rFont val="Calibri"/>
      </rPr>
      <t xml:space="preserve">Click "Edit". </t>
    </r>
    <r>
      <rPr>
        <sz val="11"/>
        <color rgb="FF000000"/>
        <rFont val="Calibri"/>
      </rPr>
      <t xml:space="preserve">
</t>
    </r>
    <r>
      <rPr>
        <sz val="11"/>
        <color rgb="FF000000"/>
        <rFont val="Calibri"/>
      </rPr>
      <t xml:space="preserve">Click the "Show login message" slider to enable. </t>
    </r>
    <r>
      <rPr>
        <sz val="11"/>
        <color rgb="FF000000"/>
        <rFont val="Calibri"/>
      </rPr>
      <t xml:space="preserve">
</t>
    </r>
    <r>
      <rPr>
        <sz val="11"/>
        <color rgb="FF000000"/>
        <rFont val="Calibri"/>
      </rPr>
      <t xml:space="preserve">Configure the "Login message" to "DoD User Agreement". </t>
    </r>
    <r>
      <rPr>
        <sz val="11"/>
        <color rgb="FF000000"/>
        <rFont val="Calibri"/>
      </rPr>
      <t xml:space="preserve">
</t>
    </r>
    <r>
      <rPr>
        <sz val="11"/>
        <color rgb="FF000000"/>
        <rFont val="Calibri"/>
      </rPr>
      <t xml:space="preserve">Click the "Consent checkbox" slider to enable. </t>
    </r>
    <r>
      <rPr>
        <sz val="11"/>
        <color rgb="FF000000"/>
        <rFont val="Calibri"/>
      </rPr>
      <t xml:space="preserve">
</t>
    </r>
    <r>
      <rPr>
        <sz val="11"/>
        <color rgb="FF000000"/>
        <rFont val="Calibri"/>
      </rPr>
      <t>Set the "Details of login message" to the standard DoD User Agreement text.</t>
    </r>
    <r>
      <rPr>
        <sz val="11"/>
        <color rgb="FF000000"/>
        <rFont val="Calibri"/>
      </rPr>
      <t xml:space="preserve">
</t>
    </r>
    <r>
      <rPr>
        <sz val="11"/>
        <color rgb="FF000000"/>
        <rFont val="Calibri"/>
      </rPr>
      <t>Click "Save".</t>
    </r>
  </si>
  <si>
    <r>
      <rPr>
        <sz val="11"/>
        <color rgb="FF000000"/>
        <rFont val="Calibri"/>
      </rPr>
      <t>The required legal notice must be configured for the vCenter Web Client.</t>
    </r>
  </si>
  <si>
    <r>
      <rPr>
        <sz val="11"/>
        <color rgb="FF000000"/>
        <rFont val="Calibri"/>
      </rPr>
      <t>From the vSphere Client, go to Administration &gt;&gt; Single Sign-On &gt;&gt; Configuration &gt;&gt; Login Message.</t>
    </r>
    <r>
      <rPr>
        <sz val="11"/>
        <color rgb="FF000000"/>
        <rFont val="Calibri"/>
      </rPr>
      <t xml:space="preserve">
</t>
    </r>
    <r>
      <rPr>
        <sz val="11"/>
        <color rgb="FF000000"/>
        <rFont val="Calibri"/>
      </rPr>
      <t>If selection boxes next to "Show login message" are disabled or if "Details of login message" is not configured to the standard DoD User Agreement, this is a finding.</t>
    </r>
    <r>
      <rPr>
        <sz val="11"/>
        <color rgb="FF000000"/>
        <rFont val="Calibri"/>
      </rPr>
      <t xml:space="preserve">
</t>
    </r>
    <r>
      <rPr>
        <sz val="11"/>
        <color rgb="FF000000"/>
        <rFont val="Calibri"/>
      </rPr>
      <t>Note: Supplementary Information: DoD Logon Banner</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</si>
  <si>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t>V-243118</t>
  </si>
  <si>
    <r>
      <rPr>
        <sz val="11"/>
        <rFont val="Calibri"/>
      </rPr>
      <t>The vCenter Server must restrict access to the cryptographic role.</t>
    </r>
  </si>
  <si>
    <r>
      <rPr>
        <sz val="11"/>
        <color rgb="FF000000"/>
        <rFont val="Calibri"/>
      </rPr>
      <t>From the vSphere Client, go to Administration &gt;&gt; Access Control &gt;&gt; Roles.</t>
    </r>
    <r>
      <rPr>
        <sz val="11"/>
        <color rgb="FF000000"/>
        <rFont val="Calibri"/>
      </rPr>
      <t xml:space="preserve">
</t>
    </r>
    <r>
      <rPr>
        <sz val="11"/>
        <color rgb="FF000000"/>
        <rFont val="Calibri"/>
      </rPr>
      <t>Move any accounts not explicitly designated for cryptographic operations, other than Solution Users, to other roles such as "No Cryptography Administrator".</t>
    </r>
  </si>
  <si>
    <r>
      <rPr>
        <sz val="11"/>
        <color rgb="FF000000"/>
        <rFont val="Calibri"/>
      </rPr>
      <t xml:space="preserve">In vSphere 6.7, the built-in "Administrator" role contains permission to perform cryptographic operations such as KMS functions and encrypting and decrypting virtual machine disks. This role must be reserved for cryptographic administrators where VM encryption and/or vSAN encryption is in use. </t>
    </r>
    <r>
      <rPr>
        <sz val="11"/>
        <color rgb="FF000000"/>
        <rFont val="Calibri"/>
      </rPr>
      <t xml:space="preserve">
</t>
    </r>
    <r>
      <rPr>
        <sz val="11"/>
        <color rgb="FF000000"/>
        <rFont val="Calibri"/>
      </rPr>
      <t xml:space="preserve">A new built-in role called "No Cryptography Administrator" exists to provide all administrative permissions except cryptographic operations. Permissions must be restricted such that normal vSphere administrators are assigned the 'No Cryptography Administrator' role or more restrictive. </t>
    </r>
    <r>
      <rPr>
        <sz val="11"/>
        <color rgb="FF000000"/>
        <rFont val="Calibri"/>
      </rPr>
      <t xml:space="preserve">
</t>
    </r>
    <r>
      <rPr>
        <sz val="11"/>
        <color rgb="FF000000"/>
        <rFont val="Calibri"/>
      </rPr>
      <t>The "Administrator" role must be tightly controlled and must not be applied to administrators who will not be doing cryptographic work. Catastrophic data loss can result from poorly administered cryptography.</t>
    </r>
  </si>
  <si>
    <r>
      <rPr>
        <sz val="11"/>
        <color rgb="FF000000"/>
        <rFont val="Calibri"/>
      </rPr>
      <t>From the vSphere Client, go to Administration &gt;&gt; Access Control &gt;&gt; Roles.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Get-VIPermission | Where {$_.Role -eq "Admin"} | Select Role,Principal,Entity,Propagate,IsGroup | FT -Auto</t>
    </r>
    <r>
      <rPr>
        <sz val="11"/>
        <color rgb="FF000000"/>
        <rFont val="Calibri"/>
      </rPr>
      <t xml:space="preserve">
</t>
    </r>
    <r>
      <rPr>
        <sz val="11"/>
        <color rgb="FF000000"/>
        <rFont val="Calibri"/>
      </rPr>
      <t>If there are any users other than Solution Users with the "Administrator" role that are not explicitly designated for cryptographic operations, this is a finding.</t>
    </r>
  </si>
  <si>
    <t>V-243119</t>
  </si>
  <si>
    <r>
      <rPr>
        <sz val="11"/>
        <rFont val="Calibri"/>
      </rPr>
      <t>The vCenter Server must restrict access to cryptographic permissions.</t>
    </r>
  </si>
  <si>
    <r>
      <rPr>
        <sz val="11"/>
        <color rgb="FF000000"/>
        <rFont val="Calibri"/>
      </rPr>
      <t>From the vSphere Client, go to Administration &gt;&gt; Access Control &gt;&gt; Roles.</t>
    </r>
    <r>
      <rPr>
        <sz val="11"/>
        <color rgb="FF000000"/>
        <rFont val="Calibri"/>
      </rPr>
      <t xml:space="preserve">
</t>
    </r>
    <r>
      <rPr>
        <sz val="11"/>
        <color rgb="FF000000"/>
        <rFont val="Calibri"/>
      </rPr>
      <t xml:space="preserve">Highlight each role and click the pencil button if it is enabled. </t>
    </r>
    <r>
      <rPr>
        <sz val="11"/>
        <color rgb="FF000000"/>
        <rFont val="Calibri"/>
      </rPr>
      <t xml:space="preserve">
</t>
    </r>
    <r>
      <rPr>
        <sz val="11"/>
        <color rgb="FF000000"/>
        <rFont val="Calibri"/>
      </rPr>
      <t>Remove the following permissions from any group other than Administrator and any site-specific cryptographic group(s):</t>
    </r>
    <r>
      <rPr>
        <sz val="11"/>
        <color rgb="FF000000"/>
        <rFont val="Calibri"/>
      </rPr>
      <t xml:space="preserve">
</t>
    </r>
    <r>
      <rPr>
        <sz val="11"/>
        <color rgb="FF000000"/>
        <rFont val="Calibri"/>
      </rPr>
      <t>Cryptographic Operations privileges</t>
    </r>
    <r>
      <rPr>
        <sz val="11"/>
        <color rgb="FF000000"/>
        <rFont val="Calibri"/>
      </rPr>
      <t xml:space="preserve">
</t>
    </r>
    <r>
      <rPr>
        <sz val="11"/>
        <color rgb="FF000000"/>
        <rFont val="Calibri"/>
      </rPr>
      <t>Global.Diagnostics</t>
    </r>
    <r>
      <rPr>
        <sz val="11"/>
        <color rgb="FF000000"/>
        <rFont val="Calibri"/>
      </rPr>
      <t xml:space="preserve">
</t>
    </r>
    <r>
      <rPr>
        <sz val="11"/>
        <color rgb="FF000000"/>
        <rFont val="Calibri"/>
      </rPr>
      <t>Host.Inventory.Add host to cluster</t>
    </r>
    <r>
      <rPr>
        <sz val="11"/>
        <color rgb="FF000000"/>
        <rFont val="Calibri"/>
      </rPr>
      <t xml:space="preserve">
</t>
    </r>
    <r>
      <rPr>
        <sz val="11"/>
        <color rgb="FF000000"/>
        <rFont val="Calibri"/>
      </rPr>
      <t>Host.Inventory.Add standalone host</t>
    </r>
    <r>
      <rPr>
        <sz val="11"/>
        <color rgb="FF000000"/>
        <rFont val="Calibri"/>
      </rPr>
      <t xml:space="preserve">
</t>
    </r>
    <r>
      <rPr>
        <sz val="11"/>
        <color rgb="FF000000"/>
        <rFont val="Calibri"/>
      </rPr>
      <t>Host.Local operations.Manage user groups</t>
    </r>
  </si>
  <si>
    <r>
      <rPr>
        <sz val="11"/>
        <color rgb="FF000000"/>
        <rFont val="Calibri"/>
      </rPr>
      <t>These permissions must be reserved for cryptographic administrators where VM encryption and/or vSAN encryption is in use. Catastrophic data loss can result from poorly administered cryptography.</t>
    </r>
  </si>
  <si>
    <r>
      <rPr>
        <sz val="11"/>
        <color rgb="FF000000"/>
        <rFont val="Calibri"/>
      </rPr>
      <t>From the vSphere Client, go to Administration &gt;&gt; Access Control &gt;&gt; Roles.</t>
    </r>
    <r>
      <rPr>
        <sz val="11"/>
        <color rgb="FF000000"/>
        <rFont val="Calibri"/>
      </rPr>
      <t xml:space="preserve">
</t>
    </r>
    <r>
      <rPr>
        <sz val="11"/>
        <color rgb="FF000000"/>
        <rFont val="Calibri"/>
      </rPr>
      <t xml:space="preserve">Highlight each role and click the "Privileges" button in the right pane. </t>
    </r>
    <r>
      <rPr>
        <sz val="11"/>
        <color rgb="FF000000"/>
        <rFont val="Calibri"/>
      </rPr>
      <t xml:space="preserve">
</t>
    </r>
    <r>
      <rPr>
        <sz val="11"/>
        <color rgb="FF000000"/>
        <rFont val="Calibri"/>
      </rPr>
      <t>Verify that only the Administrator and any site-specific cryptographic group(s) have the following permissions:</t>
    </r>
    <r>
      <rPr>
        <sz val="11"/>
        <color rgb="FF000000"/>
        <rFont val="Calibri"/>
      </rPr>
      <t xml:space="preserve">
</t>
    </r>
    <r>
      <rPr>
        <sz val="11"/>
        <color rgb="FF000000"/>
        <rFont val="Calibri"/>
      </rPr>
      <t>Cryptographic Operations privileges</t>
    </r>
    <r>
      <rPr>
        <sz val="11"/>
        <color rgb="FF000000"/>
        <rFont val="Calibri"/>
      </rPr>
      <t xml:space="preserve">
</t>
    </r>
    <r>
      <rPr>
        <sz val="11"/>
        <color rgb="FF000000"/>
        <rFont val="Calibri"/>
      </rPr>
      <t>Global.Diagnostics</t>
    </r>
    <r>
      <rPr>
        <sz val="11"/>
        <color rgb="FF000000"/>
        <rFont val="Calibri"/>
      </rPr>
      <t xml:space="preserve">
</t>
    </r>
    <r>
      <rPr>
        <sz val="11"/>
        <color rgb="FF000000"/>
        <rFont val="Calibri"/>
      </rPr>
      <t>Host.Inventory.Add host to cluster</t>
    </r>
    <r>
      <rPr>
        <sz val="11"/>
        <color rgb="FF000000"/>
        <rFont val="Calibri"/>
      </rPr>
      <t xml:space="preserve">
</t>
    </r>
    <r>
      <rPr>
        <sz val="11"/>
        <color rgb="FF000000"/>
        <rFont val="Calibri"/>
      </rPr>
      <t>Host.Inventory.Add standalone host</t>
    </r>
    <r>
      <rPr>
        <sz val="11"/>
        <color rgb="FF000000"/>
        <rFont val="Calibri"/>
      </rPr>
      <t xml:space="preserve">
</t>
    </r>
    <r>
      <rPr>
        <sz val="11"/>
        <color rgb="FF000000"/>
        <rFont val="Calibri"/>
      </rPr>
      <t>Host.Local operations.Manage user groups</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 PowerCLI command prompt while connected to the vCenter server, run the following command:</t>
    </r>
    <r>
      <rPr>
        <sz val="11"/>
        <color rgb="FF000000"/>
        <rFont val="Calibri"/>
      </rPr>
      <t xml:space="preserve">
</t>
    </r>
    <r>
      <rPr>
        <sz val="11"/>
        <color rgb="FF000000"/>
        <rFont val="Calibri"/>
      </rPr>
      <t>$roles = Get-VIRole</t>
    </r>
    <r>
      <rPr>
        <sz val="11"/>
        <color rgb="FF000000"/>
        <rFont val="Calibri"/>
      </rPr>
      <t xml:space="preserve">
</t>
    </r>
    <r>
      <rPr>
        <sz val="11"/>
        <color rgb="FF000000"/>
        <rFont val="Calibri"/>
      </rPr>
      <t>ForEach($role in $roles){</t>
    </r>
    <r>
      <rPr>
        <sz val="11"/>
        <color rgb="FF000000"/>
        <rFont val="Calibri"/>
      </rPr>
      <t xml:space="preserve">
</t>
    </r>
    <r>
      <rPr>
        <sz val="11"/>
        <color rgb="FF000000"/>
        <rFont val="Calibri"/>
      </rPr>
      <t xml:space="preserve">    $privileges = $role.PrivilegeList</t>
    </r>
    <r>
      <rPr>
        <sz val="11"/>
        <color rgb="FF000000"/>
        <rFont val="Calibri"/>
      </rPr>
      <t xml:space="preserve">
</t>
    </r>
    <r>
      <rPr>
        <sz val="11"/>
        <color rgb="FF000000"/>
        <rFont val="Calibri"/>
      </rPr>
      <t xml:space="preserve">    If($privileges -match "Crypto*" -or $privileges -match "Global.Diagnostics" -or $privileges -match "Host.Inventory.Add*" -or $privileges -match "Host.Local operations.Manage user groups"){</t>
    </r>
    <r>
      <rPr>
        <sz val="11"/>
        <color rgb="FF000000"/>
        <rFont val="Calibri"/>
      </rPr>
      <t xml:space="preserve">
</t>
    </r>
    <r>
      <rPr>
        <sz val="11"/>
        <color rgb="FF000000"/>
        <rFont val="Calibri"/>
      </rPr>
      <t xml:space="preserve">    Write-Host "$role has Cryptographic privileges"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any role other than Administrator and any site-specific group(s) have any of these permissions, this is a finding.</t>
    </r>
  </si>
  <si>
    <t>V-243120</t>
  </si>
  <si>
    <r>
      <rPr>
        <sz val="11"/>
        <rFont val="Calibri"/>
      </rPr>
      <t>The vCenter Server must have Mutual CHAP configured for vSAN iSCSI targets.</t>
    </r>
  </si>
  <si>
    <r>
      <rPr>
        <sz val="11"/>
        <color rgb="FF000000"/>
        <rFont val="Calibri"/>
      </rPr>
      <t>From the vSphere Client, go to Hosts and Clusters &gt;&gt; select a vSAN Enabled Cluster &gt;&gt; Configure &gt;&gt; vSAN &gt;&gt; iSCSI Target Service.</t>
    </r>
    <r>
      <rPr>
        <sz val="11"/>
        <color rgb="FF000000"/>
        <rFont val="Calibri"/>
      </rPr>
      <t xml:space="preserve">
</t>
    </r>
    <r>
      <rPr>
        <sz val="11"/>
        <color rgb="FF000000"/>
        <rFont val="Calibri"/>
      </rPr>
      <t xml:space="preserve">For each iSCSI target, select the item and click "Edit". </t>
    </r>
    <r>
      <rPr>
        <sz val="11"/>
        <color rgb="FF000000"/>
        <rFont val="Calibri"/>
      </rPr>
      <t xml:space="preserve">
</t>
    </r>
    <r>
      <rPr>
        <sz val="11"/>
        <color rgb="FF000000"/>
        <rFont val="Calibri"/>
      </rPr>
      <t>Change the "Authentication" field to "Mutual CHAP" and configure the incoming and outgoing users and secrets appropriately.</t>
    </r>
  </si>
  <si>
    <r>
      <rPr>
        <sz val="11"/>
        <color rgb="FF000000"/>
        <rFont val="Calibri"/>
      </rPr>
      <t>When Mutual CHAP is enabled, vSphere performs bidirectional authentication of both the iSCSI target and host. There is a potential for a MitM attack when not authenticating both the iSCSI target and host in which an attacker might impersonate either side of the connection to steal data. Bidirectional authentication mitigates this risk.</t>
    </r>
  </si>
  <si>
    <r>
      <rPr>
        <sz val="11"/>
        <color rgb="FF000000"/>
        <rFont val="Calibri"/>
      </rPr>
      <t>If no clusters are enabled for vSAN or if vSAN is enabled but iSCSI is not enabled, this is not applicable.</t>
    </r>
    <r>
      <rPr>
        <sz val="11"/>
        <color rgb="FF000000"/>
        <rFont val="Calibri"/>
      </rPr>
      <t xml:space="preserve">
</t>
    </r>
    <r>
      <rPr>
        <sz val="11"/>
        <color rgb="FF000000"/>
        <rFont val="Calibri"/>
      </rPr>
      <t>From the vSphere Client, go to Hosts and Clusters &gt;&gt; select a vSAN Enabled Cluster &gt;&gt; Configure &gt;&gt; vSAN &gt;&gt; iSCSI Target Service.</t>
    </r>
    <r>
      <rPr>
        <sz val="11"/>
        <color rgb="FF000000"/>
        <rFont val="Calibri"/>
      </rPr>
      <t xml:space="preserve">
</t>
    </r>
    <r>
      <rPr>
        <sz val="11"/>
        <color rgb="FF000000"/>
        <rFont val="Calibri"/>
      </rPr>
      <t>For each iSCSI target, review the value in the "Authentication" column.</t>
    </r>
    <r>
      <rPr>
        <sz val="11"/>
        <color rgb="FF000000"/>
        <rFont val="Calibri"/>
      </rPr>
      <t xml:space="preserve">
</t>
    </r>
    <r>
      <rPr>
        <sz val="11"/>
        <color rgb="FF000000"/>
        <rFont val="Calibri"/>
      </rPr>
      <t>If the Authentication method is not set to "CHAP_Mutual" for any iSCSI target, this is a finding.</t>
    </r>
  </si>
  <si>
    <t>V-243121</t>
  </si>
  <si>
    <r>
      <rPr>
        <sz val="11"/>
        <rFont val="Calibri"/>
      </rPr>
      <t>The vCenter Server must have new Key Encryption Keys (KEKs) reissued at regular intervals for vSAN encrypted datastore(s).</t>
    </r>
  </si>
  <si>
    <r>
      <rPr>
        <sz val="11"/>
        <color rgb="FF000000"/>
        <rFont val="Calibri"/>
      </rPr>
      <t>If vSAN encryption is in use, ensure that a regular rekey procedure is in place.</t>
    </r>
  </si>
  <si>
    <r>
      <rPr>
        <sz val="11"/>
        <color rgb="FF000000"/>
        <rFont val="Calibri"/>
      </rPr>
      <t>The KEK for a vSAN encrypted datastore is generated by the Key Management Server (KMS) and serves as a wrapper and lock around the Disk Encryption Key (DEK). The DEK is generated by the host and is used to encrypt and decrypt the datastore.</t>
    </r>
    <r>
      <rPr>
        <sz val="11"/>
        <color rgb="FF000000"/>
        <rFont val="Calibri"/>
      </rPr>
      <t xml:space="preserve">
</t>
    </r>
    <r>
      <rPr>
        <sz val="11"/>
        <color rgb="FF000000"/>
        <rFont val="Calibri"/>
      </rPr>
      <t xml:space="preserve">A mustow rekey is a procedure in which the KMS issues a new KEK to the ESXi host that rewraps the DEK but does not change the DEK or any data on disk. This operation must be done on a regular, site-defined interval and can be viewed as similar in criticality to changing an administrative password. </t>
    </r>
    <r>
      <rPr>
        <sz val="11"/>
        <color rgb="FF000000"/>
        <rFont val="Calibri"/>
      </rPr>
      <t xml:space="preserve">
</t>
    </r>
    <r>
      <rPr>
        <sz val="11"/>
        <color rgb="FF000000"/>
        <rFont val="Calibri"/>
      </rPr>
      <t>If the KMS is compromised, a standing operational procedure to rekey will put a time limit on the usefulness of any stolen KMS data.</t>
    </r>
  </si>
  <si>
    <r>
      <rPr>
        <sz val="11"/>
        <color rgb="FF000000"/>
        <rFont val="Calibri"/>
      </rPr>
      <t>Interview the SA to determine that a procedure has been implemented to perform a mustow rekey of all vSAN encrypted datastores at regular, site-defined intervals.</t>
    </r>
    <r>
      <rPr>
        <sz val="11"/>
        <color rgb="FF000000"/>
        <rFont val="Calibri"/>
      </rPr>
      <t xml:space="preserve">
</t>
    </r>
    <r>
      <rPr>
        <sz val="11"/>
        <color rgb="FF000000"/>
        <rFont val="Calibri"/>
      </rPr>
      <t>VMware recommends a 60-day rekey task, but this interval must be defined by the SA and the ISSO.</t>
    </r>
    <r>
      <rPr>
        <sz val="11"/>
        <color rgb="FF000000"/>
        <rFont val="Calibri"/>
      </rPr>
      <t xml:space="preserve">
</t>
    </r>
    <r>
      <rPr>
        <sz val="11"/>
        <color rgb="FF000000"/>
        <rFont val="Calibri"/>
      </rPr>
      <t>If vSAN encryption is not in use, this is not a finding.</t>
    </r>
  </si>
  <si>
    <t>V-243122</t>
  </si>
  <si>
    <r>
      <rPr>
        <sz val="11"/>
        <rFont val="Calibri"/>
      </rPr>
      <t>The vCenter Server must disable the Customer Experience Improvement Program (CEIP).</t>
    </r>
  </si>
  <si>
    <r>
      <rPr>
        <sz val="11"/>
        <color rgb="FF000000"/>
        <rFont val="Calibri"/>
      </rPr>
      <t>From the vSphere Client, go to Administration &gt;&gt; Deployment &gt;&gt; Customer Experience Improvement Program.</t>
    </r>
    <r>
      <rPr>
        <sz val="11"/>
        <color rgb="FF000000"/>
        <rFont val="Calibri"/>
      </rPr>
      <t xml:space="preserve">
</t>
    </r>
    <r>
      <rPr>
        <sz val="11"/>
        <color rgb="FF000000"/>
        <rFont val="Calibri"/>
      </rPr>
      <t>Click the "Leave" button.</t>
    </r>
  </si>
  <si>
    <r>
      <rPr>
        <sz val="11"/>
        <color rgb="FF000000"/>
        <rFont val="Calibri"/>
      </rPr>
      <t>The VMware CEIP sends VMware anonymized system information that is used to improve the quality, reliability, and functionality of VMware products and services. For confidentiality purposes, this feature must be disabled.</t>
    </r>
  </si>
  <si>
    <r>
      <rPr>
        <sz val="11"/>
        <color rgb="FF000000"/>
        <rFont val="Calibri"/>
      </rPr>
      <t>From the vSphere Client, go to Administration &gt;&gt; Deployment &gt;&gt; Customer Experience Improvement Program.</t>
    </r>
    <r>
      <rPr>
        <sz val="11"/>
        <color rgb="FF000000"/>
        <rFont val="Calibri"/>
      </rPr>
      <t xml:space="preserve">
</t>
    </r>
    <r>
      <rPr>
        <sz val="11"/>
        <color rgb="FF000000"/>
        <rFont val="Calibri"/>
      </rPr>
      <t>If Customer Experience Improvement "Program Status" is "Joined", this is a finding.</t>
    </r>
  </si>
  <si>
    <t>V-243123</t>
  </si>
  <si>
    <r>
      <rPr>
        <sz val="11"/>
        <rFont val="Calibri"/>
      </rPr>
      <t>The vCenter Server must use secure Lightweight Directory Access Protocol (LDAPS) when adding an SSO identity source.</t>
    </r>
  </si>
  <si>
    <r>
      <rPr>
        <sz val="11"/>
        <color rgb="FF000000"/>
        <rFont val="Calibri"/>
      </rPr>
      <t xml:space="preserve">From the vSphere Client, go to Administration &gt;&gt; Single Sign-On &gt;&gt; Configuration. </t>
    </r>
    <r>
      <rPr>
        <sz val="11"/>
        <color rgb="FF000000"/>
        <rFont val="Calibri"/>
      </rPr>
      <t xml:space="preserve">
</t>
    </r>
    <r>
      <rPr>
        <sz val="11"/>
        <color rgb="FF000000"/>
        <rFont val="Calibri"/>
      </rPr>
      <t>Click the "Identity Sources" tab.</t>
    </r>
    <r>
      <rPr>
        <sz val="11"/>
        <color rgb="FF000000"/>
        <rFont val="Calibri"/>
      </rPr>
      <t xml:space="preserve">
</t>
    </r>
    <r>
      <rPr>
        <sz val="11"/>
        <color rgb="FF000000"/>
        <rFont val="Calibri"/>
      </rPr>
      <t xml:space="preserve">For each identity source of type "Active Directory" where LDAPS is not configured, highlight the item and click "Edit". </t>
    </r>
    <r>
      <rPr>
        <sz val="11"/>
        <color rgb="FF000000"/>
        <rFont val="Calibri"/>
      </rPr>
      <t xml:space="preserve">
</t>
    </r>
    <r>
      <rPr>
        <sz val="11"/>
        <color rgb="FF000000"/>
        <rFont val="Calibri"/>
      </rPr>
      <t xml:space="preserve">Ensure the primary and secondary server URLs, if specified, are configured for "ldaps://". </t>
    </r>
    <r>
      <rPr>
        <sz val="11"/>
        <color rgb="FF000000"/>
        <rFont val="Calibri"/>
      </rPr>
      <t xml:space="preserve">
</t>
    </r>
    <r>
      <rPr>
        <sz val="11"/>
        <color rgb="FF000000"/>
        <rFont val="Calibri"/>
      </rPr>
      <t>At the bottom, click the "Browse" button, select the AD LDAP cert previously exported to the local computer, click "Open", and "Save" to complete modifications.</t>
    </r>
    <r>
      <rPr>
        <sz val="11"/>
        <color rgb="FF000000"/>
        <rFont val="Calibri"/>
      </rPr>
      <t xml:space="preserve">
</t>
    </r>
    <r>
      <rPr>
        <sz val="11"/>
        <color rgb="FF000000"/>
        <rFont val="Calibri"/>
      </rPr>
      <t>Note: With LDAPS, the server must be a specific domain controller and its specific certificate or the domain alias with a certificate that is valid for that URL.</t>
    </r>
  </si>
  <si>
    <r>
      <rPr>
        <sz val="11"/>
        <color rgb="FF000000"/>
        <rFont val="Calibri"/>
      </rPr>
      <t xml:space="preserve">LDAP is an industry-standard protocol for querying directory services such as Active Directory. This protocol can operate in clear text or over an SSL/TLS encrypted tunnel. </t>
    </r>
    <r>
      <rPr>
        <sz val="11"/>
        <color rgb="FF000000"/>
        <rFont val="Calibri"/>
      </rPr>
      <t xml:space="preserve">
</t>
    </r>
    <r>
      <rPr>
        <sz val="11"/>
        <color rgb="FF000000"/>
        <rFont val="Calibri"/>
      </rPr>
      <t>To protect confidentiality of LDAP communications, secure LDAP (LDAPS) must be explicitly configured when adding an LDAP identity source in vSphere SSO. When configuring an identity source and supplying an SSL certificate, vCenter will enforce LDAPs. The server URLs do not need to be explicitly provided as long as an SSL certificate is uploaded.</t>
    </r>
  </si>
  <si>
    <r>
      <rPr>
        <sz val="11"/>
        <color rgb="FF000000"/>
        <rFont val="Calibri"/>
      </rPr>
      <t xml:space="preserve">From the vSphere Client, go to Administration &gt;&gt; Single Sign-On &gt;&gt; Configuration. </t>
    </r>
    <r>
      <rPr>
        <sz val="11"/>
        <color rgb="FF000000"/>
        <rFont val="Calibri"/>
      </rPr>
      <t xml:space="preserve">
</t>
    </r>
    <r>
      <rPr>
        <sz val="11"/>
        <color rgb="FF000000"/>
        <rFont val="Calibri"/>
      </rPr>
      <t>Click the "Identity Sources" tab.</t>
    </r>
    <r>
      <rPr>
        <sz val="11"/>
        <color rgb="FF000000"/>
        <rFont val="Calibri"/>
      </rPr>
      <t xml:space="preserve">
</t>
    </r>
    <r>
      <rPr>
        <sz val="11"/>
        <color rgb="FF000000"/>
        <rFont val="Calibri"/>
      </rPr>
      <t>For each identity source of type "Active Directory", if the "Server URL" does not indicate "ldaps://", this is a finding.</t>
    </r>
  </si>
  <si>
    <t>V-243124</t>
  </si>
  <si>
    <r>
      <rPr>
        <sz val="11"/>
        <rFont val="Calibri"/>
      </rPr>
      <t>The vCenter Server must use a limited privilege account when adding an LDAP identity source.</t>
    </r>
  </si>
  <si>
    <r>
      <rPr>
        <sz val="11"/>
        <color rgb="FF000000"/>
        <rFont val="Calibri"/>
      </rPr>
      <t xml:space="preserve">From the vSphere Client, go to Administration &gt;&gt; Single Sign-On &gt;&gt; Configuration. </t>
    </r>
    <r>
      <rPr>
        <sz val="11"/>
        <color rgb="FF000000"/>
        <rFont val="Calibri"/>
      </rPr>
      <t xml:space="preserve">
</t>
    </r>
    <r>
      <rPr>
        <sz val="11"/>
        <color rgb="FF000000"/>
        <rFont val="Calibri"/>
      </rPr>
      <t>Click the "Identity Sources" tab.</t>
    </r>
    <r>
      <rPr>
        <sz val="11"/>
        <color rgb="FF000000"/>
        <rFont val="Calibri"/>
      </rPr>
      <t xml:space="preserve">
</t>
    </r>
    <r>
      <rPr>
        <sz val="11"/>
        <color rgb="FF000000"/>
        <rFont val="Calibri"/>
      </rPr>
      <t xml:space="preserve">For each identity source that has been configured with a highly privileged AD account, highlight the item and click "Edit". </t>
    </r>
    <r>
      <rPr>
        <sz val="11"/>
        <color rgb="FF000000"/>
        <rFont val="Calibri"/>
      </rPr>
      <t xml:space="preserve">
</t>
    </r>
    <r>
      <rPr>
        <sz val="11"/>
        <color rgb="FF000000"/>
        <rFont val="Calibri"/>
      </rPr>
      <t>Change the username and password to one with read-only rights to the base DN and complete the dialog.</t>
    </r>
  </si>
  <si>
    <r>
      <rPr>
        <sz val="11"/>
        <color rgb="FF000000"/>
        <rFont val="Calibri"/>
      </rPr>
      <t>When adding an LDAP identity source to vSphere SSO, the account used to bind to AD must be minimally privileged. This account only requires read rights to the base DN specified. Any other permissions inside or outside of that OU are unnecessary and violate least privilege.</t>
    </r>
  </si>
  <si>
    <r>
      <rPr>
        <sz val="11"/>
        <color rgb="FF000000"/>
        <rFont val="Calibri"/>
      </rPr>
      <t xml:space="preserve">From the vSphere Client, go to Administration &gt;&gt; Single Sign-On &gt;&gt; Configuration. </t>
    </r>
    <r>
      <rPr>
        <sz val="11"/>
        <color rgb="FF000000"/>
        <rFont val="Calibri"/>
      </rPr>
      <t xml:space="preserve">
</t>
    </r>
    <r>
      <rPr>
        <sz val="11"/>
        <color rgb="FF000000"/>
        <rFont val="Calibri"/>
      </rPr>
      <t>Click the "Identity Sources" tab.</t>
    </r>
    <r>
      <rPr>
        <sz val="11"/>
        <color rgb="FF000000"/>
        <rFont val="Calibri"/>
      </rPr>
      <t xml:space="preserve">
</t>
    </r>
    <r>
      <rPr>
        <sz val="11"/>
        <color rgb="FF000000"/>
        <rFont val="Calibri"/>
      </rPr>
      <t xml:space="preserve">For each identity source with of type "Active Directory", highlight the item and click "Edit". </t>
    </r>
    <r>
      <rPr>
        <sz val="11"/>
        <color rgb="FF000000"/>
        <rFont val="Calibri"/>
      </rPr>
      <t xml:space="preserve">
</t>
    </r>
    <r>
      <rPr>
        <sz val="11"/>
        <color rgb="FF000000"/>
        <rFont val="Calibri"/>
      </rPr>
      <t>If the account that is configured to bind to the LDAPS server is not one with minimal privileges, this is a finding.</t>
    </r>
  </si>
  <si>
    <t>V-243125</t>
  </si>
  <si>
    <r>
      <rPr>
        <sz val="11"/>
        <color rgb="FF000000"/>
        <rFont val="Calibri"/>
      </rPr>
      <t xml:space="preserve">Change the refresh rate value by editing the "webclient.properties" file. </t>
    </r>
    <r>
      <rPr>
        <sz val="11"/>
        <color rgb="FF000000"/>
        <rFont val="Calibri"/>
      </rPr>
      <t xml:space="preserve">
</t>
    </r>
    <r>
      <rPr>
        <sz val="11"/>
        <color rgb="FF000000"/>
        <rFont val="Calibri"/>
      </rPr>
      <t xml:space="preserve">On the vCenter Server locate the "webclient.properties" file in </t>
    </r>
    <r>
      <rPr>
        <sz val="11"/>
        <color rgb="FF000000"/>
        <rFont val="Calibri"/>
      </rPr>
      <t xml:space="preserve">
</t>
    </r>
    <r>
      <rPr>
        <sz val="11"/>
        <color rgb="FF000000"/>
        <rFont val="Calibri"/>
      </rPr>
      <t xml:space="preserve">C:\ProgramData\VMware\vCenterServer\cfg\vsphere-client </t>
    </r>
    <r>
      <rPr>
        <sz val="11"/>
        <color rgb="FF000000"/>
        <rFont val="Calibri"/>
      </rPr>
      <t xml:space="preserve">
</t>
    </r>
    <r>
      <rPr>
        <sz val="11"/>
        <color rgb="FF000000"/>
        <rFont val="Calibri"/>
      </rPr>
      <t xml:space="preserve">Edit the file to include the line "refresh.rate = -1" where "-1" indicates sessions are not automatically refreshed. Uncomment the line if necessary. </t>
    </r>
    <r>
      <rPr>
        <sz val="11"/>
        <color rgb="FF000000"/>
        <rFont val="Calibri"/>
      </rPr>
      <t xml:space="preserve">
</t>
    </r>
    <r>
      <rPr>
        <sz val="11"/>
        <color rgb="FF000000"/>
        <rFont val="Calibri"/>
      </rPr>
      <t>After editing the file the vSphere Client service must be restarted.</t>
    </r>
  </si>
  <si>
    <r>
      <rPr>
        <sz val="11"/>
        <color rgb="FF000000"/>
        <rFont val="Calibri"/>
      </rPr>
      <t>Note: For vCenter Server Appliance, this is not applicable.</t>
    </r>
    <r>
      <rPr>
        <sz val="11"/>
        <color rgb="FF000000"/>
        <rFont val="Calibri"/>
      </rPr>
      <t xml:space="preserve">
</t>
    </r>
    <r>
      <rPr>
        <sz val="11"/>
        <color rgb="FF000000"/>
        <rFont val="Calibri"/>
      </rPr>
      <t xml:space="preserve">On the vCenter Server locate the "webclient.properties" file in </t>
    </r>
    <r>
      <rPr>
        <sz val="11"/>
        <color rgb="FF000000"/>
        <rFont val="Calibri"/>
      </rPr>
      <t xml:space="preserve">
</t>
    </r>
    <r>
      <rPr>
        <sz val="11"/>
        <color rgb="FF000000"/>
        <rFont val="Calibri"/>
      </rPr>
      <t xml:space="preserve">C:\ProgramData\VMware\vCenterServer\cfg\vsphere-client </t>
    </r>
    <r>
      <rPr>
        <sz val="11"/>
        <color rgb="FF000000"/>
        <rFont val="Calibri"/>
      </rPr>
      <t xml:space="preserve">
</t>
    </r>
    <r>
      <rPr>
        <sz val="11"/>
        <color rgb="FF000000"/>
        <rFont val="Calibri"/>
      </rPr>
      <t xml:space="preserve">Find the "refresh.rate =" line in the "webclient.properties" file. </t>
    </r>
    <r>
      <rPr>
        <sz val="11"/>
        <color rgb="FF000000"/>
        <rFont val="Calibri"/>
      </rPr>
      <t xml:space="preserve">
</t>
    </r>
    <r>
      <rPr>
        <sz val="11"/>
        <color rgb="FF000000"/>
        <rFont val="Calibri"/>
      </rPr>
      <t>If the refresh rate is not set to "-1" in the "webclient.properties" file, this is a finding.</t>
    </r>
  </si>
  <si>
    <t>V-243126</t>
  </si>
  <si>
    <r>
      <rPr>
        <sz val="11"/>
        <color rgb="FF000000"/>
        <rFont val="Calibri"/>
      </rPr>
      <t>Change the timeout value by editing the "webclient.properties" file.</t>
    </r>
    <r>
      <rPr>
        <sz val="11"/>
        <color rgb="FF000000"/>
        <rFont val="Calibri"/>
      </rPr>
      <t xml:space="preserve">
</t>
    </r>
    <r>
      <rPr>
        <sz val="11"/>
        <color rgb="FF000000"/>
        <rFont val="Calibri"/>
      </rPr>
      <t xml:space="preserve">On the vCenter Server locate the "webclient.properties" file in </t>
    </r>
    <r>
      <rPr>
        <sz val="11"/>
        <color rgb="FF000000"/>
        <rFont val="Calibri"/>
      </rPr>
      <t xml:space="preserve">
</t>
    </r>
    <r>
      <rPr>
        <sz val="11"/>
        <color rgb="FF000000"/>
        <rFont val="Calibri"/>
      </rPr>
      <t>C:\ProgramData\VMware\vCenterServer\cfg\vsphere-client</t>
    </r>
    <r>
      <rPr>
        <sz val="11"/>
        <color rgb="FF000000"/>
        <rFont val="Calibri"/>
      </rPr>
      <t xml:space="preserve">
</t>
    </r>
    <r>
      <rPr>
        <sz val="11"/>
        <color rgb="FF000000"/>
        <rFont val="Calibri"/>
      </rPr>
      <t>Edit the file to include the line "session.timeout = 10" where "10" is the timeout value in minutes.  Uncomment the line if necessary.</t>
    </r>
    <r>
      <rPr>
        <sz val="11"/>
        <color rgb="FF000000"/>
        <rFont val="Calibri"/>
      </rPr>
      <t xml:space="preserve">
</t>
    </r>
    <r>
      <rPr>
        <sz val="11"/>
        <color rgb="FF000000"/>
        <rFont val="Calibri"/>
      </rPr>
      <t>After editing the file the vSphere Client service must be restarted.</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</si>
  <si>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 level network connection. This does not mean that the application terminates all sessions or network access; it only ends the inactive session and releases the resources associated with that session.</t>
    </r>
  </si>
  <si>
    <r>
      <rPr>
        <sz val="11"/>
        <color rgb="FF000000"/>
        <rFont val="Calibri"/>
      </rPr>
      <t>Note: For vCenter Server Appliance, this is not applicable.</t>
    </r>
    <r>
      <rPr>
        <sz val="11"/>
        <color rgb="FF000000"/>
        <rFont val="Calibri"/>
      </rPr>
      <t xml:space="preserve">
</t>
    </r>
    <r>
      <rPr>
        <sz val="11"/>
        <color rgb="FF000000"/>
        <rFont val="Calibri"/>
      </rPr>
      <t>By default, vSphere Client sessions terminate after "120" minutes of idle time, requiring the user to log in again to resume using the client. You can view the timeout value by viewing the "webclient.properties" file.</t>
    </r>
    <r>
      <rPr>
        <sz val="11"/>
        <color rgb="FF000000"/>
        <rFont val="Calibri"/>
      </rPr>
      <t xml:space="preserve">
</t>
    </r>
    <r>
      <rPr>
        <sz val="11"/>
        <color rgb="FF000000"/>
        <rFont val="Calibri"/>
      </rPr>
      <t xml:space="preserve">On the vCenter Server locate the "webclient.properties" file in </t>
    </r>
    <r>
      <rPr>
        <sz val="11"/>
        <color rgb="FF000000"/>
        <rFont val="Calibri"/>
      </rPr>
      <t xml:space="preserve">
</t>
    </r>
    <r>
      <rPr>
        <sz val="11"/>
        <color rgb="FF000000"/>
        <rFont val="Calibri"/>
      </rPr>
      <t>C:\ProgramData\VMware\vCenterServer\cfg\vsphere-client</t>
    </r>
    <r>
      <rPr>
        <sz val="11"/>
        <color rgb="FF000000"/>
        <rFont val="Calibri"/>
      </rPr>
      <t xml:space="preserve">
</t>
    </r>
    <r>
      <rPr>
        <sz val="11"/>
        <color rgb="FF000000"/>
        <rFont val="Calibri"/>
      </rPr>
      <t>Find the "session.timeout =" line in the "webclient.properties" file.</t>
    </r>
    <r>
      <rPr>
        <sz val="11"/>
        <color rgb="FF000000"/>
        <rFont val="Calibri"/>
      </rPr>
      <t xml:space="preserve">
</t>
    </r>
    <r>
      <rPr>
        <sz val="11"/>
        <color rgb="FF000000"/>
        <rFont val="Calibri"/>
      </rPr>
      <t>If the session timeout is not set to "10" in the "webclient.properties" file, this is a finding.</t>
    </r>
  </si>
  <si>
    <t>V-243127</t>
  </si>
  <si>
    <r>
      <rPr>
        <sz val="11"/>
        <rFont val="Calibri"/>
      </rPr>
      <t>The vCenter Server services must be ran using a service account instead of a built-in Windows account.</t>
    </r>
  </si>
  <si>
    <r>
      <rPr>
        <sz val="11"/>
        <color rgb="FF000000"/>
        <rFont val="Calibri"/>
      </rPr>
      <t>For each of the following services open the services console on the vCenter server and right-click, select "Properties" on the service.  Go to the "Log On" tab and configure the service to run as a service account and restart the service.</t>
    </r>
    <r>
      <rPr>
        <sz val="11"/>
        <color rgb="FF000000"/>
        <rFont val="Calibri"/>
      </rPr>
      <t xml:space="preserve">
</t>
    </r>
    <r>
      <rPr>
        <sz val="11"/>
        <color rgb="FF000000"/>
        <rFont val="Calibri"/>
      </rPr>
      <t>VMware Content Library Service</t>
    </r>
    <r>
      <rPr>
        <sz val="11"/>
        <color rgb="FF000000"/>
        <rFont val="Calibri"/>
      </rPr>
      <t xml:space="preserve">
</t>
    </r>
    <r>
      <rPr>
        <sz val="11"/>
        <color rgb="FF000000"/>
        <rFont val="Calibri"/>
      </rPr>
      <t>VMware Inventory Service</t>
    </r>
    <r>
      <rPr>
        <sz val="11"/>
        <color rgb="FF000000"/>
        <rFont val="Calibri"/>
      </rPr>
      <t xml:space="preserve">
</t>
    </r>
    <r>
      <rPr>
        <sz val="11"/>
        <color rgb="FF000000"/>
        <rFont val="Calibri"/>
      </rPr>
      <t>VMware Performance Charts</t>
    </r>
    <r>
      <rPr>
        <sz val="11"/>
        <color rgb="FF000000"/>
        <rFont val="Calibri"/>
      </rPr>
      <t xml:space="preserve">
</t>
    </r>
    <r>
      <rPr>
        <sz val="11"/>
        <color rgb="FF000000"/>
        <rFont val="Calibri"/>
      </rPr>
      <t>VMware VirtualCenter Server</t>
    </r>
  </si>
  <si>
    <r>
      <rPr>
        <sz val="11"/>
        <color rgb="FF000000"/>
        <rFont val="Calibri"/>
      </rPr>
      <t>You can use the Microsoft Windows built-in system account or a domain user account to run vCenter Server.  The Microsoft Windows built-in system account has more permissions and rights on the server than the vCenter Server system requires, which can contribute to security problems. With a domain user account, you can enable Windows authentication for SQL Server; it also allows more granular security and logging. The installing account only needs to be a member of the Administrators group, and have permission to act as part of the operating system and log on as a service. If you are using SQL Server for the vCenter database, you must configure the SQL Server database to allow the domain account access to SQL Server.</t>
    </r>
  </si>
  <si>
    <r>
      <rPr>
        <sz val="11"/>
        <color rgb="FF000000"/>
        <rFont val="Calibri"/>
      </rPr>
      <t>Note: For vCenter Server Appliance, this is not applicable.</t>
    </r>
    <r>
      <rPr>
        <sz val="11"/>
        <color rgb="FF000000"/>
        <rFont val="Calibri"/>
      </rPr>
      <t xml:space="preserve">
</t>
    </r>
    <r>
      <rPr>
        <sz val="11"/>
        <color rgb="FF000000"/>
        <rFont val="Calibri"/>
      </rPr>
      <t>The following services should be set to run as a service account:</t>
    </r>
    <r>
      <rPr>
        <sz val="11"/>
        <color rgb="FF000000"/>
        <rFont val="Calibri"/>
      </rPr>
      <t xml:space="preserve">
</t>
    </r>
    <r>
      <rPr>
        <sz val="11"/>
        <color rgb="FF000000"/>
        <rFont val="Calibri"/>
      </rPr>
      <t>VMware Content Library Service</t>
    </r>
    <r>
      <rPr>
        <sz val="11"/>
        <color rgb="FF000000"/>
        <rFont val="Calibri"/>
      </rPr>
      <t xml:space="preserve">
</t>
    </r>
    <r>
      <rPr>
        <sz val="11"/>
        <color rgb="FF000000"/>
        <rFont val="Calibri"/>
      </rPr>
      <t>VMware Inventory Service</t>
    </r>
    <r>
      <rPr>
        <sz val="11"/>
        <color rgb="FF000000"/>
        <rFont val="Calibri"/>
      </rPr>
      <t xml:space="preserve">
</t>
    </r>
    <r>
      <rPr>
        <sz val="11"/>
        <color rgb="FF000000"/>
        <rFont val="Calibri"/>
      </rPr>
      <t>VMware Performance Charts</t>
    </r>
    <r>
      <rPr>
        <sz val="11"/>
        <color rgb="FF000000"/>
        <rFont val="Calibri"/>
      </rPr>
      <t xml:space="preserve">
</t>
    </r>
    <r>
      <rPr>
        <sz val="11"/>
        <color rgb="FF000000"/>
        <rFont val="Calibri"/>
      </rPr>
      <t>VMware VirtualCenter Server</t>
    </r>
    <r>
      <rPr>
        <sz val="11"/>
        <color rgb="FF000000"/>
        <rFont val="Calibri"/>
      </rPr>
      <t xml:space="preserve">
</t>
    </r>
    <r>
      <rPr>
        <sz val="11"/>
        <color rgb="FF000000"/>
        <rFont val="Calibri"/>
      </rPr>
      <t>vCenter should be installed using the service account as that will configure the services appropriately.</t>
    </r>
    <r>
      <rPr>
        <sz val="11"/>
        <color rgb="FF000000"/>
        <rFont val="Calibri"/>
      </rPr>
      <t xml:space="preserve">
</t>
    </r>
    <r>
      <rPr>
        <sz val="11"/>
        <color rgb="FF000000"/>
        <rFont val="Calibri"/>
      </rPr>
      <t>If vCenter is not installed with a service account, this is a finding.</t>
    </r>
    <r>
      <rPr>
        <sz val="11"/>
        <color rgb="FF000000"/>
        <rFont val="Calibri"/>
      </rPr>
      <t xml:space="preserve">
</t>
    </r>
    <r>
      <rPr>
        <sz val="11"/>
        <color rgb="FF000000"/>
        <rFont val="Calibri"/>
      </rPr>
      <t>If the services identified in this control are not running as a service account, this is a finding.</t>
    </r>
  </si>
  <si>
    <t>V-243128</t>
  </si>
  <si>
    <r>
      <rPr>
        <sz val="11"/>
        <rFont val="Calibri"/>
      </rPr>
      <t>The vCenter Server must minimize access to the vCenter server.</t>
    </r>
  </si>
  <si>
    <r>
      <rPr>
        <sz val="11"/>
        <color rgb="FF000000"/>
        <rFont val="Calibri"/>
      </rPr>
      <t>Remove all unnecessary users and/or groups from the local administrators group of the vCenter server.</t>
    </r>
  </si>
  <si>
    <r>
      <rPr>
        <sz val="11"/>
        <color rgb="FF000000"/>
        <rFont val="Calibri"/>
      </rPr>
      <t>After someone has logged in to the vCenter Server system, it becomes more difficult to prevent what they can do. In general, logging in to the vCenter Server system should be limited to very privileged administrators, and then only for the purpose of administering vCenter Server or the host OS. Anyone logged in to the vCenter Server can potentially cause harm, either intentionally or unintentionally, by altering settings and modifying processes. They also have potential access to vCenter credentials, such as the SSL certificate.</t>
    </r>
  </si>
  <si>
    <r>
      <rPr>
        <sz val="11"/>
        <color rgb="FF000000"/>
        <rFont val="Calibri"/>
      </rPr>
      <t>Note: For vCenter Server Appliance, this is not applicable.</t>
    </r>
    <r>
      <rPr>
        <sz val="11"/>
        <color rgb="FF000000"/>
        <rFont val="Calibri"/>
      </rPr>
      <t xml:space="preserve">
</t>
    </r>
    <r>
      <rPr>
        <sz val="11"/>
        <color rgb="FF000000"/>
        <rFont val="Calibri"/>
      </rPr>
      <t>Login to the vCenter server and verify the only local administrators group contains users and/or groups that contain vCenter Administrators.</t>
    </r>
    <r>
      <rPr>
        <sz val="11"/>
        <color rgb="FF000000"/>
        <rFont val="Calibri"/>
      </rPr>
      <t xml:space="preserve">
</t>
    </r>
    <r>
      <rPr>
        <sz val="11"/>
        <color rgb="FF000000"/>
        <rFont val="Calibri"/>
      </rPr>
      <t>If the local administrators group contains users and/or groups that are not vCenter Administrators such as "Domain Admins", this is a finding.</t>
    </r>
  </si>
  <si>
    <t>V-243129</t>
  </si>
  <si>
    <r>
      <rPr>
        <sz val="11"/>
        <rFont val="Calibri"/>
      </rPr>
      <t>The vCenter Server Administrators must clean up log files after failed installations.</t>
    </r>
  </si>
  <si>
    <r>
      <rPr>
        <sz val="11"/>
        <color rgb="FF000000"/>
        <rFont val="Calibri"/>
      </rPr>
      <t>Develop a site policy for handling failed installation cleanup of the Windows host prior to deployment. Using the Windows host search function, determine the existence of any log files of format "hs_err_pid" and remove them.</t>
    </r>
  </si>
  <si>
    <r>
      <rPr>
        <sz val="11"/>
        <color rgb="FF000000"/>
        <rFont val="Calibri"/>
      </rPr>
      <t>In certain cases, if the vCenter installation fails, a log file (with a name of the form “hs_err_pidXXXX”) is created that contains the database password in plain text. An attacker who breaks into the vCenter Server could potentially steal this password and access the vCenter Database.</t>
    </r>
  </si>
  <si>
    <r>
      <rPr>
        <sz val="11"/>
        <color rgb="FF000000"/>
        <rFont val="Calibri"/>
      </rPr>
      <t>Note: For vCenter Server Appliance, this is not applicable.</t>
    </r>
    <r>
      <rPr>
        <sz val="11"/>
        <color rgb="FF000000"/>
        <rFont val="Calibri"/>
      </rPr>
      <t xml:space="preserve">
</t>
    </r>
    <r>
      <rPr>
        <sz val="11"/>
        <color rgb="FF000000"/>
        <rFont val="Calibri"/>
      </rPr>
      <t>If at any time a vCenter Server installation fails, only the log files of format "hs_err_pid...." should be identified on the Windows host and deleted securely before putting the host into production. Determine if a site policy exists for handling failed installation cleanup of the Windows host prior to deployment. Using the Windows host search function, determine the existence of any log files of format "hs_err_pid".</t>
    </r>
    <r>
      <rPr>
        <sz val="11"/>
        <color rgb="FF000000"/>
        <rFont val="Calibri"/>
      </rPr>
      <t xml:space="preserve">
</t>
    </r>
    <r>
      <rPr>
        <sz val="11"/>
        <color rgb="FF000000"/>
        <rFont val="Calibri"/>
      </rPr>
      <t>If a file name of the format "hs_err_pid" is found, this is a finding.</t>
    </r>
    <r>
      <rPr>
        <sz val="11"/>
        <color rgb="FF000000"/>
        <rFont val="Calibri"/>
      </rPr>
      <t xml:space="preserve">
</t>
    </r>
    <r>
      <rPr>
        <sz val="11"/>
        <color rgb="FF000000"/>
        <rFont val="Calibri"/>
      </rPr>
      <t>If a site policy does not exist and/or is not followed, this is a finding.</t>
    </r>
  </si>
  <si>
    <t>V-243130</t>
  </si>
  <si>
    <r>
      <rPr>
        <sz val="11"/>
        <color rgb="FF000000"/>
        <rFont val="Calibri"/>
      </rPr>
      <t>Edit the "webclient.properties" file to set the "show.allusers.tasks" value to "true".</t>
    </r>
    <r>
      <rPr>
        <sz val="11"/>
        <color rgb="FF000000"/>
        <rFont val="Calibri"/>
      </rPr>
      <t xml:space="preserve">
</t>
    </r>
    <r>
      <rPr>
        <sz val="11"/>
        <color rgb="FF000000"/>
        <rFont val="Calibri"/>
      </rPr>
      <t xml:space="preserve">On the vCenter Server locate the "webclient.properties" file in </t>
    </r>
    <r>
      <rPr>
        <sz val="11"/>
        <color rgb="FF000000"/>
        <rFont val="Calibri"/>
      </rPr>
      <t xml:space="preserve">
</t>
    </r>
    <r>
      <rPr>
        <sz val="11"/>
        <color rgb="FF000000"/>
        <rFont val="Calibri"/>
      </rPr>
      <t>C:\ProgramData\VMware\vCenterServer\cfg\vsphere-client</t>
    </r>
    <r>
      <rPr>
        <sz val="11"/>
        <color rgb="FF000000"/>
        <rFont val="Calibri"/>
      </rPr>
      <t xml:space="preserve">
</t>
    </r>
    <r>
      <rPr>
        <sz val="11"/>
        <color rgb="FF000000"/>
        <rFont val="Calibri"/>
      </rPr>
      <t>After editing the file the vSphere Client service will need to be restarted.</t>
    </r>
  </si>
  <si>
    <r>
      <rPr>
        <sz val="11"/>
        <color rgb="FF000000"/>
        <rFont val="Calibri"/>
      </rPr>
      <t>By default not all tasks are shown in the web client to administrators and only that user's tasks will be shown.  Enabling all tasks to be shown will allow the administrator to potentially see any malicious activity they may miss with the view disabled.</t>
    </r>
  </si>
  <si>
    <r>
      <rPr>
        <sz val="11"/>
        <color rgb="FF000000"/>
        <rFont val="Calibri"/>
      </rPr>
      <t>Note: For vCenter Server Appliance, this is not applicable.</t>
    </r>
    <r>
      <rPr>
        <sz val="11"/>
        <color rgb="FF000000"/>
        <rFont val="Calibri"/>
      </rPr>
      <t xml:space="preserve">
</t>
    </r>
    <r>
      <rPr>
        <sz val="11"/>
        <color rgb="FF000000"/>
        <rFont val="Calibri"/>
      </rPr>
      <t>Verify the "webclient.properties" file contains the line "show.allusers.tasks = true".</t>
    </r>
    <r>
      <rPr>
        <sz val="11"/>
        <color rgb="FF000000"/>
        <rFont val="Calibri"/>
      </rPr>
      <t xml:space="preserve">
</t>
    </r>
    <r>
      <rPr>
        <sz val="11"/>
        <color rgb="FF000000"/>
        <rFont val="Calibri"/>
      </rPr>
      <t xml:space="preserve">On the vCenter Server locate the "webclient.properties" file in </t>
    </r>
    <r>
      <rPr>
        <sz val="11"/>
        <color rgb="FF000000"/>
        <rFont val="Calibri"/>
      </rPr>
      <t xml:space="preserve">
</t>
    </r>
    <r>
      <rPr>
        <sz val="11"/>
        <color rgb="FF000000"/>
        <rFont val="Calibri"/>
      </rPr>
      <t>C:\ProgramData\VMware\vCenterServer\cfg\vsphere-client</t>
    </r>
    <r>
      <rPr>
        <sz val="11"/>
        <color rgb="FF000000"/>
        <rFont val="Calibri"/>
      </rPr>
      <t xml:space="preserve">
</t>
    </r>
    <r>
      <rPr>
        <sz val="11"/>
        <color rgb="FF000000"/>
        <rFont val="Calibri"/>
      </rPr>
      <t>If "show.allusers.tasks" is not set to "true", this is a finding.</t>
    </r>
  </si>
  <si>
    <t>V-243131</t>
  </si>
  <si>
    <r>
      <rPr>
        <sz val="11"/>
        <rFont val="Calibri"/>
      </rPr>
      <t>The vCenter Server Administrator role must be secured and assigned to specific users other than a Windows Administrator.</t>
    </r>
  </si>
  <si>
    <r>
      <rPr>
        <sz val="11"/>
        <color rgb="FF000000"/>
        <rFont val="Calibri"/>
      </rPr>
      <t>Under the computer management console for windows view the local administrators group and remove any users or groups that do not fit the criteria defined in the check content.</t>
    </r>
  </si>
  <si>
    <r>
      <rPr>
        <sz val="11"/>
        <color rgb="FF000000"/>
        <rFont val="Calibri"/>
      </rPr>
      <t>By default, vCenter Server grants full administrative rights to the local administrator's account, which can be accessed by domain administrators. Separation of duties dictates that full vCenter Administrative rights should be granted only to those administrators who are required to have it. This privilege should not be granted to any group whose membership is not strictly controlled. Therefore, administrative rights should be removed from the local Windows server to users who are not vCenter administrators.</t>
    </r>
  </si>
  <si>
    <r>
      <rPr>
        <sz val="11"/>
        <color rgb="FF000000"/>
        <rFont val="Calibri"/>
      </rPr>
      <t>Note: For vCenter Server Appliance, this is not applicable.</t>
    </r>
    <r>
      <rPr>
        <sz val="11"/>
        <color rgb="FF000000"/>
        <rFont val="Calibri"/>
      </rPr>
      <t xml:space="preserve">
</t>
    </r>
    <r>
      <rPr>
        <sz val="11"/>
        <color rgb="FF000000"/>
        <rFont val="Calibri"/>
      </rPr>
      <t>If enhanced linked mode is used then local windows authentication is not available to vCenter, this is not applicable.</t>
    </r>
    <r>
      <rPr>
        <sz val="11"/>
        <color rgb="FF000000"/>
        <rFont val="Calibri"/>
      </rPr>
      <t xml:space="preserve">
</t>
    </r>
    <r>
      <rPr>
        <sz val="11"/>
        <color rgb="FF000000"/>
        <rFont val="Calibri"/>
      </rPr>
      <t>Under the computer management console for windows view the local administrators group and verify only vCenter administrators have access to the vCenter server.</t>
    </r>
    <r>
      <rPr>
        <sz val="11"/>
        <color rgb="FF000000"/>
        <rFont val="Calibri"/>
      </rPr>
      <t xml:space="preserve">
</t>
    </r>
    <r>
      <rPr>
        <sz val="11"/>
        <color rgb="FF000000"/>
        <rFont val="Calibri"/>
      </rPr>
      <t>Other groups and users that are not vCenter administrators should be removed from the local administrators group such as Domain Admins.</t>
    </r>
    <r>
      <rPr>
        <sz val="11"/>
        <color rgb="FF000000"/>
        <rFont val="Calibri"/>
      </rPr>
      <t xml:space="preserve">
</t>
    </r>
    <r>
      <rPr>
        <sz val="11"/>
        <color rgb="FF000000"/>
        <rFont val="Calibri"/>
      </rPr>
      <t>If there are any groups or users present in the local administrators group of the vCenter server, this is a finding.</t>
    </r>
  </si>
  <si>
    <t>V-243132</t>
  </si>
  <si>
    <r>
      <rPr>
        <sz val="11"/>
        <color rgb="FF000000"/>
        <rFont val="Calibri"/>
      </rPr>
      <t>Download the VMware TLS Reconfigurator utility from my.vmware.com. Follow installation instructions for your vCenter platform according to VMware KB 2147469. Run the following commands.</t>
    </r>
    <r>
      <rPr>
        <sz val="11"/>
        <color rgb="FF000000"/>
        <rFont val="Calibri"/>
      </rPr>
      <t xml:space="preserve">
</t>
    </r>
    <r>
      <rPr>
        <sz val="11"/>
        <color rgb="FF000000"/>
        <rFont val="Calibri"/>
      </rPr>
      <t>1. Open a command prompt and cd to C:\Program Files\VMware\CIS\vSphereTlsReconfigurator\VcTlsReconfigurator</t>
    </r>
    <r>
      <rPr>
        <sz val="11"/>
        <color rgb="FF000000"/>
        <rFont val="Calibri"/>
      </rPr>
      <t xml:space="preserve">
</t>
    </r>
    <r>
      <rPr>
        <sz val="11"/>
        <color rgb="FF000000"/>
        <rFont val="Calibri"/>
      </rPr>
      <t>2. Enter command "reconfigureVc backup" and press "Enter"</t>
    </r>
    <r>
      <rPr>
        <sz val="11"/>
        <color rgb="FF000000"/>
        <rFont val="Calibri"/>
      </rPr>
      <t xml:space="preserve">
</t>
    </r>
    <r>
      <rPr>
        <sz val="11"/>
        <color rgb="FF000000"/>
        <rFont val="Calibri"/>
      </rPr>
      <t>3. Enter command "reconfigureVc update -p TLS1.2" and press "Enter"</t>
    </r>
    <r>
      <rPr>
        <sz val="11"/>
        <color rgb="FF000000"/>
        <rFont val="Calibri"/>
      </rPr>
      <t xml:space="preserve">
</t>
    </r>
    <r>
      <rPr>
        <sz val="11"/>
        <color rgb="FF000000"/>
        <rFont val="Calibri"/>
      </rPr>
      <t>vCenter services will be restarted as part of the reconfiguration, the OS will not be restarted. You can add the --no-restart flag to restart services at a later time. Changes will not take effect until all services are restarted or the machine is rebooted.</t>
    </r>
  </si>
  <si>
    <r>
      <rPr>
        <sz val="11"/>
        <color rgb="FF000000"/>
        <rFont val="Calibri"/>
      </rPr>
      <t>TLS 1.0 and 1.1 are deprecated protocols with well published shortcomings and vulnerabilities. TLS 1.2 should be disabled on all interfaces and TLS 1.1 and 1.0 disabled where supported. Mandating TLS 1.2 may break third party integrations and add-ons to vSphere. Test these integrations carefully after implementing TLS 1.2 and roll back where appropriate. On interfaces where required functionality is broken with TLS 1.2 this finding is N/A until such time as the third party software supports TLS 1.2.</t>
    </r>
    <r>
      <rPr>
        <sz val="11"/>
        <color rgb="FF000000"/>
        <rFont val="Calibri"/>
      </rPr>
      <t xml:space="preserve">
</t>
    </r>
    <r>
      <rPr>
        <sz val="11"/>
        <color rgb="FF000000"/>
        <rFont val="Calibri"/>
      </rPr>
      <t>Make sure you modify TLS settings in the following order: 1. Platform Services Controls (if applicable), 2. vCenter, 3. ESXi</t>
    </r>
  </si>
  <si>
    <r>
      <rPr>
        <sz val="11"/>
        <color rgb="FF000000"/>
        <rFont val="Calibri"/>
      </rPr>
      <t>Note: For vCenter Server Appliance, this is not applicable.</t>
    </r>
    <r>
      <rPr>
        <sz val="11"/>
        <color rgb="FF000000"/>
        <rFont val="Calibri"/>
      </rPr>
      <t xml:space="preserve">
</t>
    </r>
    <r>
      <rPr>
        <sz val="11"/>
        <color rgb="FF000000"/>
        <rFont val="Calibri"/>
      </rPr>
      <t>Download the VMware TLS Reconfigurator utility from my.vmware.com. Follow installation instructions for your vCenter platform according to VMware KB 2147469.</t>
    </r>
    <r>
      <rPr>
        <sz val="11"/>
        <color rgb="FF000000"/>
        <rFont val="Calibri"/>
      </rPr>
      <t xml:space="preserve">
</t>
    </r>
    <r>
      <rPr>
        <sz val="11"/>
        <color rgb="FF000000"/>
        <rFont val="Calibri"/>
      </rPr>
      <t>1. Open a command prompt and cd to C:\Program Files\VMware\CIS\vSphereTlsReconfigurator\VcTlsReconfigurator</t>
    </r>
    <r>
      <rPr>
        <sz val="11"/>
        <color rgb="FF000000"/>
        <rFont val="Calibri"/>
      </rPr>
      <t xml:space="preserve">
</t>
    </r>
    <r>
      <rPr>
        <sz val="11"/>
        <color rgb="FF000000"/>
        <rFont val="Calibri"/>
      </rPr>
      <t>2. Enter command "reconfigureVc scan" and press "Enter"</t>
    </r>
    <r>
      <rPr>
        <sz val="11"/>
        <color rgb="FF000000"/>
        <rFont val="Calibri"/>
      </rPr>
      <t xml:space="preserve">
</t>
    </r>
    <r>
      <rPr>
        <sz val="11"/>
        <color rgb="FF000000"/>
        <rFont val="Calibri"/>
      </rPr>
      <t>If the output indicates versions of TLS other than 1.2 are enabled, this is a finding.</t>
    </r>
  </si>
  <si>
    <t>V-243133</t>
  </si>
  <si>
    <r>
      <rPr>
        <sz val="11"/>
        <color rgb="FF000000"/>
        <rFont val="Calibri"/>
      </rPr>
      <t xml:space="preserve">From the vSphere Client, go to Administration &gt;&gt; Single Sign-On &gt;&gt; Configuration &gt;&gt; Smart Card Authentication. </t>
    </r>
    <r>
      <rPr>
        <sz val="11"/>
        <color rgb="FF000000"/>
        <rFont val="Calibri"/>
      </rPr>
      <t xml:space="preserve">
</t>
    </r>
    <r>
      <rPr>
        <sz val="11"/>
        <color rgb="FF000000"/>
        <rFont val="Calibri"/>
      </rPr>
      <t xml:space="preserve">Next to "Authentication methods", click "Edit". </t>
    </r>
    <r>
      <rPr>
        <sz val="11"/>
        <color rgb="FF000000"/>
        <rFont val="Calibri"/>
      </rPr>
      <t xml:space="preserve">
</t>
    </r>
    <r>
      <rPr>
        <sz val="11"/>
        <color rgb="FF000000"/>
        <rFont val="Calibri"/>
      </rPr>
      <t>Click the "Enable smart card authentication" radio button and click "Save".</t>
    </r>
    <r>
      <rPr>
        <sz val="11"/>
        <color rgb="FF000000"/>
        <rFont val="Calibri"/>
      </rPr>
      <t xml:space="preserve">
</t>
    </r>
    <r>
      <rPr>
        <sz val="11"/>
        <color rgb="FF000000"/>
        <rFont val="Calibri"/>
      </rPr>
      <t>To reenable password authentication for troubleshooting purposes, run the following command on the vCenter server:</t>
    </r>
    <r>
      <rPr>
        <sz val="11"/>
        <color rgb="FF000000"/>
        <rFont val="Calibri"/>
      </rPr>
      <t xml:space="preserve">
</t>
    </r>
    <r>
      <rPr>
        <sz val="11"/>
        <color rgb="FF000000"/>
        <rFont val="Calibri"/>
      </rPr>
      <t>C:\Program Files\VMware\VCenter server\VMware Identity Services\sso-config.bat -set_authn_policy -pwdAuthn true -winAuthn false -certAuthn false -securIDAuthn false -t vsphere.local</t>
    </r>
  </si>
  <si>
    <r>
      <rPr>
        <sz val="11"/>
        <color rgb="FF000000"/>
        <rFont val="Calibri"/>
      </rPr>
      <t>All forms of authentication other than CAC must be disabled. Password authentication can be temporarily reenabled for emergency access to the local SSO domain accounts, but it must be disabled as soon as CAC authentication is functional.</t>
    </r>
  </si>
  <si>
    <r>
      <rPr>
        <sz val="11"/>
        <color rgb="FF000000"/>
        <rFont val="Calibri"/>
      </rPr>
      <t>Note: For vCenter Server Appliance, this is not applicable.</t>
    </r>
    <r>
      <rPr>
        <sz val="11"/>
        <color rgb="FF000000"/>
        <rFont val="Calibri"/>
      </rPr>
      <t xml:space="preserve">
</t>
    </r>
    <r>
      <rPr>
        <sz val="11"/>
        <color rgb="FF000000"/>
        <rFont val="Calibri"/>
      </rPr>
      <t>From the vSphere Client, go to Administration &gt;&gt; Single Sign-On &gt;&gt; Configuration &gt;&gt; Smart Card Authentication.</t>
    </r>
    <r>
      <rPr>
        <sz val="11"/>
        <color rgb="FF000000"/>
        <rFont val="Calibri"/>
      </rPr>
      <t xml:space="preserve">
</t>
    </r>
    <r>
      <rPr>
        <sz val="11"/>
        <color rgb="FF000000"/>
        <rFont val="Calibri"/>
      </rPr>
      <t>If "Smart card authentication" is not enabled and "Password and windows session authentication" is not disabled, this is a finding.</t>
    </r>
  </si>
  <si>
    <t>V-251878</t>
  </si>
  <si>
    <r>
      <rPr>
        <sz val="11"/>
        <color rgb="FF000000"/>
        <rFont val="Calibri"/>
      </rPr>
      <t>Open /etc/audit/rules.d/audit.STIG.rules with a text editor and add the following lines:</t>
    </r>
    <r>
      <rPr>
        <sz val="11"/>
        <color rgb="FF000000"/>
        <rFont val="Calibri"/>
      </rPr>
      <t xml:space="preserve">
</t>
    </r>
    <r>
      <rPr>
        <sz val="11"/>
        <color rgb="FF000000"/>
        <rFont val="Calibri"/>
      </rPr>
      <t>-w /usr/sbin/usermod -p x -k usermod</t>
    </r>
    <r>
      <rPr>
        <sz val="11"/>
        <color rgb="FF000000"/>
        <rFont val="Calibri"/>
      </rPr>
      <t xml:space="preserve">
</t>
    </r>
    <r>
      <rPr>
        <sz val="11"/>
        <color rgb="FF000000"/>
        <rFont val="Calibri"/>
      </rPr>
      <t>-w /usr/sbin/groupmod -p x -k groupmod</t>
    </r>
    <r>
      <rPr>
        <sz val="11"/>
        <color rgb="FF000000"/>
        <rFont val="Calibri"/>
      </rPr>
      <t xml:space="preserve">
</t>
    </r>
    <r>
      <rPr>
        <sz val="11"/>
        <color rgb="FF000000"/>
        <rFont val="Calibri"/>
      </rPr>
      <t>At the command line, execute the following command:</t>
    </r>
    <r>
      <rPr>
        <sz val="11"/>
        <color rgb="FF000000"/>
        <rFont val="Calibri"/>
      </rPr>
      <t xml:space="preserve">
</t>
    </r>
    <r>
      <rPr>
        <sz val="11"/>
        <color rgb="FF000000"/>
        <rFont val="Calibri"/>
      </rPr>
      <t># /sbin/augenrules --load</t>
    </r>
  </si>
  <si>
    <r>
      <rPr>
        <sz val="11"/>
        <color rgb="FF000000"/>
        <rFont val="Calibri"/>
      </rPr>
      <t>Once an attacker establishes access to a system, the attacker often attempts to create a persistent method of reestablishing access.  One way to accomplish this is for the attacker to modify an existing account. Auditing account modification actions provides logging that can be used for forensic purposes.</t>
    </r>
  </si>
  <si>
    <r>
      <rPr>
        <sz val="11"/>
        <color rgb="FF000000"/>
        <rFont val="Calibri"/>
      </rPr>
      <t>At the command line, execute the following command:</t>
    </r>
    <r>
      <rPr>
        <sz val="11"/>
        <color rgb="FF000000"/>
        <rFont val="Calibri"/>
      </rPr>
      <t xml:space="preserve">
</t>
    </r>
    <r>
      <rPr>
        <sz val="11"/>
        <color rgb="FF000000"/>
        <rFont val="Calibri"/>
      </rPr>
      <t># auditctl -l | grep -E "(usermod|groupmod)"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 /usr/sbin/usermod -p x -k usermod</t>
    </r>
    <r>
      <rPr>
        <sz val="11"/>
        <color rgb="FF000000"/>
        <rFont val="Calibri"/>
      </rPr>
      <t xml:space="preserve">
</t>
    </r>
    <r>
      <rPr>
        <sz val="11"/>
        <color rgb="FF000000"/>
        <rFont val="Calibri"/>
      </rPr>
      <t>-w /usr/sbin/groupmod -p x -k groupmod</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Note: This check depends on the auditd service to be in a running state for accurate results. Enabling the auditd service is done as part of a separate control.</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</si>
  <si>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</si>
  <si>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</si>
  <si>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</si>
  <si>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</si>
  <si>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</si>
  <si>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</si>
  <si>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</si>
  <si>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</si>
  <si>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</si>
  <si>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</si>
  <si>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</si>
  <si>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</si>
  <si>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</si>
  <si>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</si>
  <si>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</si>
  <si>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</si>
  <si>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</si>
  <si>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</si>
  <si>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</si>
  <si>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</si>
  <si>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</si>
  <si>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</si>
  <si>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</si>
  <si>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</si>
  <si>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</si>
  <si>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</si>
  <si>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</si>
  <si>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</si>
  <si>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</si>
  <si>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VMware vSphere 6.7 Security Technical Implementation Guide Y22M10</t>
  </si>
  <si>
    <t>Developed By:</t>
  </si>
  <si>
    <t>VMware and Defense Information Systems Agency (DISA) for the US DoD</t>
  </si>
  <si>
    <t>Release Information:</t>
  </si>
  <si>
    <r>
      <rPr>
        <b/>
        <sz val="11"/>
        <color rgb="FF000000"/>
        <rFont val="Calibri"/>
      </rPr>
      <t>Version:</t>
    </r>
    <r>
      <rPr>
        <sz val="11"/>
        <color rgb="FF000000"/>
        <rFont val="Calibri"/>
      </rPr>
      <t xml:space="preserve"> Y22M10    </t>
    </r>
    <r>
      <rPr>
        <b/>
        <sz val="11"/>
        <color rgb="FF000000"/>
        <rFont val="Calibri"/>
      </rPr>
      <t>Date:</t>
    </r>
    <r>
      <rPr>
        <sz val="11"/>
        <color rgb="FF000000"/>
        <rFont val="Calibri"/>
      </rPr>
      <t xml:space="preserve"> 27 October 2022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491</t>
    </r>
  </si>
  <si>
    <t>Download Url:</t>
  </si>
  <si>
    <t>https://www.cyber.mil/stigs</t>
  </si>
  <si>
    <t>Guide Overview:</t>
  </si>
  <si>
    <r>
      <rPr>
        <sz val="11"/>
        <color rgb="FF000000"/>
        <rFont val="Calibri"/>
      </rPr>
      <t>The VMware vSphere 6.7 Security Technical Implementation Guides (STIGs) provide security policy and configuration requirements for the use of vSphere 6.7 in the Department of Defense (DOD). The VMware vSphere 6.7 STIG comprises the following individual STIGs: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6.7 vCenter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6.7 Virtual Machine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6.7 ESXi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6.7 EAM Tomcat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6.7 Perfcharts Tomcat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6.7 STS Tomcat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6.7 UI Tomcat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6.7 Photon OS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6.7 PostgreSQL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6.7 RhttpProxy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6.7 VAMI-lightttpd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vSphere 6.7 Virgo-Client STIG.</t>
    </r>
    <r>
      <rPr>
        <sz val="11"/>
        <color rgb="FF000000"/>
        <rFont val="Calibri"/>
      </rPr>
      <t xml:space="preserve">
</t>
    </r>
    <r>
      <rPr>
        <sz val="11"/>
        <color rgb="FF000000"/>
        <rFont val="Calibri"/>
      </rPr>
      <t>The VMware vSphere 6.7 STIGs presume operation in an environment compliant with all applicable DOD guidance.</t>
    </r>
  </si>
  <si>
    <t>Components:</t>
  </si>
  <si>
    <r>
      <rPr>
        <i/>
        <sz val="11"/>
        <color rgb="FF000000"/>
        <rFont val="Calibri"/>
      </rPr>
      <t>Title:</t>
    </r>
    <r>
      <rPr>
        <sz val="11"/>
        <color rgb="FF000000"/>
        <rFont val="Calibri"/>
      </rPr>
      <t xml:space="preserve"> VMware vSphere 6.7 Photon OS Security Technical Implementation Guide</t>
    </r>
    <r>
      <rPr>
        <sz val="11"/>
        <color rgb="FF000000"/>
        <rFont val="Calibri"/>
      </rPr>
      <t xml:space="preserve">
</t>
    </r>
    <r>
      <rPr>
        <i/>
        <sz val="11"/>
        <color rgb="FF000000"/>
        <rFont val="Calibri"/>
      </rPr>
      <t>Version:</t>
    </r>
    <r>
      <rPr>
        <sz val="11"/>
        <color rgb="FF000000"/>
        <rFont val="Calibri"/>
      </rPr>
      <t xml:space="preserve"> V1R5     </t>
    </r>
    <r>
      <rPr>
        <i/>
        <sz val="11"/>
        <color rgb="FF000000"/>
        <rFont val="Calibri"/>
      </rPr>
      <t>Date:</t>
    </r>
    <r>
      <rPr>
        <sz val="11"/>
        <color rgb="FF000000"/>
        <rFont val="Calibri"/>
      </rPr>
      <t xml:space="preserve"> 27 October 2022     </t>
    </r>
    <r>
      <rPr>
        <i/>
        <sz val="11"/>
        <color rgb="FF000000"/>
        <rFont val="Calibri"/>
      </rPr>
      <t>Recommendation Count:</t>
    </r>
    <r>
      <rPr>
        <sz val="11"/>
        <color rgb="FF000000"/>
        <rFont val="Calibri"/>
      </rPr>
      <t xml:space="preserve"> 123</t>
    </r>
  </si>
  <si>
    <r>
      <rPr>
        <i/>
        <sz val="11"/>
        <color rgb="FF000000"/>
        <rFont val="Calibri"/>
      </rPr>
      <t>Title:</t>
    </r>
    <r>
      <rPr>
        <sz val="11"/>
        <color rgb="FF000000"/>
        <rFont val="Calibri"/>
      </rPr>
      <t xml:space="preserve"> VMware vSphere 6.7 PostgreSQL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09 March 2021     </t>
    </r>
    <r>
      <rPr>
        <i/>
        <sz val="11"/>
        <color rgb="FF000000"/>
        <rFont val="Calibri"/>
      </rPr>
      <t>Recommendation Count:</t>
    </r>
    <r>
      <rPr>
        <sz val="11"/>
        <color rgb="FF000000"/>
        <rFont val="Calibri"/>
      </rPr>
      <t xml:space="preserve"> 22</t>
    </r>
  </si>
  <si>
    <r>
      <rPr>
        <i/>
        <sz val="11"/>
        <color rgb="FF000000"/>
        <rFont val="Calibri"/>
      </rPr>
      <t>Title:</t>
    </r>
    <r>
      <rPr>
        <sz val="11"/>
        <color rgb="FF000000"/>
        <rFont val="Calibri"/>
      </rPr>
      <t xml:space="preserve"> VMware vSphere 6.7 ESXi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08 February 2022     </t>
    </r>
    <r>
      <rPr>
        <i/>
        <sz val="11"/>
        <color rgb="FF000000"/>
        <rFont val="Calibri"/>
      </rPr>
      <t>Recommendation Count:</t>
    </r>
    <r>
      <rPr>
        <sz val="11"/>
        <color rgb="FF000000"/>
        <rFont val="Calibri"/>
      </rPr>
      <t xml:space="preserve"> 73</t>
    </r>
  </si>
  <si>
    <r>
      <rPr>
        <i/>
        <sz val="11"/>
        <color rgb="FF000000"/>
        <rFont val="Calibri"/>
      </rPr>
      <t>Title:</t>
    </r>
    <r>
      <rPr>
        <sz val="11"/>
        <color rgb="FF000000"/>
        <rFont val="Calibri"/>
      </rPr>
      <t xml:space="preserve"> VMware vSphere 6.7 Virtual Machine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08 February 2022     </t>
    </r>
    <r>
      <rPr>
        <i/>
        <sz val="11"/>
        <color rgb="FF000000"/>
        <rFont val="Calibri"/>
      </rPr>
      <t>Recommendation Count:</t>
    </r>
    <r>
      <rPr>
        <sz val="11"/>
        <color rgb="FF000000"/>
        <rFont val="Calibri"/>
      </rPr>
      <t xml:space="preserve"> 24</t>
    </r>
  </si>
  <si>
    <r>
      <rPr>
        <i/>
        <sz val="11"/>
        <color rgb="FF000000"/>
        <rFont val="Calibri"/>
      </rPr>
      <t>Title:</t>
    </r>
    <r>
      <rPr>
        <sz val="11"/>
        <color rgb="FF000000"/>
        <rFont val="Calibri"/>
      </rPr>
      <t xml:space="preserve"> VMware vSphere 6.7 EAM Tomcat Security Technical Implementation Guide</t>
    </r>
    <r>
      <rPr>
        <sz val="11"/>
        <color rgb="FF000000"/>
        <rFont val="Calibri"/>
      </rPr>
      <t xml:space="preserve">
</t>
    </r>
    <r>
      <rPr>
        <i/>
        <sz val="11"/>
        <color rgb="FF000000"/>
        <rFont val="Calibri"/>
      </rPr>
      <t>Version:</t>
    </r>
    <r>
      <rPr>
        <sz val="11"/>
        <color rgb="FF000000"/>
        <rFont val="Calibri"/>
      </rPr>
      <t xml:space="preserve"> V1R3     </t>
    </r>
    <r>
      <rPr>
        <i/>
        <sz val="11"/>
        <color rgb="FF000000"/>
        <rFont val="Calibri"/>
      </rPr>
      <t>Date:</t>
    </r>
    <r>
      <rPr>
        <sz val="11"/>
        <color rgb="FF000000"/>
        <rFont val="Calibri"/>
      </rPr>
      <t xml:space="preserve"> 27 July 2022     </t>
    </r>
    <r>
      <rPr>
        <i/>
        <sz val="11"/>
        <color rgb="FF000000"/>
        <rFont val="Calibri"/>
      </rPr>
      <t>Recommendation Count:</t>
    </r>
    <r>
      <rPr>
        <sz val="11"/>
        <color rgb="FF000000"/>
        <rFont val="Calibri"/>
      </rPr>
      <t xml:space="preserve"> 30</t>
    </r>
  </si>
  <si>
    <r>
      <rPr>
        <i/>
        <sz val="11"/>
        <color rgb="FF000000"/>
        <rFont val="Calibri"/>
      </rPr>
      <t>Title:</t>
    </r>
    <r>
      <rPr>
        <sz val="11"/>
        <color rgb="FF000000"/>
        <rFont val="Calibri"/>
      </rPr>
      <t xml:space="preserve"> VMware vSphere 6.7 Perfcharts Tomcat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08 February 2022     </t>
    </r>
    <r>
      <rPr>
        <i/>
        <sz val="11"/>
        <color rgb="FF000000"/>
        <rFont val="Calibri"/>
      </rPr>
      <t>Recommendation Count:</t>
    </r>
    <r>
      <rPr>
        <sz val="11"/>
        <color rgb="FF000000"/>
        <rFont val="Calibri"/>
      </rPr>
      <t xml:space="preserve"> 31</t>
    </r>
  </si>
  <si>
    <r>
      <rPr>
        <i/>
        <sz val="11"/>
        <color rgb="FF000000"/>
        <rFont val="Calibri"/>
      </rPr>
      <t>Title:</t>
    </r>
    <r>
      <rPr>
        <sz val="11"/>
        <color rgb="FF000000"/>
        <rFont val="Calibri"/>
      </rPr>
      <t xml:space="preserve"> VMware vSphere 6.7 STS Tomcat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08 February 2022     </t>
    </r>
    <r>
      <rPr>
        <i/>
        <sz val="11"/>
        <color rgb="FF000000"/>
        <rFont val="Calibri"/>
      </rPr>
      <t>Recommendation Count:</t>
    </r>
    <r>
      <rPr>
        <sz val="11"/>
        <color rgb="FF000000"/>
        <rFont val="Calibri"/>
      </rPr>
      <t xml:space="preserve"> 30</t>
    </r>
  </si>
  <si>
    <r>
      <rPr>
        <i/>
        <sz val="11"/>
        <color rgb="FF000000"/>
        <rFont val="Calibri"/>
      </rPr>
      <t>Title:</t>
    </r>
    <r>
      <rPr>
        <sz val="11"/>
        <color rgb="FF000000"/>
        <rFont val="Calibri"/>
      </rPr>
      <t xml:space="preserve"> VMware vSphere 6.7 UI Tomcat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08 February 2022     </t>
    </r>
    <r>
      <rPr>
        <i/>
        <sz val="11"/>
        <color rgb="FF000000"/>
        <rFont val="Calibri"/>
      </rPr>
      <t>Recommendation Count:</t>
    </r>
    <r>
      <rPr>
        <sz val="11"/>
        <color rgb="FF000000"/>
        <rFont val="Calibri"/>
      </rPr>
      <t xml:space="preserve"> 32</t>
    </r>
  </si>
  <si>
    <r>
      <rPr>
        <i/>
        <sz val="11"/>
        <color rgb="FF000000"/>
        <rFont val="Calibri"/>
      </rPr>
      <t>Title:</t>
    </r>
    <r>
      <rPr>
        <sz val="11"/>
        <color rgb="FF000000"/>
        <rFont val="Calibri"/>
      </rPr>
      <t xml:space="preserve"> VMware vSphere 6.7 VAMI-lighttpd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08 February 2022     </t>
    </r>
    <r>
      <rPr>
        <i/>
        <sz val="11"/>
        <color rgb="FF000000"/>
        <rFont val="Calibri"/>
      </rPr>
      <t>Recommendation Count:</t>
    </r>
    <r>
      <rPr>
        <sz val="11"/>
        <color rgb="FF000000"/>
        <rFont val="Calibri"/>
      </rPr>
      <t xml:space="preserve"> 27</t>
    </r>
  </si>
  <si>
    <r>
      <rPr>
        <i/>
        <sz val="11"/>
        <color rgb="FF000000"/>
        <rFont val="Calibri"/>
      </rPr>
      <t>Title:</t>
    </r>
    <r>
      <rPr>
        <sz val="11"/>
        <color rgb="FF000000"/>
        <rFont val="Calibri"/>
      </rPr>
      <t xml:space="preserve"> VMware vSphere 6.7 Virgo-Client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09 March 2021     </t>
    </r>
    <r>
      <rPr>
        <i/>
        <sz val="11"/>
        <color rgb="FF000000"/>
        <rFont val="Calibri"/>
      </rPr>
      <t>Recommendation Count:</t>
    </r>
    <r>
      <rPr>
        <sz val="11"/>
        <color rgb="FF000000"/>
        <rFont val="Calibri"/>
      </rPr>
      <t xml:space="preserve"> 29</t>
    </r>
  </si>
  <si>
    <r>
      <rPr>
        <i/>
        <sz val="11"/>
        <color rgb="FF000000"/>
        <rFont val="Calibri"/>
      </rPr>
      <t>Title:</t>
    </r>
    <r>
      <rPr>
        <sz val="11"/>
        <color rgb="FF000000"/>
        <rFont val="Calibri"/>
      </rPr>
      <t xml:space="preserve"> VMware vSphere 6.7 RhttpProxy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08 February 2022     </t>
    </r>
    <r>
      <rPr>
        <i/>
        <sz val="11"/>
        <color rgb="FF000000"/>
        <rFont val="Calibri"/>
      </rPr>
      <t>Recommendation Count:</t>
    </r>
    <r>
      <rPr>
        <sz val="11"/>
        <color rgb="FF000000"/>
        <rFont val="Calibri"/>
      </rPr>
      <t xml:space="preserve"> 9</t>
    </r>
  </si>
  <si>
    <r>
      <rPr>
        <i/>
        <sz val="11"/>
        <color rgb="FF000000"/>
        <rFont val="Calibri"/>
      </rPr>
      <t>Title:</t>
    </r>
    <r>
      <rPr>
        <sz val="11"/>
        <color rgb="FF000000"/>
        <rFont val="Calibri"/>
      </rPr>
      <t xml:space="preserve"> VMware vSphere 6.7 vCenter Security Technical Implementation Guide</t>
    </r>
    <r>
      <rPr>
        <sz val="11"/>
        <color rgb="FF000000"/>
        <rFont val="Calibri"/>
      </rPr>
      <t xml:space="preserve">
</t>
    </r>
    <r>
      <rPr>
        <i/>
        <sz val="11"/>
        <color rgb="FF000000"/>
        <rFont val="Calibri"/>
      </rPr>
      <t>Version:</t>
    </r>
    <r>
      <rPr>
        <sz val="11"/>
        <color rgb="FF000000"/>
        <rFont val="Calibri"/>
      </rPr>
      <t xml:space="preserve"> V1R3     </t>
    </r>
    <r>
      <rPr>
        <i/>
        <sz val="11"/>
        <color rgb="FF000000"/>
        <rFont val="Calibri"/>
      </rPr>
      <t>Date:</t>
    </r>
    <r>
      <rPr>
        <sz val="11"/>
        <color rgb="FF000000"/>
        <rFont val="Calibri"/>
      </rPr>
      <t xml:space="preserve"> 27 October 2022     </t>
    </r>
    <r>
      <rPr>
        <i/>
        <sz val="11"/>
        <color rgb="FF000000"/>
        <rFont val="Calibri"/>
      </rPr>
      <t>Recommendation Count:</t>
    </r>
    <r>
      <rPr>
        <sz val="11"/>
        <color rgb="FF000000"/>
        <rFont val="Calibri"/>
      </rPr>
      <t xml:space="preserve"> 61</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</si>
  <si>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</si>
  <si>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</si>
  <si>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</si>
  <si>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</si>
  <si>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</si>
  <si>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</si>
  <si>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</si>
  <si>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</si>
  <si>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</si>
  <si>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</si>
  <si>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</si>
  <si>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</si>
  <si>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</si>
  <si>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</si>
  <si>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</si>
  <si>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</si>
  <si>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</si>
  <si>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</si>
  <si>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</si>
  <si>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</si>
  <si>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</si>
  <si>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</si>
  <si>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</si>
  <si>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</si>
  <si>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</si>
  <si>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</si>
  <si>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</si>
  <si>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</si>
  <si>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</si>
  <si>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</si>
  <si>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</si>
  <si>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</si>
  <si>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</si>
  <si>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</si>
  <si>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</si>
  <si>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</si>
  <si>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</si>
  <si>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</si>
  <si>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</si>
  <si>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</si>
  <si>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</si>
  <si>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</si>
  <si>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</si>
  <si>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</si>
  <si>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</si>
  <si>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</si>
  <si>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</si>
  <si>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VMware vSphere 6.7 Security Technical Implementation Guide Y22M10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</si>
  <si>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</si>
  <si>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</si>
  <si>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</si>
  <si>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</si>
  <si>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</si>
  <si>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</si>
  <si>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</si>
  <si>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</si>
  <si>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</si>
  <si>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</si>
  <si>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</si>
  <si>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</si>
  <si>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</si>
  <si>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</si>
  <si>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</si>
  <si>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</si>
  <si>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</si>
  <si>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</si>
  <si>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</si>
  <si>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</si>
  <si>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</si>
  <si>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</si>
  <si>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</si>
  <si>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</si>
  <si>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</si>
  <si>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</si>
  <si>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</si>
  <si>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</si>
  <si>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</si>
  <si>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</si>
  <si>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</si>
  <si>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</si>
  <si>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</si>
  <si>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</si>
  <si>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</si>
  <si>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</si>
  <si>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</si>
  <si>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</si>
  <si>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</si>
  <si>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</si>
  <si>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</si>
  <si>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</si>
  <si>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</si>
  <si>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</si>
  <si>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</si>
  <si>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</si>
  <si>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</si>
  <si>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(C104)</t>
  </si>
  <si>
    <t>% Must</t>
  </si>
  <si>
    <t>Should Count (C105)</t>
  </si>
  <si>
    <t>% Should</t>
  </si>
  <si>
    <t>Could Count (C106)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</si>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</sst>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953-4C7D-8611-F476FE27390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953-4C7D-8611-F476FE27390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491</c:v>
                </c:pt>
              </c:numCache>
            </c:numRef>
          </c:val>
          <c:extLst>
            <c:ext xmlns:c16="http://schemas.microsoft.com/office/drawing/2014/chart" uri="{C3380CC4-5D6E-409C-BE32-E72D297353CC}">
              <c16:uniqueId val="{00000002-B953-4C7D-8611-F476FE27390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Dashboard!$B$29:$B$40</c:f>
              <c:strCache>
                <c:ptCount val="12"/>
                <c:pt idx="0">
                  <c:v>EAM Tomcat</c:v>
                </c:pt>
                <c:pt idx="1">
                  <c:v>ESXi</c:v>
                </c:pt>
                <c:pt idx="2">
                  <c:v>Perfcharts Tomcat</c:v>
                </c:pt>
                <c:pt idx="3">
                  <c:v>Photon OS</c:v>
                </c:pt>
                <c:pt idx="4">
                  <c:v>PostgreSQL</c:v>
                </c:pt>
                <c:pt idx="5">
                  <c:v>RhttpProxy</c:v>
                </c:pt>
                <c:pt idx="6">
                  <c:v>STS Tomcat</c:v>
                </c:pt>
                <c:pt idx="7">
                  <c:v>UI Tomcat</c:v>
                </c:pt>
                <c:pt idx="8">
                  <c:v>VAMI-lighttpd</c:v>
                </c:pt>
                <c:pt idx="9">
                  <c:v>vCenter</c:v>
                </c:pt>
                <c:pt idx="10">
                  <c:v>Virgo-Client</c:v>
                </c:pt>
                <c:pt idx="11">
                  <c:v>Virtual Machine</c:v>
                </c:pt>
              </c:strCache>
            </c:strRef>
          </c:cat>
          <c:val>
            <c:numRef>
              <c:f>Dashboard!$C$29:$C$40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ACD-4203-A828-58EED462110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Dashboard!$B$29:$B$40</c:f>
              <c:strCache>
                <c:ptCount val="12"/>
                <c:pt idx="0">
                  <c:v>EAM Tomcat</c:v>
                </c:pt>
                <c:pt idx="1">
                  <c:v>ESXi</c:v>
                </c:pt>
                <c:pt idx="2">
                  <c:v>Perfcharts Tomcat</c:v>
                </c:pt>
                <c:pt idx="3">
                  <c:v>Photon OS</c:v>
                </c:pt>
                <c:pt idx="4">
                  <c:v>PostgreSQL</c:v>
                </c:pt>
                <c:pt idx="5">
                  <c:v>RhttpProxy</c:v>
                </c:pt>
                <c:pt idx="6">
                  <c:v>STS Tomcat</c:v>
                </c:pt>
                <c:pt idx="7">
                  <c:v>UI Tomcat</c:v>
                </c:pt>
                <c:pt idx="8">
                  <c:v>VAMI-lighttpd</c:v>
                </c:pt>
                <c:pt idx="9">
                  <c:v>vCenter</c:v>
                </c:pt>
                <c:pt idx="10">
                  <c:v>Virgo-Client</c:v>
                </c:pt>
                <c:pt idx="11">
                  <c:v>Virtual Machine</c:v>
                </c:pt>
              </c:strCache>
            </c:strRef>
          </c:cat>
          <c:val>
            <c:numRef>
              <c:f>Dashboard!$D$29:$D$40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2ACD-4203-A828-58EED462110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Dashboard!$B$29:$B$40</c:f>
              <c:strCache>
                <c:ptCount val="12"/>
                <c:pt idx="0">
                  <c:v>EAM Tomcat</c:v>
                </c:pt>
                <c:pt idx="1">
                  <c:v>ESXi</c:v>
                </c:pt>
                <c:pt idx="2">
                  <c:v>Perfcharts Tomcat</c:v>
                </c:pt>
                <c:pt idx="3">
                  <c:v>Photon OS</c:v>
                </c:pt>
                <c:pt idx="4">
                  <c:v>PostgreSQL</c:v>
                </c:pt>
                <c:pt idx="5">
                  <c:v>RhttpProxy</c:v>
                </c:pt>
                <c:pt idx="6">
                  <c:v>STS Tomcat</c:v>
                </c:pt>
                <c:pt idx="7">
                  <c:v>UI Tomcat</c:v>
                </c:pt>
                <c:pt idx="8">
                  <c:v>VAMI-lighttpd</c:v>
                </c:pt>
                <c:pt idx="9">
                  <c:v>vCenter</c:v>
                </c:pt>
                <c:pt idx="10">
                  <c:v>Virgo-Client</c:v>
                </c:pt>
                <c:pt idx="11">
                  <c:v>Virtual Machine</c:v>
                </c:pt>
              </c:strCache>
            </c:strRef>
          </c:cat>
          <c:val>
            <c:numRef>
              <c:f>Dashboard!$E$29:$E$40</c:f>
              <c:numCache>
                <c:formatCode>General</c:formatCode>
                <c:ptCount val="12"/>
                <c:pt idx="0">
                  <c:v>30</c:v>
                </c:pt>
                <c:pt idx="1">
                  <c:v>73</c:v>
                </c:pt>
                <c:pt idx="2">
                  <c:v>31</c:v>
                </c:pt>
                <c:pt idx="3">
                  <c:v>123</c:v>
                </c:pt>
                <c:pt idx="4">
                  <c:v>22</c:v>
                </c:pt>
                <c:pt idx="5">
                  <c:v>9</c:v>
                </c:pt>
                <c:pt idx="6">
                  <c:v>30</c:v>
                </c:pt>
                <c:pt idx="7">
                  <c:v>32</c:v>
                </c:pt>
                <c:pt idx="8">
                  <c:v>27</c:v>
                </c:pt>
                <c:pt idx="9">
                  <c:v>61</c:v>
                </c:pt>
                <c:pt idx="10">
                  <c:v>29</c:v>
                </c:pt>
                <c:pt idx="11">
                  <c:v>24</c:v>
                </c:pt>
              </c:numCache>
            </c:numRef>
          </c:val>
          <c:extLst>
            <c:ext xmlns:c16="http://schemas.microsoft.com/office/drawing/2014/chart" uri="{C3380CC4-5D6E-409C-BE32-E72D297353CC}">
              <c16:uniqueId val="{00000002-2ACD-4203-A828-58EED462110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Dashboard!$B$64:$B$69</c:f>
              <c:strCache>
                <c:ptCount val="6"/>
                <c:pt idx="0">
                  <c:v>Phase1</c:v>
                </c:pt>
                <c:pt idx="1">
                  <c:v>Phase2</c:v>
                </c:pt>
                <c:pt idx="2">
                  <c:v>Phase3</c:v>
                </c:pt>
                <c:pt idx="3">
                  <c:v>Phase4</c:v>
                </c:pt>
                <c:pt idx="4">
                  <c:v>Phase5</c:v>
                </c:pt>
                <c:pt idx="5">
                  <c:v>Pending</c:v>
                </c:pt>
              </c:strCache>
            </c:strRef>
          </c:cat>
          <c:val>
            <c:numRef>
              <c:f>Dashboard!$C$64:$C$69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8DF-46C5-A5B9-F3A6CB2BB07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Dashboard!$B$64:$B$69</c:f>
              <c:strCache>
                <c:ptCount val="6"/>
                <c:pt idx="0">
                  <c:v>Phase1</c:v>
                </c:pt>
                <c:pt idx="1">
                  <c:v>Phase2</c:v>
                </c:pt>
                <c:pt idx="2">
                  <c:v>Phase3</c:v>
                </c:pt>
                <c:pt idx="3">
                  <c:v>Phase4</c:v>
                </c:pt>
                <c:pt idx="4">
                  <c:v>Phase5</c:v>
                </c:pt>
                <c:pt idx="5">
                  <c:v>Pending</c:v>
                </c:pt>
              </c:strCache>
            </c:strRef>
          </c:cat>
          <c:val>
            <c:numRef>
              <c:f>Dashboard!$D$64:$D$69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8DF-46C5-A5B9-F3A6CB2BB07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Dashboard!$B$64:$B$69</c:f>
              <c:strCache>
                <c:ptCount val="6"/>
                <c:pt idx="0">
                  <c:v>Phase1</c:v>
                </c:pt>
                <c:pt idx="1">
                  <c:v>Phase2</c:v>
                </c:pt>
                <c:pt idx="2">
                  <c:v>Phase3</c:v>
                </c:pt>
                <c:pt idx="3">
                  <c:v>Phase4</c:v>
                </c:pt>
                <c:pt idx="4">
                  <c:v>Phase5</c:v>
                </c:pt>
                <c:pt idx="5">
                  <c:v>Pending</c:v>
                </c:pt>
              </c:strCache>
            </c:strRef>
          </c:cat>
          <c:val>
            <c:numRef>
              <c:f>Dashboard!$E$64:$E$69</c:f>
              <c:numCache>
                <c:formatCode>General</c:formatCode>
                <c:ptCount val="6"/>
                <c:pt idx="0">
                  <c:v>0</c:v>
                </c:pt>
                <c:pt idx="1">
                  <c:v>0</c:v>
                </c:pt>
                <c:pt idx="2">
                  <c:v>0</c:v>
                </c:pt>
                <c:pt idx="3">
                  <c:v>0</c:v>
                </c:pt>
                <c:pt idx="4">
                  <c:v>0</c:v>
                </c:pt>
                <c:pt idx="5">
                  <c:v>491</c:v>
                </c:pt>
              </c:numCache>
            </c:numRef>
          </c:val>
          <c:extLst>
            <c:ext xmlns:c16="http://schemas.microsoft.com/office/drawing/2014/chart" uri="{C3380CC4-5D6E-409C-BE32-E72D297353CC}">
              <c16:uniqueId val="{00000002-78DF-46C5-A5B9-F3A6CB2BB07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Dashboard!$B$87:$B$89</c:f>
              <c:strCache>
                <c:ptCount val="3"/>
                <c:pt idx="0">
                  <c:v>CAT I (High)</c:v>
                </c:pt>
                <c:pt idx="1">
                  <c:v>CAT II (Medium)</c:v>
                </c:pt>
                <c:pt idx="2">
                  <c:v>CAT III (Low)</c:v>
                </c:pt>
              </c:strCache>
            </c:strRef>
          </c:cat>
          <c:val>
            <c:numRef>
              <c:f>Dashboard!$C$87:$C$89</c:f>
              <c:numCache>
                <c:formatCode>General</c:formatCode>
                <c:ptCount val="3"/>
                <c:pt idx="0">
                  <c:v>0</c:v>
                </c:pt>
                <c:pt idx="1">
                  <c:v>0</c:v>
                </c:pt>
                <c:pt idx="2">
                  <c:v>0</c:v>
                </c:pt>
              </c:numCache>
            </c:numRef>
          </c:val>
          <c:extLst>
            <c:ext xmlns:c16="http://schemas.microsoft.com/office/drawing/2014/chart" uri="{C3380CC4-5D6E-409C-BE32-E72D297353CC}">
              <c16:uniqueId val="{00000000-A1A1-488B-B019-CBFC53AA511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Dashboard!$B$87:$B$89</c:f>
              <c:strCache>
                <c:ptCount val="3"/>
                <c:pt idx="0">
                  <c:v>CAT I (High)</c:v>
                </c:pt>
                <c:pt idx="1">
                  <c:v>CAT II (Medium)</c:v>
                </c:pt>
                <c:pt idx="2">
                  <c:v>CAT III (Low)</c:v>
                </c:pt>
              </c:strCache>
            </c:strRef>
          </c:cat>
          <c:val>
            <c:numRef>
              <c:f>Dashboard!$D$87:$D$89</c:f>
              <c:numCache>
                <c:formatCode>General</c:formatCode>
                <c:ptCount val="3"/>
                <c:pt idx="0">
                  <c:v>0</c:v>
                </c:pt>
                <c:pt idx="1">
                  <c:v>0</c:v>
                </c:pt>
                <c:pt idx="2">
                  <c:v>0</c:v>
                </c:pt>
              </c:numCache>
            </c:numRef>
          </c:val>
          <c:extLst>
            <c:ext xmlns:c16="http://schemas.microsoft.com/office/drawing/2014/chart" uri="{C3380CC4-5D6E-409C-BE32-E72D297353CC}">
              <c16:uniqueId val="{00000001-A1A1-488B-B019-CBFC53AA511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Dashboard!$B$87:$B$89</c:f>
              <c:strCache>
                <c:ptCount val="3"/>
                <c:pt idx="0">
                  <c:v>CAT I (High)</c:v>
                </c:pt>
                <c:pt idx="1">
                  <c:v>CAT II (Medium)</c:v>
                </c:pt>
                <c:pt idx="2">
                  <c:v>CAT III (Low)</c:v>
                </c:pt>
              </c:strCache>
            </c:strRef>
          </c:cat>
          <c:val>
            <c:numRef>
              <c:f>Dashboard!$E$87:$E$89</c:f>
              <c:numCache>
                <c:formatCode>General</c:formatCode>
                <c:ptCount val="3"/>
                <c:pt idx="0">
                  <c:v>17</c:v>
                </c:pt>
                <c:pt idx="1">
                  <c:v>447</c:v>
                </c:pt>
                <c:pt idx="2">
                  <c:v>27</c:v>
                </c:pt>
              </c:numCache>
            </c:numRef>
          </c:val>
          <c:extLst>
            <c:ext xmlns:c16="http://schemas.microsoft.com/office/drawing/2014/chart" uri="{C3380CC4-5D6E-409C-BE32-E72D297353CC}">
              <c16:uniqueId val="{00000002-A1A1-488B-B019-CBFC53AA511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Dashboard!$B$104:$B$108</c:f>
              <c:strCache>
                <c:ptCount val="5"/>
                <c:pt idx="0">
                  <c:v>Must</c:v>
                </c:pt>
                <c:pt idx="1">
                  <c:v>Should</c:v>
                </c:pt>
                <c:pt idx="2">
                  <c:v>Could</c:v>
                </c:pt>
                <c:pt idx="3">
                  <c:v>Won't</c:v>
                </c:pt>
                <c:pt idx="4">
                  <c:v>Unassigned</c:v>
                </c:pt>
              </c:strCache>
            </c:strRef>
          </c:cat>
          <c:val>
            <c:numRef>
              <c:f>Dashboard!$C$104:$C$108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5C0-4873-90A5-33A0554DFE2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Dashboard!$B$104:$B$108</c:f>
              <c:strCache>
                <c:ptCount val="5"/>
                <c:pt idx="0">
                  <c:v>Must</c:v>
                </c:pt>
                <c:pt idx="1">
                  <c:v>Should</c:v>
                </c:pt>
                <c:pt idx="2">
                  <c:v>Could</c:v>
                </c:pt>
                <c:pt idx="3">
                  <c:v>Won't</c:v>
                </c:pt>
                <c:pt idx="4">
                  <c:v>Unassigned</c:v>
                </c:pt>
              </c:strCache>
            </c:strRef>
          </c:cat>
          <c:val>
            <c:numRef>
              <c:f>Dashboard!$D$104:$D$108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5C0-4873-90A5-33A0554DFE2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Dashboard!$B$104:$B$108</c:f>
              <c:strCache>
                <c:ptCount val="5"/>
                <c:pt idx="0">
                  <c:v>Must</c:v>
                </c:pt>
                <c:pt idx="1">
                  <c:v>Should</c:v>
                </c:pt>
                <c:pt idx="2">
                  <c:v>Could</c:v>
                </c:pt>
                <c:pt idx="3">
                  <c:v>Won't</c:v>
                </c:pt>
                <c:pt idx="4">
                  <c:v>Unassigned</c:v>
                </c:pt>
              </c:strCache>
            </c:strRef>
          </c:cat>
          <c:val>
            <c:numRef>
              <c:f>Dashboard!$E$104:$E$108</c:f>
              <c:numCache>
                <c:formatCode>General</c:formatCode>
                <c:ptCount val="5"/>
                <c:pt idx="0">
                  <c:v>0</c:v>
                </c:pt>
                <c:pt idx="1">
                  <c:v>0</c:v>
                </c:pt>
                <c:pt idx="2">
                  <c:v>0</c:v>
                </c:pt>
                <c:pt idx="3">
                  <c:v>0</c:v>
                </c:pt>
                <c:pt idx="4">
                  <c:v>491</c:v>
                </c:pt>
              </c:numCache>
            </c:numRef>
          </c:val>
          <c:extLst>
            <c:ext xmlns:c16="http://schemas.microsoft.com/office/drawing/2014/chart" uri="{C3380CC4-5D6E-409C-BE32-E72D297353CC}">
              <c16:uniqueId val="{00000002-45C0-4873-90A5-33A0554DFE2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Dashboard!$B$125:$B$128</c:f>
              <c:strCache>
                <c:ptCount val="4"/>
                <c:pt idx="0">
                  <c:v>Low</c:v>
                </c:pt>
                <c:pt idx="1">
                  <c:v>Medium</c:v>
                </c:pt>
                <c:pt idx="2">
                  <c:v>High</c:v>
                </c:pt>
                <c:pt idx="3">
                  <c:v>Unassessed</c:v>
                </c:pt>
              </c:strCache>
            </c:strRef>
          </c:cat>
          <c:val>
            <c:numRef>
              <c:f>Dashboard!$C$125:$C$128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4B4-4967-87D1-00834DCDA1D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Dashboard!$B$125:$B$128</c:f>
              <c:strCache>
                <c:ptCount val="4"/>
                <c:pt idx="0">
                  <c:v>Low</c:v>
                </c:pt>
                <c:pt idx="1">
                  <c:v>Medium</c:v>
                </c:pt>
                <c:pt idx="2">
                  <c:v>High</c:v>
                </c:pt>
                <c:pt idx="3">
                  <c:v>Unassessed</c:v>
                </c:pt>
              </c:strCache>
            </c:strRef>
          </c:cat>
          <c:val>
            <c:numRef>
              <c:f>Dashboard!$D$125:$D$128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4B4-4967-87D1-00834DCDA1D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Dashboard!$B$125:$B$128</c:f>
              <c:strCache>
                <c:ptCount val="4"/>
                <c:pt idx="0">
                  <c:v>Low</c:v>
                </c:pt>
                <c:pt idx="1">
                  <c:v>Medium</c:v>
                </c:pt>
                <c:pt idx="2">
                  <c:v>High</c:v>
                </c:pt>
                <c:pt idx="3">
                  <c:v>Unassessed</c:v>
                </c:pt>
              </c:strCache>
            </c:strRef>
          </c:cat>
          <c:val>
            <c:numRef>
              <c:f>Dashboard!$E$125:$E$128</c:f>
              <c:numCache>
                <c:formatCode>General</c:formatCode>
                <c:ptCount val="4"/>
                <c:pt idx="0">
                  <c:v>0</c:v>
                </c:pt>
                <c:pt idx="1">
                  <c:v>0</c:v>
                </c:pt>
                <c:pt idx="2">
                  <c:v>0</c:v>
                </c:pt>
                <c:pt idx="3">
                  <c:v>491</c:v>
                </c:pt>
              </c:numCache>
            </c:numRef>
          </c:val>
          <c:extLst>
            <c:ext xmlns:c16="http://schemas.microsoft.com/office/drawing/2014/chart" uri="{C3380CC4-5D6E-409C-BE32-E72D297353CC}">
              <c16:uniqueId val="{00000002-F4B4-4967-87D1-00834DCDA1D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Dashboard!$P$161:$P$190</c:f>
              <c:numCache>
                <c:formatCode>yyyy\-mm\-dd</c:formatCode>
                <c:ptCount val="30"/>
              </c:numCache>
            </c:numRef>
          </c:cat>
          <c:val>
            <c:numRef>
              <c:f>Dashboard!$R$161:$R$190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49F-4257-8D71-E89682A52E4F}"/>
            </c:ext>
          </c:extLst>
        </c:ser>
        <c:ser>
          <c:idx val="1"/>
          <c:order val="1"/>
          <c:tx>
            <c:v>Must % Resolved</c:v>
          </c:tx>
          <c:spPr>
            <a:ln w="22225" cap="rnd">
              <a:solidFill>
                <a:schemeClr val="accent2"/>
              </a:solidFill>
              <a:round/>
            </a:ln>
            <a:effectLst/>
          </c:spPr>
          <c:marker>
            <c:symbol val="none"/>
          </c:marker>
          <c:cat>
            <c:numRef>
              <c:f>Dashboard!$P$161:$P$190</c:f>
              <c:numCache>
                <c:formatCode>yyyy\-mm\-dd</c:formatCode>
                <c:ptCount val="30"/>
              </c:numCache>
            </c:numRef>
          </c:cat>
          <c:val>
            <c:numRef>
              <c:f>Dashboard!$T$161:$T$190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49F-4257-8D71-E89682A52E4F}"/>
            </c:ext>
          </c:extLst>
        </c:ser>
        <c:ser>
          <c:idx val="2"/>
          <c:order val="2"/>
          <c:tx>
            <c:v>Should % Resolved</c:v>
          </c:tx>
          <c:spPr>
            <a:ln w="22225" cap="rnd">
              <a:solidFill>
                <a:schemeClr val="accent3"/>
              </a:solidFill>
              <a:round/>
            </a:ln>
            <a:effectLst/>
          </c:spPr>
          <c:marker>
            <c:symbol val="none"/>
          </c:marker>
          <c:cat>
            <c:numRef>
              <c:f>Dashboard!$P$161:$P$190</c:f>
              <c:numCache>
                <c:formatCode>yyyy\-mm\-dd</c:formatCode>
                <c:ptCount val="30"/>
              </c:numCache>
            </c:numRef>
          </c:cat>
          <c:val>
            <c:numRef>
              <c:f>Dashboard!$V$161:$V$190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49F-4257-8D71-E89682A52E4F}"/>
            </c:ext>
          </c:extLst>
        </c:ser>
        <c:ser>
          <c:idx val="3"/>
          <c:order val="3"/>
          <c:tx>
            <c:v>Could % Resolved</c:v>
          </c:tx>
          <c:spPr>
            <a:ln w="22225" cap="rnd">
              <a:solidFill>
                <a:schemeClr val="accent4"/>
              </a:solidFill>
              <a:round/>
            </a:ln>
            <a:effectLst/>
          </c:spPr>
          <c:marker>
            <c:symbol val="none"/>
          </c:marker>
          <c:cat>
            <c:numRef>
              <c:f>Dashboard!$P$161:$P$190</c:f>
              <c:numCache>
                <c:formatCode>yyyy\-mm\-dd</c:formatCode>
                <c:ptCount val="30"/>
              </c:numCache>
            </c:numRef>
          </c:cat>
          <c:val>
            <c:numRef>
              <c:f>Dashboard!$X$161:$X$190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49F-4257-8D71-E89682A52E4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Dashboard!$P$203:$P$222</c:f>
              <c:numCache>
                <c:formatCode>yyyy\-mm\-dd</c:formatCode>
                <c:ptCount val="20"/>
              </c:numCache>
            </c:numRef>
          </c:cat>
          <c:val>
            <c:numRef>
              <c:f>Dashboard!$R$203:$R$222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417-405A-9363-D027B602682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hpwcd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tp4jzl">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61</xdr:row>
      <xdr:rowOff>95250</xdr:rowOff>
    </xdr:from>
    <xdr:to>
      <xdr:col>15</xdr:col>
      <xdr:colOff>28575</xdr:colOff>
      <xdr:row>78</xdr:row>
      <xdr:rowOff>0</xdr:rowOff>
    </xdr:to>
    <xdr:graphicFrame macro="">
      <xdr:nvGraphicFramePr>
        <xdr:cNvPr id="4" name="Chart33y50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81</xdr:row>
      <xdr:rowOff>95250</xdr:rowOff>
    </xdr:from>
    <xdr:to>
      <xdr:col>15</xdr:col>
      <xdr:colOff>28575</xdr:colOff>
      <xdr:row>96</xdr:row>
      <xdr:rowOff>47625</xdr:rowOff>
    </xdr:to>
    <xdr:graphicFrame macro="">
      <xdr:nvGraphicFramePr>
        <xdr:cNvPr id="5" name="Chartjlbwx0">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100</xdr:row>
      <xdr:rowOff>95250</xdr:rowOff>
    </xdr:from>
    <xdr:to>
      <xdr:col>15</xdr:col>
      <xdr:colOff>28575</xdr:colOff>
      <xdr:row>116</xdr:row>
      <xdr:rowOff>0</xdr:rowOff>
    </xdr:to>
    <xdr:graphicFrame macro="">
      <xdr:nvGraphicFramePr>
        <xdr:cNvPr id="6" name="Chartwez2a1">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119</xdr:row>
      <xdr:rowOff>95250</xdr:rowOff>
    </xdr:from>
    <xdr:to>
      <xdr:col>15</xdr:col>
      <xdr:colOff>28575</xdr:colOff>
      <xdr:row>134</xdr:row>
      <xdr:rowOff>142875</xdr:rowOff>
    </xdr:to>
    <xdr:graphicFrame macro="">
      <xdr:nvGraphicFramePr>
        <xdr:cNvPr id="7" name="Chartimgfzl">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156</xdr:row>
      <xdr:rowOff>95250</xdr:rowOff>
    </xdr:from>
    <xdr:to>
      <xdr:col>14</xdr:col>
      <xdr:colOff>0</xdr:colOff>
      <xdr:row>179</xdr:row>
      <xdr:rowOff>38100</xdr:rowOff>
    </xdr:to>
    <xdr:graphicFrame macro="">
      <xdr:nvGraphicFramePr>
        <xdr:cNvPr id="8" name="Chartvcnh4i">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197</xdr:row>
      <xdr:rowOff>95250</xdr:rowOff>
    </xdr:from>
    <xdr:to>
      <xdr:col>14</xdr:col>
      <xdr:colOff>0</xdr:colOff>
      <xdr:row>215</xdr:row>
      <xdr:rowOff>123825</xdr:rowOff>
    </xdr:to>
    <xdr:graphicFrame macro="">
      <xdr:nvGraphicFramePr>
        <xdr:cNvPr id="9" name="Chartgh40ei">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492">
  <autoFilter ref="A1:N492"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42"/>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2413</v>
      </c>
    </row>
    <row r="3" spans="2:3" ht="15" customHeight="1" x14ac:dyDescent="0.35"/>
    <row r="4" spans="2:3" ht="58" x14ac:dyDescent="0.35">
      <c r="B4" s="20" t="s">
        <v>2414</v>
      </c>
      <c r="C4" s="21" t="s">
        <v>2415</v>
      </c>
    </row>
    <row r="5" spans="2:3" x14ac:dyDescent="0.35">
      <c r="C5" s="21" t="s">
        <v>2416</v>
      </c>
    </row>
    <row r="6" spans="2:3" x14ac:dyDescent="0.35">
      <c r="C6" s="18" t="s">
        <v>2417</v>
      </c>
    </row>
    <row r="7" spans="2:3" ht="10" customHeight="1" x14ac:dyDescent="0.35"/>
    <row r="8" spans="2:3" ht="232" x14ac:dyDescent="0.35">
      <c r="B8" s="22" t="s">
        <v>2418</v>
      </c>
      <c r="C8" s="21" t="s">
        <v>2419</v>
      </c>
    </row>
    <row r="9" spans="2:3" ht="10" customHeight="1" x14ac:dyDescent="0.35"/>
    <row r="10" spans="2:3" ht="35" customHeight="1" x14ac:dyDescent="0.35">
      <c r="B10" s="22" t="s">
        <v>2420</v>
      </c>
      <c r="C10" s="21" t="s">
        <v>2421</v>
      </c>
    </row>
    <row r="11" spans="2:3" ht="75" customHeight="1" x14ac:dyDescent="0.35">
      <c r="B11" s="18" t="s">
        <v>21</v>
      </c>
      <c r="C11" s="21" t="s">
        <v>2422</v>
      </c>
    </row>
    <row r="12" spans="2:3" ht="47" customHeight="1" x14ac:dyDescent="0.35">
      <c r="B12" s="18" t="s">
        <v>21</v>
      </c>
      <c r="C12" s="21" t="s">
        <v>2423</v>
      </c>
    </row>
    <row r="13" spans="2:3" ht="35" customHeight="1" x14ac:dyDescent="0.35">
      <c r="B13" s="18" t="s">
        <v>21</v>
      </c>
      <c r="C13" s="21" t="s">
        <v>2424</v>
      </c>
    </row>
    <row r="14" spans="2:3" ht="32" customHeight="1" x14ac:dyDescent="0.35">
      <c r="B14" s="18" t="s">
        <v>21</v>
      </c>
      <c r="C14" s="21" t="s">
        <v>2425</v>
      </c>
    </row>
    <row r="15" spans="2:3" ht="30" customHeight="1" x14ac:dyDescent="0.35">
      <c r="B15" s="18" t="s">
        <v>21</v>
      </c>
      <c r="C15" s="21" t="s">
        <v>2426</v>
      </c>
    </row>
    <row r="16" spans="2:3" ht="10" customHeight="1" x14ac:dyDescent="0.35"/>
    <row r="17" spans="1:3" ht="145" customHeight="1" x14ac:dyDescent="0.35">
      <c r="B17" s="22" t="s">
        <v>2427</v>
      </c>
      <c r="C17" s="21" t="s">
        <v>2428</v>
      </c>
    </row>
    <row r="18" spans="1:3" ht="10" customHeight="1" x14ac:dyDescent="0.35"/>
    <row r="19" spans="1:3" ht="3" customHeight="1" x14ac:dyDescent="0.35">
      <c r="B19" s="23"/>
      <c r="C19" s="23"/>
    </row>
    <row r="20" spans="1:3" ht="12" customHeight="1" x14ac:dyDescent="0.35"/>
    <row r="21" spans="1:3" ht="35" customHeight="1" x14ac:dyDescent="0.35">
      <c r="A21" s="25"/>
      <c r="B21" s="26" t="s">
        <v>2429</v>
      </c>
      <c r="C21" s="27" t="s">
        <v>2430</v>
      </c>
    </row>
    <row r="22" spans="1:3" ht="18" customHeight="1" x14ac:dyDescent="0.35">
      <c r="A22" s="25"/>
      <c r="B22" s="25" t="s">
        <v>21</v>
      </c>
      <c r="C22" s="27" t="s">
        <v>2431</v>
      </c>
    </row>
    <row r="23" spans="1:3" ht="18" customHeight="1" x14ac:dyDescent="0.35">
      <c r="A23" s="25"/>
      <c r="B23" s="25" t="s">
        <v>21</v>
      </c>
      <c r="C23" s="27" t="s">
        <v>2432</v>
      </c>
    </row>
    <row r="24" spans="1:3" ht="18" customHeight="1" x14ac:dyDescent="0.35">
      <c r="A24" s="25"/>
      <c r="B24" s="25" t="s">
        <v>21</v>
      </c>
      <c r="C24" s="27" t="s">
        <v>2433</v>
      </c>
    </row>
    <row r="25" spans="1:3" ht="18" customHeight="1" x14ac:dyDescent="0.35">
      <c r="A25" s="25"/>
      <c r="B25" s="25" t="s">
        <v>21</v>
      </c>
      <c r="C25" s="27" t="s">
        <v>2434</v>
      </c>
    </row>
    <row r="26" spans="1:3" ht="18" customHeight="1" x14ac:dyDescent="0.35">
      <c r="A26" s="25"/>
      <c r="B26" s="25" t="s">
        <v>21</v>
      </c>
      <c r="C26" s="27" t="s">
        <v>2435</v>
      </c>
    </row>
    <row r="27" spans="1:3" ht="18" customHeight="1" x14ac:dyDescent="0.35">
      <c r="A27" s="25"/>
      <c r="B27" s="25" t="s">
        <v>21</v>
      </c>
      <c r="C27" s="27" t="s">
        <v>2436</v>
      </c>
    </row>
    <row r="28" spans="1:3" ht="18" customHeight="1" x14ac:dyDescent="0.35">
      <c r="A28" s="25"/>
      <c r="B28" s="25" t="s">
        <v>21</v>
      </c>
      <c r="C28" s="27" t="s">
        <v>2437</v>
      </c>
    </row>
    <row r="29" spans="1:3" ht="18" customHeight="1" x14ac:dyDescent="0.35">
      <c r="A29" s="25"/>
      <c r="B29" s="25" t="s">
        <v>21</v>
      </c>
      <c r="C29" s="27" t="s">
        <v>2438</v>
      </c>
    </row>
    <row r="30" spans="1:3" ht="44" customHeight="1" x14ac:dyDescent="0.35">
      <c r="A30" s="25"/>
      <c r="B30" s="25" t="s">
        <v>21</v>
      </c>
      <c r="C30" s="28" t="s">
        <v>2439</v>
      </c>
    </row>
    <row r="31" spans="1:3" ht="10" customHeight="1" x14ac:dyDescent="0.35"/>
    <row r="32" spans="1:3" ht="3" customHeight="1" x14ac:dyDescent="0.35">
      <c r="B32" s="23"/>
      <c r="C32" s="23"/>
    </row>
    <row r="33" spans="2:3" ht="12" customHeight="1" x14ac:dyDescent="0.35"/>
    <row r="34" spans="2:3" ht="24" customHeight="1" x14ac:dyDescent="0.35">
      <c r="B34" s="29" t="s">
        <v>2440</v>
      </c>
      <c r="C34" s="30" t="s">
        <v>2441</v>
      </c>
    </row>
    <row r="35" spans="2:3" ht="18.5" x14ac:dyDescent="0.35">
      <c r="B35" s="29" t="s">
        <v>2442</v>
      </c>
      <c r="C35" s="31" t="s">
        <v>2443</v>
      </c>
    </row>
    <row r="36" spans="2:3" ht="27" customHeight="1" x14ac:dyDescent="0.35">
      <c r="B36" s="32" t="s">
        <v>2444</v>
      </c>
      <c r="C36" s="24" t="s">
        <v>2445</v>
      </c>
    </row>
    <row r="37" spans="2:3" x14ac:dyDescent="0.35">
      <c r="B37" s="29" t="s">
        <v>2446</v>
      </c>
      <c r="C37" s="33" t="s">
        <v>2447</v>
      </c>
    </row>
    <row r="38" spans="2:3" ht="10" customHeight="1" x14ac:dyDescent="0.35"/>
    <row r="39" spans="2:3" ht="261" x14ac:dyDescent="0.35">
      <c r="B39" s="29" t="s">
        <v>2448</v>
      </c>
      <c r="C39" s="34" t="s">
        <v>2449</v>
      </c>
    </row>
    <row r="40" spans="2:3" ht="10" customHeight="1" x14ac:dyDescent="0.35"/>
    <row r="41" spans="2:3" ht="20" customHeight="1" x14ac:dyDescent="0.35">
      <c r="B41" s="29" t="s">
        <v>2450</v>
      </c>
      <c r="C41" s="35" t="s">
        <v>17</v>
      </c>
    </row>
    <row r="42" spans="2:3" ht="29" x14ac:dyDescent="0.35">
      <c r="C42" s="21" t="s">
        <v>2451</v>
      </c>
    </row>
    <row r="43" spans="2:3" ht="10" customHeight="1" x14ac:dyDescent="0.35"/>
    <row r="44" spans="2:3" ht="20" customHeight="1" x14ac:dyDescent="0.35">
      <c r="C44" s="35" t="s">
        <v>596</v>
      </c>
    </row>
    <row r="45" spans="2:3" ht="29" x14ac:dyDescent="0.35">
      <c r="C45" s="21" t="s">
        <v>2452</v>
      </c>
    </row>
    <row r="46" spans="2:3" ht="10" customHeight="1" x14ac:dyDescent="0.35"/>
    <row r="47" spans="2:3" ht="20" customHeight="1" x14ac:dyDescent="0.35">
      <c r="C47" s="35" t="s">
        <v>707</v>
      </c>
    </row>
    <row r="48" spans="2:3" ht="29" x14ac:dyDescent="0.35">
      <c r="C48" s="21" t="s">
        <v>2453</v>
      </c>
    </row>
    <row r="49" spans="3:3" ht="10" customHeight="1" x14ac:dyDescent="0.35"/>
    <row r="50" spans="3:3" ht="20" customHeight="1" x14ac:dyDescent="0.35">
      <c r="C50" s="35" t="s">
        <v>1072</v>
      </c>
    </row>
    <row r="51" spans="3:3" ht="29" x14ac:dyDescent="0.35">
      <c r="C51" s="21" t="s">
        <v>2454</v>
      </c>
    </row>
    <row r="52" spans="3:3" ht="10" customHeight="1" x14ac:dyDescent="0.35"/>
    <row r="53" spans="3:3" ht="20" customHeight="1" x14ac:dyDescent="0.35">
      <c r="C53" s="35" t="s">
        <v>1182</v>
      </c>
    </row>
    <row r="54" spans="3:3" ht="29" x14ac:dyDescent="0.35">
      <c r="C54" s="21" t="s">
        <v>2455</v>
      </c>
    </row>
    <row r="55" spans="3:3" ht="10" customHeight="1" x14ac:dyDescent="0.35"/>
    <row r="56" spans="3:3" ht="20" customHeight="1" x14ac:dyDescent="0.35">
      <c r="C56" s="35" t="s">
        <v>1333</v>
      </c>
    </row>
    <row r="57" spans="3:3" ht="29" x14ac:dyDescent="0.35">
      <c r="C57" s="21" t="s">
        <v>2456</v>
      </c>
    </row>
    <row r="58" spans="3:3" ht="10" customHeight="1" x14ac:dyDescent="0.35"/>
    <row r="59" spans="3:3" ht="20" customHeight="1" x14ac:dyDescent="0.35">
      <c r="C59" s="35" t="s">
        <v>1489</v>
      </c>
    </row>
    <row r="60" spans="3:3" ht="29" x14ac:dyDescent="0.35">
      <c r="C60" s="21" t="s">
        <v>2457</v>
      </c>
    </row>
    <row r="61" spans="3:3" ht="10" customHeight="1" x14ac:dyDescent="0.35"/>
    <row r="62" spans="3:3" ht="20" customHeight="1" x14ac:dyDescent="0.35">
      <c r="C62" s="35" t="s">
        <v>1634</v>
      </c>
    </row>
    <row r="63" spans="3:3" ht="29" x14ac:dyDescent="0.35">
      <c r="C63" s="21" t="s">
        <v>2458</v>
      </c>
    </row>
    <row r="64" spans="3:3" ht="10" customHeight="1" x14ac:dyDescent="0.35"/>
    <row r="65" spans="2:3" ht="20" customHeight="1" x14ac:dyDescent="0.35">
      <c r="C65" s="35" t="s">
        <v>1789</v>
      </c>
    </row>
    <row r="66" spans="2:3" ht="29" x14ac:dyDescent="0.35">
      <c r="C66" s="21" t="s">
        <v>2459</v>
      </c>
    </row>
    <row r="67" spans="2:3" ht="10" customHeight="1" x14ac:dyDescent="0.35"/>
    <row r="68" spans="2:3" ht="20" customHeight="1" x14ac:dyDescent="0.35">
      <c r="C68" s="35" t="s">
        <v>1924</v>
      </c>
    </row>
    <row r="69" spans="2:3" ht="29" x14ac:dyDescent="0.35">
      <c r="C69" s="21" t="s">
        <v>2460</v>
      </c>
    </row>
    <row r="70" spans="2:3" ht="10" customHeight="1" x14ac:dyDescent="0.35"/>
    <row r="71" spans="2:3" ht="20" customHeight="1" x14ac:dyDescent="0.35">
      <c r="C71" s="35" t="s">
        <v>2065</v>
      </c>
    </row>
    <row r="72" spans="2:3" ht="29" x14ac:dyDescent="0.35">
      <c r="C72" s="21" t="s">
        <v>2461</v>
      </c>
    </row>
    <row r="73" spans="2:3" ht="10" customHeight="1" x14ac:dyDescent="0.35"/>
    <row r="74" spans="2:3" ht="20" customHeight="1" x14ac:dyDescent="0.35">
      <c r="C74" s="35" t="s">
        <v>2116</v>
      </c>
    </row>
    <row r="75" spans="2:3" ht="29" x14ac:dyDescent="0.35">
      <c r="C75" s="21" t="s">
        <v>2462</v>
      </c>
    </row>
    <row r="76" spans="2:3" ht="10" customHeight="1" x14ac:dyDescent="0.35"/>
    <row r="77" spans="2:3" ht="43.5" x14ac:dyDescent="0.35">
      <c r="B77" s="29" t="s">
        <v>2463</v>
      </c>
      <c r="C77" s="21" t="s">
        <v>2464</v>
      </c>
    </row>
    <row r="78" spans="2:3" ht="10" customHeight="1" x14ac:dyDescent="0.35"/>
    <row r="79" spans="2:3" ht="15.5" x14ac:dyDescent="0.35">
      <c r="C79" s="36" t="s">
        <v>67</v>
      </c>
    </row>
    <row r="80" spans="2:3" ht="29" x14ac:dyDescent="0.35">
      <c r="C80" s="21" t="s">
        <v>2465</v>
      </c>
    </row>
    <row r="81" spans="2:3" ht="10" customHeight="1" x14ac:dyDescent="0.35"/>
    <row r="82" spans="2:3" ht="15.5" x14ac:dyDescent="0.35">
      <c r="C82" s="37" t="s">
        <v>16</v>
      </c>
    </row>
    <row r="83" spans="2:3" ht="29" x14ac:dyDescent="0.35">
      <c r="C83" s="21" t="s">
        <v>2466</v>
      </c>
    </row>
    <row r="84" spans="2:3" ht="10" customHeight="1" x14ac:dyDescent="0.35"/>
    <row r="85" spans="2:3" ht="15.5" x14ac:dyDescent="0.35">
      <c r="C85" s="38" t="s">
        <v>713</v>
      </c>
    </row>
    <row r="86" spans="2:3" ht="29" x14ac:dyDescent="0.35">
      <c r="C86" s="21" t="s">
        <v>2467</v>
      </c>
    </row>
    <row r="87" spans="2:3" ht="10" customHeight="1" x14ac:dyDescent="0.35"/>
    <row r="88" spans="2:3" ht="3" customHeight="1" x14ac:dyDescent="0.35">
      <c r="B88" s="23"/>
      <c r="C88" s="23"/>
    </row>
    <row r="89" spans="2:3" ht="12" customHeight="1" x14ac:dyDescent="0.35"/>
    <row r="90" spans="2:3" ht="130.5" x14ac:dyDescent="0.35">
      <c r="B90" s="20" t="s">
        <v>2468</v>
      </c>
      <c r="C90" s="21" t="s">
        <v>2469</v>
      </c>
    </row>
    <row r="91" spans="2:3" ht="6" customHeight="1" x14ac:dyDescent="0.35"/>
    <row r="92" spans="2:3" ht="217.5" x14ac:dyDescent="0.35">
      <c r="C92" s="21" t="s">
        <v>2470</v>
      </c>
    </row>
    <row r="93" spans="2:3" ht="6" customHeight="1" x14ac:dyDescent="0.35"/>
    <row r="94" spans="2:3" ht="43.5" x14ac:dyDescent="0.35">
      <c r="C94" s="21" t="s">
        <v>2471</v>
      </c>
    </row>
    <row r="95" spans="2:3" ht="10" customHeight="1" x14ac:dyDescent="0.35"/>
    <row r="96" spans="2:3" ht="3" customHeight="1" x14ac:dyDescent="0.35">
      <c r="B96" s="23"/>
      <c r="C96" s="23"/>
    </row>
    <row r="97" spans="2:3" ht="12" customHeight="1" x14ac:dyDescent="0.35"/>
    <row r="98" spans="2:3" ht="145" x14ac:dyDescent="0.35">
      <c r="B98" s="20" t="s">
        <v>2472</v>
      </c>
      <c r="C98" s="21" t="s">
        <v>2473</v>
      </c>
    </row>
    <row r="99" spans="2:3" ht="6" customHeight="1" x14ac:dyDescent="0.35"/>
    <row r="100" spans="2:3" ht="203" x14ac:dyDescent="0.35">
      <c r="C100" s="21" t="s">
        <v>2474</v>
      </c>
    </row>
    <row r="101" spans="2:3" ht="6" customHeight="1" x14ac:dyDescent="0.35"/>
    <row r="102" spans="2:3" ht="43.5" x14ac:dyDescent="0.35">
      <c r="C102" s="21" t="s">
        <v>2475</v>
      </c>
    </row>
    <row r="103" spans="2:3" ht="10" customHeight="1" x14ac:dyDescent="0.35"/>
    <row r="104" spans="2:3" ht="3" customHeight="1" x14ac:dyDescent="0.35">
      <c r="B104" s="23"/>
      <c r="C104" s="23"/>
    </row>
    <row r="105" spans="2:3" ht="12" customHeight="1" x14ac:dyDescent="0.35"/>
    <row r="106" spans="2:3" ht="101.5" x14ac:dyDescent="0.35">
      <c r="B106" s="20" t="s">
        <v>2476</v>
      </c>
      <c r="C106" s="21" t="s">
        <v>2477</v>
      </c>
    </row>
    <row r="107" spans="2:3" ht="6" customHeight="1" x14ac:dyDescent="0.35"/>
    <row r="108" spans="2:3" ht="145" x14ac:dyDescent="0.35">
      <c r="C108" s="21" t="s">
        <v>2478</v>
      </c>
    </row>
    <row r="109" spans="2:3" ht="6" customHeight="1" x14ac:dyDescent="0.35"/>
    <row r="110" spans="2:3" ht="43.5" x14ac:dyDescent="0.35">
      <c r="C110" s="21" t="s">
        <v>2479</v>
      </c>
    </row>
    <row r="111" spans="2:3" ht="10" customHeight="1" x14ac:dyDescent="0.35"/>
    <row r="112" spans="2:3" ht="3" customHeight="1" x14ac:dyDescent="0.35">
      <c r="B112" s="23"/>
      <c r="C112" s="23"/>
    </row>
    <row r="113" spans="2:3" ht="12" customHeight="1" x14ac:dyDescent="0.35"/>
    <row r="114" spans="2:3" ht="26" customHeight="1" x14ac:dyDescent="0.35">
      <c r="B114" s="39" t="s">
        <v>2480</v>
      </c>
    </row>
    <row r="115" spans="2:3" ht="8" customHeight="1" x14ac:dyDescent="0.35"/>
    <row r="116" spans="2:3" ht="20" customHeight="1" x14ac:dyDescent="0.35">
      <c r="B116" s="29" t="s">
        <v>2481</v>
      </c>
      <c r="C116" s="40" t="s">
        <v>2482</v>
      </c>
    </row>
    <row r="117" spans="2:3" ht="116" x14ac:dyDescent="0.35">
      <c r="C117" s="21" t="s">
        <v>2483</v>
      </c>
    </row>
    <row r="118" spans="2:3" ht="10" customHeight="1" x14ac:dyDescent="0.35"/>
    <row r="119" spans="2:3" ht="20" customHeight="1" x14ac:dyDescent="0.35">
      <c r="B119" s="29" t="s">
        <v>2484</v>
      </c>
      <c r="C119" s="40" t="s">
        <v>2485</v>
      </c>
    </row>
    <row r="120" spans="2:3" ht="116" x14ac:dyDescent="0.35">
      <c r="C120" s="21" t="s">
        <v>2486</v>
      </c>
    </row>
    <row r="121" spans="2:3" ht="10" customHeight="1" x14ac:dyDescent="0.35"/>
    <row r="122" spans="2:3" ht="20" customHeight="1" x14ac:dyDescent="0.35">
      <c r="B122" s="29" t="s">
        <v>2487</v>
      </c>
      <c r="C122" s="40" t="s">
        <v>2488</v>
      </c>
    </row>
    <row r="123" spans="2:3" ht="130.5" x14ac:dyDescent="0.35">
      <c r="C123" s="21" t="s">
        <v>2489</v>
      </c>
    </row>
    <row r="124" spans="2:3" ht="10" customHeight="1" x14ac:dyDescent="0.35"/>
    <row r="125" spans="2:3" ht="20" customHeight="1" x14ac:dyDescent="0.35">
      <c r="B125" s="29" t="s">
        <v>2490</v>
      </c>
      <c r="C125" s="40" t="s">
        <v>2491</v>
      </c>
    </row>
    <row r="126" spans="2:3" ht="130.5" x14ac:dyDescent="0.35">
      <c r="C126" s="21" t="s">
        <v>2492</v>
      </c>
    </row>
    <row r="127" spans="2:3" ht="10" customHeight="1" x14ac:dyDescent="0.35"/>
    <row r="128" spans="2:3" ht="20" customHeight="1" x14ac:dyDescent="0.35">
      <c r="B128" s="29" t="s">
        <v>2493</v>
      </c>
      <c r="C128" s="40" t="s">
        <v>2494</v>
      </c>
    </row>
    <row r="129" spans="2:3" ht="116" x14ac:dyDescent="0.35">
      <c r="C129" s="21" t="s">
        <v>2495</v>
      </c>
    </row>
    <row r="130" spans="2:3" ht="10" customHeight="1" x14ac:dyDescent="0.35"/>
    <row r="131" spans="2:3" ht="20" customHeight="1" x14ac:dyDescent="0.35">
      <c r="B131" s="29" t="s">
        <v>2496</v>
      </c>
      <c r="C131" s="40" t="s">
        <v>2497</v>
      </c>
    </row>
    <row r="132" spans="2:3" ht="116" x14ac:dyDescent="0.35">
      <c r="C132" s="21" t="s">
        <v>2498</v>
      </c>
    </row>
    <row r="133" spans="2:3" ht="10" customHeight="1" x14ac:dyDescent="0.35"/>
    <row r="134" spans="2:3" ht="20" customHeight="1" x14ac:dyDescent="0.35">
      <c r="B134" s="29" t="s">
        <v>2499</v>
      </c>
      <c r="C134" s="40" t="s">
        <v>2500</v>
      </c>
    </row>
    <row r="135" spans="2:3" ht="130.5" x14ac:dyDescent="0.35">
      <c r="C135" s="21" t="s">
        <v>2501</v>
      </c>
    </row>
    <row r="136" spans="2:3" ht="10" customHeight="1" x14ac:dyDescent="0.35"/>
    <row r="137" spans="2:3" ht="20" customHeight="1" x14ac:dyDescent="0.35">
      <c r="B137" s="29" t="s">
        <v>2502</v>
      </c>
      <c r="C137" s="40" t="s">
        <v>2503</v>
      </c>
    </row>
    <row r="138" spans="2:3" ht="203" x14ac:dyDescent="0.35">
      <c r="C138" s="21" t="s">
        <v>2504</v>
      </c>
    </row>
    <row r="139" spans="2:3" ht="10" customHeight="1" x14ac:dyDescent="0.35"/>
    <row r="142" spans="2:3" ht="32" customHeight="1" x14ac:dyDescent="0.35">
      <c r="B142" s="291" t="s">
        <v>2412</v>
      </c>
      <c r="C142" s="291"/>
    </row>
  </sheetData>
  <sheetProtection password="90EA" sheet="1"/>
  <mergeCells count="1">
    <mergeCell ref="B142:C142"/>
  </mergeCells>
  <hyperlinks>
    <hyperlink ref="C5" r:id="rId1" xr:uid="{00000000-0004-0000-0000-000000000000}"/>
    <hyperlink ref="C6" r:id="rId2" xr:uid="{00000000-0004-0000-0000-000001000000}"/>
    <hyperlink ref="C37" r:id="rId3" xr:uid="{00000000-0004-0000-0000-000002000000}"/>
    <hyperlink ref="B14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5188</v>
      </c>
      <c r="B1" s="233" t="s">
        <v>0</v>
      </c>
      <c r="C1" s="233" t="s">
        <v>2665</v>
      </c>
      <c r="D1" s="233" t="s">
        <v>2666</v>
      </c>
      <c r="E1" s="233" t="s">
        <v>2671</v>
      </c>
      <c r="F1" s="233" t="s">
        <v>2672</v>
      </c>
      <c r="G1" s="233" t="s">
        <v>2673</v>
      </c>
      <c r="H1" s="233" t="s">
        <v>2674</v>
      </c>
      <c r="I1" s="233" t="s">
        <v>2675</v>
      </c>
      <c r="J1" s="233" t="s">
        <v>2676</v>
      </c>
      <c r="K1" s="233" t="s">
        <v>2677</v>
      </c>
      <c r="L1" s="233" t="s">
        <v>2678</v>
      </c>
      <c r="M1" s="233" t="s">
        <v>2679</v>
      </c>
      <c r="N1" s="233" t="s">
        <v>2680</v>
      </c>
      <c r="O1" s="233" t="s">
        <v>2681</v>
      </c>
      <c r="P1" s="233" t="s">
        <v>2682</v>
      </c>
      <c r="Q1" s="233" t="s">
        <v>2683</v>
      </c>
      <c r="R1" s="233" t="s">
        <v>2684</v>
      </c>
      <c r="S1" s="233" t="s">
        <v>2685</v>
      </c>
      <c r="T1" s="233" t="s">
        <v>2686</v>
      </c>
      <c r="U1" s="233" t="s">
        <v>2687</v>
      </c>
      <c r="V1" s="233" t="s">
        <v>2688</v>
      </c>
      <c r="W1" s="233" t="s">
        <v>2689</v>
      </c>
      <c r="X1" s="233" t="s">
        <v>2690</v>
      </c>
      <c r="Y1" s="233" t="s">
        <v>2691</v>
      </c>
      <c r="Z1" s="233" t="s">
        <v>2692</v>
      </c>
      <c r="AA1" s="233" t="s">
        <v>2693</v>
      </c>
      <c r="AB1" s="233" t="s">
        <v>2694</v>
      </c>
      <c r="AC1" s="233" t="s">
        <v>2695</v>
      </c>
      <c r="AD1" s="233" t="s">
        <v>2696</v>
      </c>
      <c r="AE1" s="233" t="s">
        <v>2697</v>
      </c>
      <c r="AF1" s="233" t="s">
        <v>2698</v>
      </c>
      <c r="AG1" s="233" t="s">
        <v>2699</v>
      </c>
      <c r="AH1" s="233" t="s">
        <v>2700</v>
      </c>
      <c r="AI1" s="233" t="s">
        <v>2701</v>
      </c>
      <c r="AJ1" s="233" t="s">
        <v>2702</v>
      </c>
      <c r="AK1" s="233" t="s">
        <v>2703</v>
      </c>
      <c r="AL1" s="233" t="s">
        <v>2704</v>
      </c>
      <c r="AM1" s="233" t="s">
        <v>2705</v>
      </c>
      <c r="AN1" s="233" t="s">
        <v>2706</v>
      </c>
      <c r="AO1" s="233" t="s">
        <v>2707</v>
      </c>
      <c r="AP1" s="233" t="s">
        <v>2708</v>
      </c>
      <c r="AQ1" s="233" t="s">
        <v>2709</v>
      </c>
      <c r="AR1" s="233" t="s">
        <v>2710</v>
      </c>
      <c r="AS1" s="234" t="s">
        <v>2711</v>
      </c>
    </row>
    <row r="2" spans="1:45" ht="60" customHeight="1" outlineLevel="1" x14ac:dyDescent="0.35">
      <c r="A2" s="226" t="s">
        <v>5189</v>
      </c>
      <c r="B2" s="213" t="s">
        <v>5190</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5189</v>
      </c>
      <c r="B3" s="214" t="s">
        <v>5191</v>
      </c>
      <c r="C3" s="215" t="s">
        <v>5192</v>
      </c>
      <c r="D3" s="217" t="s">
        <v>5193</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5189</v>
      </c>
      <c r="B4" s="214" t="s">
        <v>5194</v>
      </c>
      <c r="C4" s="215" t="s">
        <v>5195</v>
      </c>
      <c r="D4" s="217" t="s">
        <v>5196</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5189</v>
      </c>
      <c r="B5" s="214" t="s">
        <v>5197</v>
      </c>
      <c r="C5" s="215" t="s">
        <v>5198</v>
      </c>
      <c r="D5" s="217" t="s">
        <v>5199</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5189</v>
      </c>
      <c r="B6" s="214" t="s">
        <v>5200</v>
      </c>
      <c r="C6" s="215" t="s">
        <v>5201</v>
      </c>
      <c r="D6" s="217" t="s">
        <v>5202</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5189</v>
      </c>
      <c r="B7" s="214" t="s">
        <v>5203</v>
      </c>
      <c r="C7" s="215" t="s">
        <v>5204</v>
      </c>
      <c r="D7" s="217" t="s">
        <v>5205</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5189</v>
      </c>
      <c r="B8" s="214" t="s">
        <v>5206</v>
      </c>
      <c r="C8" s="215" t="s">
        <v>5207</v>
      </c>
      <c r="D8" s="217" t="s">
        <v>5208</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5189</v>
      </c>
      <c r="B9" s="214" t="s">
        <v>5209</v>
      </c>
      <c r="C9" s="215" t="s">
        <v>5210</v>
      </c>
      <c r="D9" s="217" t="s">
        <v>5211</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5189</v>
      </c>
      <c r="B10" s="214" t="s">
        <v>5212</v>
      </c>
      <c r="C10" s="215" t="s">
        <v>5213</v>
      </c>
      <c r="D10" s="217" t="s">
        <v>5214</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5189</v>
      </c>
      <c r="B11" s="214" t="s">
        <v>5215</v>
      </c>
      <c r="C11" s="215" t="s">
        <v>5216</v>
      </c>
      <c r="D11" s="217" t="s">
        <v>5217</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5189</v>
      </c>
      <c r="B12" s="214" t="s">
        <v>5218</v>
      </c>
      <c r="C12" s="215" t="s">
        <v>5219</v>
      </c>
      <c r="D12" s="217" t="s">
        <v>5220</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5189</v>
      </c>
      <c r="B13" s="214" t="s">
        <v>5221</v>
      </c>
      <c r="C13" s="215" t="s">
        <v>5222</v>
      </c>
      <c r="D13" s="217" t="s">
        <v>5223</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5189</v>
      </c>
      <c r="B14" s="214" t="s">
        <v>5224</v>
      </c>
      <c r="C14" s="215" t="s">
        <v>5225</v>
      </c>
      <c r="D14" s="217" t="s">
        <v>5226</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5189</v>
      </c>
      <c r="B15" s="214" t="s">
        <v>5227</v>
      </c>
      <c r="C15" s="215" t="s">
        <v>5228</v>
      </c>
      <c r="D15" s="217" t="s">
        <v>5229</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5189</v>
      </c>
      <c r="B16" s="214" t="s">
        <v>5230</v>
      </c>
      <c r="C16" s="215" t="s">
        <v>5231</v>
      </c>
      <c r="D16" s="217" t="s">
        <v>5232</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5189</v>
      </c>
      <c r="B17" s="214" t="s">
        <v>5233</v>
      </c>
      <c r="C17" s="215" t="s">
        <v>5234</v>
      </c>
      <c r="D17" s="217" t="s">
        <v>5235</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5189</v>
      </c>
      <c r="B18" s="214" t="s">
        <v>5236</v>
      </c>
      <c r="C18" s="215" t="s">
        <v>5237</v>
      </c>
      <c r="D18" s="217" t="s">
        <v>5238</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5189</v>
      </c>
      <c r="B19" s="214" t="s">
        <v>5239</v>
      </c>
      <c r="C19" s="215" t="s">
        <v>5240</v>
      </c>
      <c r="D19" s="217" t="s">
        <v>5241</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5189</v>
      </c>
      <c r="B20" s="214" t="s">
        <v>5242</v>
      </c>
      <c r="C20" s="215" t="s">
        <v>5243</v>
      </c>
      <c r="D20" s="217" t="s">
        <v>5244</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5189</v>
      </c>
      <c r="B21" s="214" t="s">
        <v>5245</v>
      </c>
      <c r="C21" s="215" t="s">
        <v>5246</v>
      </c>
      <c r="D21" s="217" t="s">
        <v>5247</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5189</v>
      </c>
      <c r="B22" s="214" t="s">
        <v>5248</v>
      </c>
      <c r="C22" s="215" t="s">
        <v>5249</v>
      </c>
      <c r="D22" s="217" t="s">
        <v>5250</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5189</v>
      </c>
      <c r="B23" s="214" t="s">
        <v>5251</v>
      </c>
      <c r="C23" s="215" t="s">
        <v>5252</v>
      </c>
      <c r="D23" s="217" t="s">
        <v>5253</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5189</v>
      </c>
      <c r="B24" s="214" t="s">
        <v>5254</v>
      </c>
      <c r="C24" s="215" t="s">
        <v>5255</v>
      </c>
      <c r="D24" s="217" t="s">
        <v>5256</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5189</v>
      </c>
      <c r="B25" s="214" t="s">
        <v>5257</v>
      </c>
      <c r="C25" s="215" t="s">
        <v>5258</v>
      </c>
      <c r="D25" s="217" t="s">
        <v>5259</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5189</v>
      </c>
      <c r="B26" s="214" t="s">
        <v>5260</v>
      </c>
      <c r="C26" s="215" t="s">
        <v>5261</v>
      </c>
      <c r="D26" s="217" t="s">
        <v>5262</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5189</v>
      </c>
      <c r="B27" s="214" t="s">
        <v>5263</v>
      </c>
      <c r="C27" s="215" t="s">
        <v>5264</v>
      </c>
      <c r="D27" s="217" t="s">
        <v>5265</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5189</v>
      </c>
      <c r="B28" s="214" t="s">
        <v>5266</v>
      </c>
      <c r="C28" s="215" t="s">
        <v>5267</v>
      </c>
      <c r="D28" s="217" t="s">
        <v>5268</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5189</v>
      </c>
      <c r="B29" s="214" t="s">
        <v>5269</v>
      </c>
      <c r="C29" s="215" t="s">
        <v>5270</v>
      </c>
      <c r="D29" s="217" t="s">
        <v>5271</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5189</v>
      </c>
      <c r="B30" s="214" t="s">
        <v>5272</v>
      </c>
      <c r="C30" s="215" t="s">
        <v>5273</v>
      </c>
      <c r="D30" s="217" t="s">
        <v>5274</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5189</v>
      </c>
      <c r="B31" s="214" t="s">
        <v>5275</v>
      </c>
      <c r="C31" s="215" t="s">
        <v>5276</v>
      </c>
      <c r="D31" s="217" t="s">
        <v>5277</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5189</v>
      </c>
      <c r="B32" s="214" t="s">
        <v>5278</v>
      </c>
      <c r="C32" s="215" t="s">
        <v>5279</v>
      </c>
      <c r="D32" s="217" t="s">
        <v>5280</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5189</v>
      </c>
      <c r="B33" s="214" t="s">
        <v>5281</v>
      </c>
      <c r="C33" s="215" t="s">
        <v>5282</v>
      </c>
      <c r="D33" s="217" t="s">
        <v>5283</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5189</v>
      </c>
      <c r="B34" s="214" t="s">
        <v>5284</v>
      </c>
      <c r="C34" s="215" t="s">
        <v>5285</v>
      </c>
      <c r="D34" s="217" t="s">
        <v>5286</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5189</v>
      </c>
      <c r="B35" s="214" t="s">
        <v>5287</v>
      </c>
      <c r="C35" s="215" t="s">
        <v>5288</v>
      </c>
      <c r="D35" s="217" t="s">
        <v>5289</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5189</v>
      </c>
      <c r="B36" s="214" t="s">
        <v>5290</v>
      </c>
      <c r="C36" s="215" t="s">
        <v>5291</v>
      </c>
      <c r="D36" s="217" t="s">
        <v>5292</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5189</v>
      </c>
      <c r="B37" s="214" t="s">
        <v>5293</v>
      </c>
      <c r="C37" s="215" t="s">
        <v>5294</v>
      </c>
      <c r="D37" s="217" t="s">
        <v>5295</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5189</v>
      </c>
      <c r="B38" s="214" t="s">
        <v>5296</v>
      </c>
      <c r="C38" s="215" t="s">
        <v>5297</v>
      </c>
      <c r="D38" s="217" t="s">
        <v>5298</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5189</v>
      </c>
      <c r="B39" s="214" t="s">
        <v>5299</v>
      </c>
      <c r="C39" s="215" t="s">
        <v>5300</v>
      </c>
      <c r="D39" s="217" t="s">
        <v>5301</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5302</v>
      </c>
      <c r="B40" s="213" t="s">
        <v>5303</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5302</v>
      </c>
      <c r="B41" s="214" t="s">
        <v>5304</v>
      </c>
      <c r="C41" s="215" t="s">
        <v>5305</v>
      </c>
      <c r="D41" s="217" t="s">
        <v>5306</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5302</v>
      </c>
      <c r="B42" s="214" t="s">
        <v>5307</v>
      </c>
      <c r="C42" s="215" t="s">
        <v>5308</v>
      </c>
      <c r="D42" s="217" t="s">
        <v>5309</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5302</v>
      </c>
      <c r="B43" s="214" t="s">
        <v>5310</v>
      </c>
      <c r="C43" s="215" t="s">
        <v>5311</v>
      </c>
      <c r="D43" s="217" t="s">
        <v>5312</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5302</v>
      </c>
      <c r="B44" s="214" t="s">
        <v>5313</v>
      </c>
      <c r="C44" s="215" t="s">
        <v>5314</v>
      </c>
      <c r="D44" s="217" t="s">
        <v>5315</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5302</v>
      </c>
      <c r="B45" s="214" t="s">
        <v>5316</v>
      </c>
      <c r="C45" s="215" t="s">
        <v>5317</v>
      </c>
      <c r="D45" s="217" t="s">
        <v>5318</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5302</v>
      </c>
      <c r="B46" s="214" t="s">
        <v>5319</v>
      </c>
      <c r="C46" s="215" t="s">
        <v>5320</v>
      </c>
      <c r="D46" s="217" t="s">
        <v>5321</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5302</v>
      </c>
      <c r="B47" s="214" t="s">
        <v>5322</v>
      </c>
      <c r="C47" s="215" t="s">
        <v>5323</v>
      </c>
      <c r="D47" s="217" t="s">
        <v>5324</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5302</v>
      </c>
      <c r="B48" s="214" t="s">
        <v>5325</v>
      </c>
      <c r="C48" s="215" t="s">
        <v>5326</v>
      </c>
      <c r="D48" s="217" t="s">
        <v>5327</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5328</v>
      </c>
      <c r="B49" s="213" t="s">
        <v>5329</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5328</v>
      </c>
      <c r="B50" s="214" t="s">
        <v>5330</v>
      </c>
      <c r="C50" s="215" t="s">
        <v>5331</v>
      </c>
      <c r="D50" s="217" t="s">
        <v>5332</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5328</v>
      </c>
      <c r="B51" s="214" t="s">
        <v>5333</v>
      </c>
      <c r="C51" s="215" t="s">
        <v>5334</v>
      </c>
      <c r="D51" s="217" t="s">
        <v>5335</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5328</v>
      </c>
      <c r="B52" s="214" t="s">
        <v>5336</v>
      </c>
      <c r="C52" s="215" t="s">
        <v>5337</v>
      </c>
      <c r="D52" s="217" t="s">
        <v>5338</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5328</v>
      </c>
      <c r="B53" s="214" t="s">
        <v>5339</v>
      </c>
      <c r="C53" s="215" t="s">
        <v>5340</v>
      </c>
      <c r="D53" s="217" t="s">
        <v>5341</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5328</v>
      </c>
      <c r="B54" s="214" t="s">
        <v>5342</v>
      </c>
      <c r="C54" s="215" t="s">
        <v>5343</v>
      </c>
      <c r="D54" s="217" t="s">
        <v>5344</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5328</v>
      </c>
      <c r="B55" s="214" t="s">
        <v>5345</v>
      </c>
      <c r="C55" s="215" t="s">
        <v>5346</v>
      </c>
      <c r="D55" s="217" t="s">
        <v>5347</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5328</v>
      </c>
      <c r="B56" s="214" t="s">
        <v>5348</v>
      </c>
      <c r="C56" s="215" t="s">
        <v>5349</v>
      </c>
      <c r="D56" s="217" t="s">
        <v>5350</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5328</v>
      </c>
      <c r="B57" s="214" t="s">
        <v>5351</v>
      </c>
      <c r="C57" s="215" t="s">
        <v>5352</v>
      </c>
      <c r="D57" s="217" t="s">
        <v>5353</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5328</v>
      </c>
      <c r="B58" s="214" t="s">
        <v>5354</v>
      </c>
      <c r="C58" s="215" t="s">
        <v>5355</v>
      </c>
      <c r="D58" s="217" t="s">
        <v>5356</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5328</v>
      </c>
      <c r="B59" s="214" t="s">
        <v>5357</v>
      </c>
      <c r="C59" s="215" t="s">
        <v>5358</v>
      </c>
      <c r="D59" s="217" t="s">
        <v>5359</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5328</v>
      </c>
      <c r="B60" s="214" t="s">
        <v>5360</v>
      </c>
      <c r="C60" s="215" t="s">
        <v>5361</v>
      </c>
      <c r="D60" s="217" t="s">
        <v>5362</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5328</v>
      </c>
      <c r="B61" s="214" t="s">
        <v>5363</v>
      </c>
      <c r="C61" s="215" t="s">
        <v>5364</v>
      </c>
      <c r="D61" s="217" t="s">
        <v>5365</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5328</v>
      </c>
      <c r="B62" s="214" t="s">
        <v>5366</v>
      </c>
      <c r="C62" s="215" t="s">
        <v>5367</v>
      </c>
      <c r="D62" s="217" t="s">
        <v>5368</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5328</v>
      </c>
      <c r="B63" s="214" t="s">
        <v>5369</v>
      </c>
      <c r="C63" s="215" t="s">
        <v>5370</v>
      </c>
      <c r="D63" s="217" t="s">
        <v>5371</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5372</v>
      </c>
      <c r="B64" s="213" t="s">
        <v>5373</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5372</v>
      </c>
      <c r="B65" s="214" t="s">
        <v>5374</v>
      </c>
      <c r="C65" s="215" t="s">
        <v>5375</v>
      </c>
      <c r="D65" s="217" t="s">
        <v>5376</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5372</v>
      </c>
      <c r="B66" s="214" t="s">
        <v>5377</v>
      </c>
      <c r="C66" s="215" t="s">
        <v>5378</v>
      </c>
      <c r="D66" s="217" t="s">
        <v>5379</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5372</v>
      </c>
      <c r="B67" s="214" t="s">
        <v>5380</v>
      </c>
      <c r="C67" s="215" t="s">
        <v>5381</v>
      </c>
      <c r="D67" s="217" t="s">
        <v>5382</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5372</v>
      </c>
      <c r="B68" s="214" t="s">
        <v>5383</v>
      </c>
      <c r="C68" s="215" t="s">
        <v>5384</v>
      </c>
      <c r="D68" s="217" t="s">
        <v>5385</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5372</v>
      </c>
      <c r="B69" s="214" t="s">
        <v>5386</v>
      </c>
      <c r="C69" s="215" t="s">
        <v>5387</v>
      </c>
      <c r="D69" s="217" t="s">
        <v>5388</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5372</v>
      </c>
      <c r="B70" s="214" t="s">
        <v>5389</v>
      </c>
      <c r="C70" s="215" t="s">
        <v>5390</v>
      </c>
      <c r="D70" s="217" t="s">
        <v>5391</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5372</v>
      </c>
      <c r="B71" s="214" t="s">
        <v>5392</v>
      </c>
      <c r="C71" s="215" t="s">
        <v>5393</v>
      </c>
      <c r="D71" s="217" t="s">
        <v>5394</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5372</v>
      </c>
      <c r="B72" s="214" t="s">
        <v>5395</v>
      </c>
      <c r="C72" s="215" t="s">
        <v>5396</v>
      </c>
      <c r="D72" s="217" t="s">
        <v>5397</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5372</v>
      </c>
      <c r="B73" s="214" t="s">
        <v>5398</v>
      </c>
      <c r="C73" s="215" t="s">
        <v>5399</v>
      </c>
      <c r="D73" s="217" t="s">
        <v>5400</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5372</v>
      </c>
      <c r="B74" s="214" t="s">
        <v>5401</v>
      </c>
      <c r="C74" s="215" t="s">
        <v>5402</v>
      </c>
      <c r="D74" s="217" t="s">
        <v>5403</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5372</v>
      </c>
      <c r="B75" s="214" t="s">
        <v>5404</v>
      </c>
      <c r="C75" s="215" t="s">
        <v>5405</v>
      </c>
      <c r="D75" s="217" t="s">
        <v>5406</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5372</v>
      </c>
      <c r="B76" s="214" t="s">
        <v>5407</v>
      </c>
      <c r="C76" s="215" t="s">
        <v>5408</v>
      </c>
      <c r="D76" s="217" t="s">
        <v>5409</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5372</v>
      </c>
      <c r="B77" s="214" t="s">
        <v>5410</v>
      </c>
      <c r="C77" s="215" t="s">
        <v>5411</v>
      </c>
      <c r="D77" s="217" t="s">
        <v>5412</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5372</v>
      </c>
      <c r="B78" s="214" t="s">
        <v>5413</v>
      </c>
      <c r="C78" s="215" t="s">
        <v>5414</v>
      </c>
      <c r="D78" s="217" t="s">
        <v>5415</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5372</v>
      </c>
      <c r="B79" s="214" t="s">
        <v>5416</v>
      </c>
      <c r="C79" s="215" t="s">
        <v>5417</v>
      </c>
      <c r="D79" s="217" t="s">
        <v>5418</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5372</v>
      </c>
      <c r="B80" s="214" t="s">
        <v>5419</v>
      </c>
      <c r="C80" s="215" t="s">
        <v>5420</v>
      </c>
      <c r="D80" s="217" t="s">
        <v>5421</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5372</v>
      </c>
      <c r="B81" s="214" t="s">
        <v>5422</v>
      </c>
      <c r="C81" s="215" t="s">
        <v>5423</v>
      </c>
      <c r="D81" s="217" t="s">
        <v>5424</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5372</v>
      </c>
      <c r="B82" s="214" t="s">
        <v>5425</v>
      </c>
      <c r="C82" s="215" t="s">
        <v>5426</v>
      </c>
      <c r="D82" s="217" t="s">
        <v>5427</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5372</v>
      </c>
      <c r="B83" s="214" t="s">
        <v>5428</v>
      </c>
      <c r="C83" s="215" t="s">
        <v>5429</v>
      </c>
      <c r="D83" s="217" t="s">
        <v>5430</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5372</v>
      </c>
      <c r="B84" s="214" t="s">
        <v>5431</v>
      </c>
      <c r="C84" s="215" t="s">
        <v>5432</v>
      </c>
      <c r="D84" s="217" t="s">
        <v>5433</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5372</v>
      </c>
      <c r="B85" s="214" t="s">
        <v>5434</v>
      </c>
      <c r="C85" s="215" t="s">
        <v>5435</v>
      </c>
      <c r="D85" s="217" t="s">
        <v>5436</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5372</v>
      </c>
      <c r="B86" s="214" t="s">
        <v>5437</v>
      </c>
      <c r="C86" s="215" t="s">
        <v>5438</v>
      </c>
      <c r="D86" s="217" t="s">
        <v>5439</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5372</v>
      </c>
      <c r="B87" s="214" t="s">
        <v>5440</v>
      </c>
      <c r="C87" s="215" t="s">
        <v>5441</v>
      </c>
      <c r="D87" s="217" t="s">
        <v>5442</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5372</v>
      </c>
      <c r="B88" s="214" t="s">
        <v>5443</v>
      </c>
      <c r="C88" s="215" t="s">
        <v>5444</v>
      </c>
      <c r="D88" s="217" t="s">
        <v>5445</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5372</v>
      </c>
      <c r="B89" s="214" t="s">
        <v>5446</v>
      </c>
      <c r="C89" s="215" t="s">
        <v>5447</v>
      </c>
      <c r="D89" s="217" t="s">
        <v>5448</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5372</v>
      </c>
      <c r="B90" s="214" t="s">
        <v>5449</v>
      </c>
      <c r="C90" s="215" t="s">
        <v>5450</v>
      </c>
      <c r="D90" s="217" t="s">
        <v>5451</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5372</v>
      </c>
      <c r="B91" s="214" t="s">
        <v>5452</v>
      </c>
      <c r="C91" s="215" t="s">
        <v>5453</v>
      </c>
      <c r="D91" s="217" t="s">
        <v>5454</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5372</v>
      </c>
      <c r="B92" s="214" t="s">
        <v>5455</v>
      </c>
      <c r="C92" s="215" t="s">
        <v>5456</v>
      </c>
      <c r="D92" s="217" t="s">
        <v>5457</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5372</v>
      </c>
      <c r="B93" s="214" t="s">
        <v>5458</v>
      </c>
      <c r="C93" s="215" t="s">
        <v>5459</v>
      </c>
      <c r="D93" s="217" t="s">
        <v>5460</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5372</v>
      </c>
      <c r="B94" s="214" t="s">
        <v>5461</v>
      </c>
      <c r="C94" s="215" t="s">
        <v>5462</v>
      </c>
      <c r="D94" s="217" t="s">
        <v>5463</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5372</v>
      </c>
      <c r="B95" s="214" t="s">
        <v>5464</v>
      </c>
      <c r="C95" s="215" t="s">
        <v>5465</v>
      </c>
      <c r="D95" s="217" t="s">
        <v>5466</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5372</v>
      </c>
      <c r="B96" s="214" t="s">
        <v>5467</v>
      </c>
      <c r="C96" s="215" t="s">
        <v>5468</v>
      </c>
      <c r="D96" s="217" t="s">
        <v>5469</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5372</v>
      </c>
      <c r="B97" s="214" t="s">
        <v>5470</v>
      </c>
      <c r="C97" s="215" t="s">
        <v>5471</v>
      </c>
      <c r="D97" s="217" t="s">
        <v>5472</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5372</v>
      </c>
      <c r="B98" s="221" t="s">
        <v>5473</v>
      </c>
      <c r="C98" s="222" t="s">
        <v>5474</v>
      </c>
      <c r="D98" s="223" t="s">
        <v>5475</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2412</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IFERROR(INDEX('Recommendations'!$H$2:$H$492, MATCH(F2,'Recommendations'!$A$2:$A$492,0))="Implemented", FALSE))</xm:f>
            <x14:dxf>
              <font>
                <color rgb="FF000000"/>
              </font>
              <fill>
                <patternFill>
                  <bgColor rgb="FF3C7D22"/>
                </patternFill>
              </fill>
            </x14:dxf>
          </x14:cfRule>
          <x14:cfRule type="expression" priority="2" id="{00000000-000E-0000-0900-000002000000}">
            <xm:f>AND(F2&lt;&gt;"", IFERROR(INDEX('Recommendations'!$H$2:$H$492, MATCH(F2,'Recommendations'!$A$2:$A$492,0))="Compensated", FALSE))</xm:f>
            <x14:dxf>
              <font>
                <color rgb="FF000000"/>
              </font>
              <fill>
                <patternFill>
                  <bgColor rgb="FFC6E0B4"/>
                </patternFill>
              </fill>
            </x14:dxf>
          </x14:cfRule>
          <x14:cfRule type="expression" priority="3" id="{00000000-000E-0000-0900-000003000000}">
            <xm:f>AND(F2&lt;&gt;"", IFERROR(INDEX('Recommendations'!$H$2:$H$492, MATCH(F2,'Recommendations'!$A$2:$A$492,0))="Testing", FALSE))</xm:f>
            <x14:dxf>
              <font>
                <color rgb="FF000000"/>
              </font>
              <fill>
                <patternFill>
                  <bgColor rgb="FFFFC000"/>
                </patternFill>
              </fill>
            </x14:dxf>
          </x14:cfRule>
          <x14:cfRule type="expression" priority="4" id="{00000000-000E-0000-0900-000004000000}">
            <xm:f>AND(F2&lt;&gt;"", IFERROR(INDEX('Recommendations'!$H$2:$H$492, MATCH(F2,'Recommendations'!$A$2:$A$492,0))="Failed", FALSE))</xm:f>
            <x14:dxf>
              <font>
                <color rgb="FF000000"/>
              </font>
              <fill>
                <patternFill>
                  <bgColor rgb="FFD82891"/>
                </patternFill>
              </fill>
            </x14:dxf>
          </x14:cfRule>
          <x14:cfRule type="expression" priority="5" id="{00000000-000E-0000-0900-000005000000}">
            <xm:f>AND(F2&lt;&gt;"", IFERROR(INDEX('Recommendations'!$H$2:$H$492, MATCH(F2,'Recommendations'!$A$2:$A$492,0))="Risk Accepted", FALSE))</xm:f>
            <x14:dxf>
              <font>
                <color rgb="FF000000"/>
              </font>
              <fill>
                <patternFill>
                  <bgColor rgb="FFD9D9D9"/>
                </patternFill>
              </fill>
            </x14:dxf>
          </x14:cfRule>
          <x14:cfRule type="expression" priority="6" id="{00000000-000E-0000-0900-000006000000}">
            <xm:f>AND(F2&lt;&gt;"", IFERROR(INDEX('Recommendations'!$H$2:$H$492, MATCH(F2,'Recommendations'!$A$2:$A$492,0))="N/A",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5476</v>
      </c>
      <c r="C1" s="256" t="s">
        <v>5477</v>
      </c>
      <c r="D1" s="256" t="s">
        <v>5478</v>
      </c>
      <c r="E1" s="256" t="s">
        <v>5479</v>
      </c>
      <c r="F1" s="256" t="s">
        <v>4305</v>
      </c>
      <c r="G1" s="256" t="s">
        <v>5480</v>
      </c>
      <c r="H1" s="256" t="s">
        <v>5481</v>
      </c>
      <c r="I1" s="256" t="s">
        <v>5482</v>
      </c>
      <c r="J1" s="256" t="s">
        <v>11</v>
      </c>
      <c r="K1" s="256" t="s">
        <v>2671</v>
      </c>
      <c r="L1" s="256" t="s">
        <v>2672</v>
      </c>
      <c r="M1" s="256" t="s">
        <v>2673</v>
      </c>
      <c r="N1" s="256" t="s">
        <v>2674</v>
      </c>
      <c r="O1" s="256" t="s">
        <v>2675</v>
      </c>
      <c r="P1" s="256" t="s">
        <v>2676</v>
      </c>
      <c r="Q1" s="256" t="s">
        <v>2677</v>
      </c>
      <c r="R1" s="256" t="s">
        <v>2678</v>
      </c>
      <c r="S1" s="256" t="s">
        <v>2679</v>
      </c>
      <c r="T1" s="256" t="s">
        <v>2680</v>
      </c>
      <c r="U1" s="256" t="s">
        <v>2681</v>
      </c>
      <c r="V1" s="256" t="s">
        <v>2682</v>
      </c>
      <c r="W1" s="256" t="s">
        <v>2683</v>
      </c>
      <c r="X1" s="256" t="s">
        <v>2684</v>
      </c>
      <c r="Y1" s="256" t="s">
        <v>2685</v>
      </c>
      <c r="Z1" s="256" t="s">
        <v>2686</v>
      </c>
      <c r="AA1" s="256" t="s">
        <v>2687</v>
      </c>
      <c r="AB1" s="256" t="s">
        <v>2688</v>
      </c>
      <c r="AC1" s="256" t="s">
        <v>2689</v>
      </c>
      <c r="AD1" s="256" t="s">
        <v>2690</v>
      </c>
      <c r="AE1" s="256" t="s">
        <v>2691</v>
      </c>
      <c r="AF1" s="256" t="s">
        <v>2692</v>
      </c>
      <c r="AG1" s="256" t="s">
        <v>2693</v>
      </c>
      <c r="AH1" s="256" t="s">
        <v>2694</v>
      </c>
      <c r="AI1" s="256" t="s">
        <v>2695</v>
      </c>
      <c r="AJ1" s="256" t="s">
        <v>2696</v>
      </c>
      <c r="AK1" s="256" t="s">
        <v>2697</v>
      </c>
      <c r="AL1" s="256" t="s">
        <v>2698</v>
      </c>
      <c r="AM1" s="256" t="s">
        <v>2699</v>
      </c>
      <c r="AN1" s="256" t="s">
        <v>2700</v>
      </c>
      <c r="AO1" s="256" t="s">
        <v>2701</v>
      </c>
      <c r="AP1" s="256" t="s">
        <v>2702</v>
      </c>
      <c r="AQ1" s="256" t="s">
        <v>2703</v>
      </c>
      <c r="AR1" s="256" t="s">
        <v>2704</v>
      </c>
      <c r="AS1" s="256" t="s">
        <v>2705</v>
      </c>
      <c r="AT1" s="256" t="s">
        <v>2706</v>
      </c>
      <c r="AU1" s="256" t="s">
        <v>2707</v>
      </c>
      <c r="AV1" s="256" t="s">
        <v>2708</v>
      </c>
      <c r="AW1" s="256" t="s">
        <v>2709</v>
      </c>
      <c r="AX1" s="256" t="s">
        <v>2710</v>
      </c>
      <c r="AY1" s="257" t="s">
        <v>2711</v>
      </c>
    </row>
    <row r="2" spans="1:51" ht="60" customHeight="1" outlineLevel="1" x14ac:dyDescent="0.35">
      <c r="A2" s="247" t="s">
        <v>5483</v>
      </c>
      <c r="B2" s="235" t="s">
        <v>5484</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2714</v>
      </c>
      <c r="B3" s="236" t="s">
        <v>5485</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5486</v>
      </c>
      <c r="B4" s="237" t="s">
        <v>5487</v>
      </c>
      <c r="C4" s="237" t="s">
        <v>5488</v>
      </c>
      <c r="D4" s="237" t="s">
        <v>5489</v>
      </c>
      <c r="E4" s="237" t="s">
        <v>5490</v>
      </c>
      <c r="F4" s="237" t="s">
        <v>21</v>
      </c>
      <c r="G4" s="237" t="s">
        <v>21</v>
      </c>
      <c r="H4" s="237" t="s">
        <v>5491</v>
      </c>
      <c r="I4" s="237" t="s">
        <v>21</v>
      </c>
      <c r="J4" s="237" t="s">
        <v>5492</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5493</v>
      </c>
      <c r="B5" s="237" t="s">
        <v>5494</v>
      </c>
      <c r="C5" s="237" t="s">
        <v>5495</v>
      </c>
      <c r="D5" s="237" t="s">
        <v>5496</v>
      </c>
      <c r="E5" s="237" t="s">
        <v>5497</v>
      </c>
      <c r="F5" s="237" t="s">
        <v>5498</v>
      </c>
      <c r="G5" s="237" t="s">
        <v>21</v>
      </c>
      <c r="H5" s="237" t="s">
        <v>5499</v>
      </c>
      <c r="I5" s="237" t="s">
        <v>21</v>
      </c>
      <c r="J5" s="237" t="s">
        <v>5500</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2720</v>
      </c>
      <c r="B6" s="236" t="s">
        <v>5501</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5502</v>
      </c>
      <c r="B7" s="237" t="s">
        <v>5503</v>
      </c>
      <c r="C7" s="237" t="s">
        <v>5504</v>
      </c>
      <c r="D7" s="237" t="s">
        <v>5505</v>
      </c>
      <c r="E7" s="237" t="s">
        <v>5497</v>
      </c>
      <c r="F7" s="237" t="s">
        <v>5506</v>
      </c>
      <c r="G7" s="237" t="s">
        <v>21</v>
      </c>
      <c r="H7" s="237" t="s">
        <v>5507</v>
      </c>
      <c r="I7" s="237" t="s">
        <v>21</v>
      </c>
      <c r="J7" s="237" t="s">
        <v>5508</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5509</v>
      </c>
      <c r="B8" s="237" t="s">
        <v>5510</v>
      </c>
      <c r="C8" s="237" t="s">
        <v>5511</v>
      </c>
      <c r="D8" s="237" t="s">
        <v>5512</v>
      </c>
      <c r="E8" s="237" t="s">
        <v>21</v>
      </c>
      <c r="F8" s="237" t="s">
        <v>21</v>
      </c>
      <c r="G8" s="237" t="s">
        <v>21</v>
      </c>
      <c r="H8" s="237" t="s">
        <v>5513</v>
      </c>
      <c r="I8" s="237" t="s">
        <v>5514</v>
      </c>
      <c r="J8" s="237" t="s">
        <v>5515</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5516</v>
      </c>
      <c r="B9" s="237" t="s">
        <v>5517</v>
      </c>
      <c r="C9" s="237" t="s">
        <v>5518</v>
      </c>
      <c r="D9" s="237" t="s">
        <v>5519</v>
      </c>
      <c r="E9" s="237" t="s">
        <v>21</v>
      </c>
      <c r="F9" s="237" t="s">
        <v>21</v>
      </c>
      <c r="G9" s="237" t="s">
        <v>21</v>
      </c>
      <c r="H9" s="237" t="s">
        <v>5520</v>
      </c>
      <c r="I9" s="237" t="s">
        <v>5521</v>
      </c>
      <c r="J9" s="237" t="s">
        <v>5522</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5523</v>
      </c>
      <c r="B10" s="237" t="s">
        <v>5524</v>
      </c>
      <c r="C10" s="237" t="s">
        <v>5525</v>
      </c>
      <c r="D10" s="237" t="s">
        <v>5526</v>
      </c>
      <c r="E10" s="237" t="s">
        <v>21</v>
      </c>
      <c r="F10" s="237" t="s">
        <v>21</v>
      </c>
      <c r="G10" s="237" t="s">
        <v>21</v>
      </c>
      <c r="H10" s="237" t="s">
        <v>5527</v>
      </c>
      <c r="I10" s="237" t="s">
        <v>5528</v>
      </c>
      <c r="J10" s="237" t="s">
        <v>5529</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5530</v>
      </c>
      <c r="B11" s="237" t="s">
        <v>5531</v>
      </c>
      <c r="C11" s="237" t="s">
        <v>5532</v>
      </c>
      <c r="D11" s="237" t="s">
        <v>5533</v>
      </c>
      <c r="E11" s="237" t="s">
        <v>21</v>
      </c>
      <c r="F11" s="237" t="s">
        <v>21</v>
      </c>
      <c r="G11" s="237" t="s">
        <v>21</v>
      </c>
      <c r="H11" s="237" t="s">
        <v>5534</v>
      </c>
      <c r="I11" s="237" t="s">
        <v>21</v>
      </c>
      <c r="J11" s="237" t="s">
        <v>5535</v>
      </c>
      <c r="K11" s="240">
        <f>IF(COUNTIF(L11:AY11,"&lt;&gt;")=0,"",SUMPRODUCT(((Recommendations[ImplStatus]="Implemented")+(Recommendations[ImplStatus]="Compensated"))*ISNUMBER(MATCH(Recommendations[Id],L11:AY11,0)))/COUNTIF(L11:AY11,"&lt;&gt;"))</f>
        <v>0</v>
      </c>
      <c r="L11" s="243" t="s">
        <v>965</v>
      </c>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5536</v>
      </c>
      <c r="B12" s="237" t="s">
        <v>5537</v>
      </c>
      <c r="C12" s="237" t="s">
        <v>5538</v>
      </c>
      <c r="D12" s="237" t="s">
        <v>5539</v>
      </c>
      <c r="E12" s="237" t="s">
        <v>21</v>
      </c>
      <c r="F12" s="237" t="s">
        <v>21</v>
      </c>
      <c r="G12" s="237" t="s">
        <v>5540</v>
      </c>
      <c r="H12" s="237" t="s">
        <v>5541</v>
      </c>
      <c r="I12" s="237" t="s">
        <v>21</v>
      </c>
      <c r="J12" s="237" t="s">
        <v>5542</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5543</v>
      </c>
      <c r="B13" s="237" t="s">
        <v>5544</v>
      </c>
      <c r="C13" s="237" t="s">
        <v>5545</v>
      </c>
      <c r="D13" s="237" t="s">
        <v>5546</v>
      </c>
      <c r="E13" s="237" t="s">
        <v>21</v>
      </c>
      <c r="F13" s="237" t="s">
        <v>21</v>
      </c>
      <c r="G13" s="237" t="s">
        <v>21</v>
      </c>
      <c r="H13" s="237" t="s">
        <v>5547</v>
      </c>
      <c r="I13" s="237" t="s">
        <v>21</v>
      </c>
      <c r="J13" s="237" t="s">
        <v>5548</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5549</v>
      </c>
      <c r="B14" s="237" t="s">
        <v>5550</v>
      </c>
      <c r="C14" s="237" t="s">
        <v>5551</v>
      </c>
      <c r="D14" s="237" t="s">
        <v>5552</v>
      </c>
      <c r="E14" s="237" t="s">
        <v>21</v>
      </c>
      <c r="F14" s="237" t="s">
        <v>5553</v>
      </c>
      <c r="G14" s="237" t="s">
        <v>21</v>
      </c>
      <c r="H14" s="237" t="s">
        <v>5554</v>
      </c>
      <c r="I14" s="237" t="s">
        <v>5555</v>
      </c>
      <c r="J14" s="237" t="s">
        <v>5556</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2725</v>
      </c>
      <c r="B15" s="236" t="s">
        <v>5557</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5558</v>
      </c>
      <c r="B16" s="237" t="s">
        <v>5559</v>
      </c>
      <c r="C16" s="237" t="s">
        <v>5560</v>
      </c>
      <c r="D16" s="237" t="s">
        <v>5552</v>
      </c>
      <c r="E16" s="237" t="s">
        <v>21</v>
      </c>
      <c r="F16" s="237" t="s">
        <v>5561</v>
      </c>
      <c r="G16" s="237" t="s">
        <v>21</v>
      </c>
      <c r="H16" s="237" t="s">
        <v>5562</v>
      </c>
      <c r="I16" s="237" t="s">
        <v>21</v>
      </c>
      <c r="J16" s="237" t="s">
        <v>5563</v>
      </c>
      <c r="K16" s="240">
        <f>IF(COUNTIF(L16:AY16,"&lt;&gt;")=0,"",SUMPRODUCT(((Recommendations[ImplStatus]="Implemented")+(Recommendations[ImplStatus]="Compensated"))*ISNUMBER(MATCH(Recommendations[Id],L16:AY16,0)))/COUNTIF(L16:AY16,"&lt;&gt;"))</f>
        <v>0</v>
      </c>
      <c r="L16" s="243" t="s">
        <v>965</v>
      </c>
      <c r="M16" s="243" t="s">
        <v>970</v>
      </c>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5564</v>
      </c>
      <c r="B17" s="237" t="s">
        <v>5565</v>
      </c>
      <c r="C17" s="237" t="s">
        <v>5566</v>
      </c>
      <c r="D17" s="237" t="s">
        <v>5567</v>
      </c>
      <c r="E17" s="237" t="s">
        <v>21</v>
      </c>
      <c r="F17" s="237" t="s">
        <v>5561</v>
      </c>
      <c r="G17" s="237" t="s">
        <v>21</v>
      </c>
      <c r="H17" s="237" t="s">
        <v>5568</v>
      </c>
      <c r="I17" s="237" t="s">
        <v>21</v>
      </c>
      <c r="J17" s="237" t="s">
        <v>5569</v>
      </c>
      <c r="K17" s="240">
        <f>IF(COUNTIF(L17:AY17,"&lt;&gt;")=0,"",SUMPRODUCT(((Recommendations[ImplStatus]="Implemented")+(Recommendations[ImplStatus]="Compensated"))*ISNUMBER(MATCH(Recommendations[Id],L17:AY17,0)))/COUNTIF(L17:AY17,"&lt;&gt;"))</f>
        <v>0</v>
      </c>
      <c r="L17" s="243" t="s">
        <v>970</v>
      </c>
      <c r="M17" s="243" t="s">
        <v>2225</v>
      </c>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5570</v>
      </c>
      <c r="B18" s="237" t="s">
        <v>5571</v>
      </c>
      <c r="C18" s="237" t="s">
        <v>5572</v>
      </c>
      <c r="D18" s="237" t="s">
        <v>21</v>
      </c>
      <c r="E18" s="237" t="s">
        <v>21</v>
      </c>
      <c r="F18" s="237" t="s">
        <v>21</v>
      </c>
      <c r="G18" s="237" t="s">
        <v>21</v>
      </c>
      <c r="H18" s="237" t="s">
        <v>5573</v>
      </c>
      <c r="I18" s="237" t="s">
        <v>21</v>
      </c>
      <c r="J18" s="237" t="s">
        <v>5574</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2730</v>
      </c>
      <c r="B19" s="236" t="s">
        <v>5575</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5576</v>
      </c>
      <c r="B20" s="237" t="s">
        <v>5577</v>
      </c>
      <c r="C20" s="237" t="s">
        <v>5578</v>
      </c>
      <c r="D20" s="237" t="s">
        <v>5579</v>
      </c>
      <c r="E20" s="237" t="s">
        <v>21</v>
      </c>
      <c r="F20" s="237" t="s">
        <v>5580</v>
      </c>
      <c r="G20" s="237" t="s">
        <v>21</v>
      </c>
      <c r="H20" s="237" t="s">
        <v>5581</v>
      </c>
      <c r="I20" s="237" t="s">
        <v>21</v>
      </c>
      <c r="J20" s="237" t="s">
        <v>5582</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5583</v>
      </c>
      <c r="B21" s="237" t="s">
        <v>5584</v>
      </c>
      <c r="C21" s="237" t="s">
        <v>5585</v>
      </c>
      <c r="D21" s="237" t="s">
        <v>5586</v>
      </c>
      <c r="E21" s="237" t="s">
        <v>5587</v>
      </c>
      <c r="F21" s="237" t="s">
        <v>21</v>
      </c>
      <c r="G21" s="237" t="s">
        <v>21</v>
      </c>
      <c r="H21" s="237" t="s">
        <v>5588</v>
      </c>
      <c r="I21" s="237" t="s">
        <v>5589</v>
      </c>
      <c r="J21" s="237" t="s">
        <v>5590</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5591</v>
      </c>
      <c r="B22" s="237" t="s">
        <v>5592</v>
      </c>
      <c r="C22" s="237" t="s">
        <v>5593</v>
      </c>
      <c r="D22" s="237" t="s">
        <v>5594</v>
      </c>
      <c r="E22" s="237" t="s">
        <v>21</v>
      </c>
      <c r="F22" s="237" t="s">
        <v>5595</v>
      </c>
      <c r="G22" s="237" t="s">
        <v>21</v>
      </c>
      <c r="H22" s="237" t="s">
        <v>5596</v>
      </c>
      <c r="I22" s="237" t="s">
        <v>21</v>
      </c>
      <c r="J22" s="237" t="s">
        <v>5597</v>
      </c>
      <c r="K22" s="240">
        <f>IF(COUNTIF(L22:AY22,"&lt;&gt;")=0,"",SUMPRODUCT(((Recommendations[ImplStatus]="Implemented")+(Recommendations[ImplStatus]="Compensated"))*ISNUMBER(MATCH(Recommendations[Id],L22:AY22,0)))/COUNTIF(L22:AY22,"&lt;&gt;"))</f>
        <v>0</v>
      </c>
      <c r="L22" s="243" t="s">
        <v>980</v>
      </c>
      <c r="M22" s="243" t="s">
        <v>985</v>
      </c>
      <c r="N22" s="243" t="s">
        <v>2165</v>
      </c>
      <c r="O22" s="243" t="s">
        <v>2170</v>
      </c>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5598</v>
      </c>
      <c r="B23" s="237" t="s">
        <v>5599</v>
      </c>
      <c r="C23" s="237" t="s">
        <v>5600</v>
      </c>
      <c r="D23" s="237" t="s">
        <v>5601</v>
      </c>
      <c r="E23" s="237" t="s">
        <v>21</v>
      </c>
      <c r="F23" s="237" t="s">
        <v>21</v>
      </c>
      <c r="G23" s="237" t="s">
        <v>21</v>
      </c>
      <c r="H23" s="237" t="s">
        <v>5602</v>
      </c>
      <c r="I23" s="237" t="s">
        <v>5603</v>
      </c>
      <c r="J23" s="237" t="s">
        <v>5604</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5605</v>
      </c>
      <c r="B24" s="237" t="s">
        <v>5606</v>
      </c>
      <c r="C24" s="237" t="s">
        <v>5607</v>
      </c>
      <c r="D24" s="237" t="s">
        <v>5601</v>
      </c>
      <c r="E24" s="237" t="s">
        <v>21</v>
      </c>
      <c r="F24" s="237" t="s">
        <v>5608</v>
      </c>
      <c r="G24" s="237" t="s">
        <v>21</v>
      </c>
      <c r="H24" s="237" t="s">
        <v>5609</v>
      </c>
      <c r="I24" s="237" t="s">
        <v>21</v>
      </c>
      <c r="J24" s="237" t="s">
        <v>5610</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2734</v>
      </c>
      <c r="B25" s="236" t="s">
        <v>5611</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5612</v>
      </c>
      <c r="B26" s="237" t="s">
        <v>5613</v>
      </c>
      <c r="C26" s="237" t="s">
        <v>5614</v>
      </c>
      <c r="D26" s="237" t="s">
        <v>5615</v>
      </c>
      <c r="E26" s="237" t="s">
        <v>21</v>
      </c>
      <c r="F26" s="237" t="s">
        <v>5616</v>
      </c>
      <c r="G26" s="237" t="s">
        <v>21</v>
      </c>
      <c r="H26" s="237" t="s">
        <v>5617</v>
      </c>
      <c r="I26" s="237" t="s">
        <v>21</v>
      </c>
      <c r="J26" s="237" t="s">
        <v>5618</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5619</v>
      </c>
      <c r="B27" s="235" t="s">
        <v>5620</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2740</v>
      </c>
      <c r="B28" s="236" t="s">
        <v>5621</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5622</v>
      </c>
      <c r="B29" s="237" t="s">
        <v>5623</v>
      </c>
      <c r="C29" s="237" t="s">
        <v>5624</v>
      </c>
      <c r="D29" s="237" t="s">
        <v>5625</v>
      </c>
      <c r="E29" s="237" t="s">
        <v>5626</v>
      </c>
      <c r="F29" s="237" t="s">
        <v>21</v>
      </c>
      <c r="G29" s="237" t="s">
        <v>21</v>
      </c>
      <c r="H29" s="237" t="s">
        <v>5627</v>
      </c>
      <c r="I29" s="237" t="s">
        <v>21</v>
      </c>
      <c r="J29" s="237" t="s">
        <v>5628</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5629</v>
      </c>
      <c r="B30" s="237" t="s">
        <v>5630</v>
      </c>
      <c r="C30" s="237" t="s">
        <v>5495</v>
      </c>
      <c r="D30" s="237" t="s">
        <v>5496</v>
      </c>
      <c r="E30" s="237" t="s">
        <v>21</v>
      </c>
      <c r="F30" s="237" t="s">
        <v>5498</v>
      </c>
      <c r="G30" s="237" t="s">
        <v>21</v>
      </c>
      <c r="H30" s="237" t="s">
        <v>5631</v>
      </c>
      <c r="I30" s="237" t="s">
        <v>21</v>
      </c>
      <c r="J30" s="237" t="s">
        <v>5632</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2745</v>
      </c>
      <c r="B31" s="236" t="s">
        <v>5633</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5634</v>
      </c>
      <c r="B32" s="237" t="s">
        <v>5635</v>
      </c>
      <c r="C32" s="237" t="s">
        <v>5636</v>
      </c>
      <c r="D32" s="237" t="s">
        <v>5637</v>
      </c>
      <c r="E32" s="237" t="s">
        <v>21</v>
      </c>
      <c r="F32" s="237" t="s">
        <v>21</v>
      </c>
      <c r="G32" s="237" t="s">
        <v>5638</v>
      </c>
      <c r="H32" s="237" t="s">
        <v>5639</v>
      </c>
      <c r="I32" s="237" t="s">
        <v>21</v>
      </c>
      <c r="J32" s="237" t="s">
        <v>5640</v>
      </c>
      <c r="K32" s="240">
        <f>IF(COUNTIF(L32:AY32,"&lt;&gt;")=0,"",SUMPRODUCT(((Recommendations[ImplStatus]="Implemented")+(Recommendations[ImplStatus]="Compensated"))*ISNUMBER(MATCH(Recommendations[Id],L32:AY32,0)))/COUNTIF(L32:AY32,"&lt;&gt;"))</f>
        <v>0</v>
      </c>
      <c r="L32" s="243" t="s">
        <v>1160</v>
      </c>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5641</v>
      </c>
      <c r="B33" s="237" t="s">
        <v>5642</v>
      </c>
      <c r="C33" s="237" t="s">
        <v>5643</v>
      </c>
      <c r="D33" s="237" t="s">
        <v>5644</v>
      </c>
      <c r="E33" s="237" t="s">
        <v>21</v>
      </c>
      <c r="F33" s="237" t="s">
        <v>5645</v>
      </c>
      <c r="G33" s="237" t="s">
        <v>21</v>
      </c>
      <c r="H33" s="237" t="s">
        <v>5646</v>
      </c>
      <c r="I33" s="237" t="s">
        <v>5647</v>
      </c>
      <c r="J33" s="237" t="s">
        <v>5648</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5649</v>
      </c>
      <c r="B34" s="237" t="s">
        <v>5650</v>
      </c>
      <c r="C34" s="237" t="s">
        <v>5651</v>
      </c>
      <c r="D34" s="237" t="s">
        <v>5652</v>
      </c>
      <c r="E34" s="237" t="s">
        <v>21</v>
      </c>
      <c r="F34" s="237" t="s">
        <v>21</v>
      </c>
      <c r="G34" s="237" t="s">
        <v>21</v>
      </c>
      <c r="H34" s="237" t="s">
        <v>5653</v>
      </c>
      <c r="I34" s="237" t="s">
        <v>21</v>
      </c>
      <c r="J34" s="237" t="s">
        <v>5654</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5655</v>
      </c>
      <c r="B35" s="237" t="s">
        <v>5656</v>
      </c>
      <c r="C35" s="237" t="s">
        <v>5657</v>
      </c>
      <c r="D35" s="237" t="s">
        <v>5658</v>
      </c>
      <c r="E35" s="237" t="s">
        <v>21</v>
      </c>
      <c r="F35" s="237" t="s">
        <v>5659</v>
      </c>
      <c r="G35" s="237" t="s">
        <v>21</v>
      </c>
      <c r="H35" s="237" t="s">
        <v>5660</v>
      </c>
      <c r="I35" s="237" t="s">
        <v>21</v>
      </c>
      <c r="J35" s="237" t="s">
        <v>5661</v>
      </c>
      <c r="K35" s="240">
        <f>IF(COUNTIF(L35:AY35,"&lt;&gt;")=0,"",SUMPRODUCT(((Recommendations[ImplStatus]="Implemented")+(Recommendations[ImplStatus]="Compensated"))*ISNUMBER(MATCH(Recommendations[Id],L35:AY35,0)))/COUNTIF(L35:AY35,"&lt;&gt;"))</f>
        <v>0</v>
      </c>
      <c r="L35" s="243" t="s">
        <v>393</v>
      </c>
      <c r="M35" s="243" t="s">
        <v>398</v>
      </c>
      <c r="N35" s="243" t="s">
        <v>408</v>
      </c>
      <c r="O35" s="243" t="s">
        <v>418</v>
      </c>
      <c r="P35" s="243" t="s">
        <v>547</v>
      </c>
      <c r="Q35" s="243" t="s">
        <v>584</v>
      </c>
      <c r="R35" s="243" t="s">
        <v>757</v>
      </c>
      <c r="S35" s="243" t="s">
        <v>762</v>
      </c>
      <c r="T35" s="243" t="s">
        <v>782</v>
      </c>
      <c r="U35" s="243" t="s">
        <v>786</v>
      </c>
      <c r="V35" s="243" t="s">
        <v>800</v>
      </c>
      <c r="W35" s="243" t="s">
        <v>805</v>
      </c>
      <c r="X35" s="243" t="s">
        <v>815</v>
      </c>
      <c r="Y35" s="243" t="s">
        <v>860</v>
      </c>
      <c r="Z35" s="243" t="s">
        <v>865</v>
      </c>
      <c r="AA35" s="243" t="s">
        <v>870</v>
      </c>
      <c r="AB35" s="243" t="s">
        <v>1130</v>
      </c>
      <c r="AC35" s="243" t="s">
        <v>1175</v>
      </c>
      <c r="AD35" s="243" t="s">
        <v>1246</v>
      </c>
      <c r="AE35" s="243" t="s">
        <v>1326</v>
      </c>
      <c r="AF35" s="243" t="s">
        <v>1392</v>
      </c>
      <c r="AG35" s="243" t="s">
        <v>1472</v>
      </c>
      <c r="AH35" s="243" t="s">
        <v>1550</v>
      </c>
      <c r="AI35" s="243" t="s">
        <v>1622</v>
      </c>
      <c r="AJ35" s="243" t="s">
        <v>1691</v>
      </c>
      <c r="AK35" s="243" t="s">
        <v>1767</v>
      </c>
      <c r="AL35" s="243" t="s">
        <v>1858</v>
      </c>
      <c r="AM35" s="243" t="s">
        <v>1987</v>
      </c>
      <c r="AN35" s="243" t="s">
        <v>2053</v>
      </c>
      <c r="AO35" s="243" t="s">
        <v>2210</v>
      </c>
      <c r="AP35" s="243" t="s">
        <v>2324</v>
      </c>
      <c r="AQ35" s="243" t="s">
        <v>2404</v>
      </c>
      <c r="AR35" s="243"/>
      <c r="AS35" s="243"/>
      <c r="AT35" s="243"/>
      <c r="AU35" s="243"/>
      <c r="AV35" s="243"/>
      <c r="AW35" s="243"/>
      <c r="AX35" s="243"/>
      <c r="AY35" s="253"/>
    </row>
    <row r="36" spans="1:51" ht="60" customHeight="1" x14ac:dyDescent="0.35">
      <c r="A36" s="249" t="s">
        <v>5662</v>
      </c>
      <c r="B36" s="237" t="s">
        <v>5663</v>
      </c>
      <c r="C36" s="237" t="s">
        <v>5664</v>
      </c>
      <c r="D36" s="237" t="s">
        <v>5665</v>
      </c>
      <c r="E36" s="237" t="s">
        <v>21</v>
      </c>
      <c r="F36" s="237" t="s">
        <v>21</v>
      </c>
      <c r="G36" s="237" t="s">
        <v>5666</v>
      </c>
      <c r="H36" s="237" t="s">
        <v>5667</v>
      </c>
      <c r="I36" s="237" t="s">
        <v>21</v>
      </c>
      <c r="J36" s="237" t="s">
        <v>5668</v>
      </c>
      <c r="K36" s="240">
        <f>IF(COUNTIF(L36:AY36,"&lt;&gt;")=0,"",SUMPRODUCT(((Recommendations[ImplStatus]="Implemented")+(Recommendations[ImplStatus]="Compensated"))*ISNUMBER(MATCH(Recommendations[Id],L36:AY36,0)))/COUNTIF(L36:AY36,"&lt;&gt;"))</f>
        <v>0</v>
      </c>
      <c r="L36" s="243" t="s">
        <v>950</v>
      </c>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5669</v>
      </c>
      <c r="B37" s="237" t="s">
        <v>5670</v>
      </c>
      <c r="C37" s="237" t="s">
        <v>5671</v>
      </c>
      <c r="D37" s="237" t="s">
        <v>5672</v>
      </c>
      <c r="E37" s="237" t="s">
        <v>21</v>
      </c>
      <c r="F37" s="237" t="s">
        <v>5673</v>
      </c>
      <c r="G37" s="237" t="s">
        <v>5674</v>
      </c>
      <c r="H37" s="237" t="s">
        <v>5675</v>
      </c>
      <c r="I37" s="237" t="s">
        <v>21</v>
      </c>
      <c r="J37" s="237" t="s">
        <v>5676</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5677</v>
      </c>
      <c r="B38" s="237" t="s">
        <v>5678</v>
      </c>
      <c r="C38" s="237" t="s">
        <v>5679</v>
      </c>
      <c r="D38" s="237" t="s">
        <v>5680</v>
      </c>
      <c r="E38" s="237" t="s">
        <v>21</v>
      </c>
      <c r="F38" s="237" t="s">
        <v>5673</v>
      </c>
      <c r="G38" s="237" t="s">
        <v>5681</v>
      </c>
      <c r="H38" s="237" t="s">
        <v>5682</v>
      </c>
      <c r="I38" s="237" t="s">
        <v>5683</v>
      </c>
      <c r="J38" s="237" t="s">
        <v>5684</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2749</v>
      </c>
      <c r="B39" s="236" t="s">
        <v>5685</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5686</v>
      </c>
      <c r="B40" s="237" t="s">
        <v>5687</v>
      </c>
      <c r="C40" s="237" t="s">
        <v>5688</v>
      </c>
      <c r="D40" s="237" t="s">
        <v>5689</v>
      </c>
      <c r="E40" s="237" t="s">
        <v>21</v>
      </c>
      <c r="F40" s="237" t="s">
        <v>21</v>
      </c>
      <c r="G40" s="237" t="s">
        <v>21</v>
      </c>
      <c r="H40" s="237" t="s">
        <v>5690</v>
      </c>
      <c r="I40" s="237" t="s">
        <v>5691</v>
      </c>
      <c r="J40" s="237" t="s">
        <v>5692</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5693</v>
      </c>
      <c r="B41" s="237" t="s">
        <v>5694</v>
      </c>
      <c r="C41" s="237" t="s">
        <v>5695</v>
      </c>
      <c r="D41" s="237" t="s">
        <v>21</v>
      </c>
      <c r="E41" s="237" t="s">
        <v>21</v>
      </c>
      <c r="F41" s="237" t="s">
        <v>21</v>
      </c>
      <c r="G41" s="237" t="s">
        <v>21</v>
      </c>
      <c r="H41" s="237" t="s">
        <v>5696</v>
      </c>
      <c r="I41" s="237" t="s">
        <v>21</v>
      </c>
      <c r="J41" s="237" t="s">
        <v>5697</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5698</v>
      </c>
      <c r="B42" s="235" t="s">
        <v>5699</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2772</v>
      </c>
      <c r="B43" s="236" t="s">
        <v>5700</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5701</v>
      </c>
      <c r="B44" s="237" t="s">
        <v>5702</v>
      </c>
      <c r="C44" s="237" t="s">
        <v>5703</v>
      </c>
      <c r="D44" s="237" t="s">
        <v>5704</v>
      </c>
      <c r="E44" s="237" t="s">
        <v>5490</v>
      </c>
      <c r="F44" s="237" t="s">
        <v>21</v>
      </c>
      <c r="G44" s="237" t="s">
        <v>21</v>
      </c>
      <c r="H44" s="237" t="s">
        <v>5705</v>
      </c>
      <c r="I44" s="237" t="s">
        <v>21</v>
      </c>
      <c r="J44" s="237" t="s">
        <v>5706</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5707</v>
      </c>
      <c r="B45" s="237" t="s">
        <v>5708</v>
      </c>
      <c r="C45" s="237" t="s">
        <v>5709</v>
      </c>
      <c r="D45" s="237" t="s">
        <v>5496</v>
      </c>
      <c r="E45" s="237" t="s">
        <v>21</v>
      </c>
      <c r="F45" s="237" t="s">
        <v>5498</v>
      </c>
      <c r="G45" s="237" t="s">
        <v>21</v>
      </c>
      <c r="H45" s="237" t="s">
        <v>5710</v>
      </c>
      <c r="I45" s="237" t="s">
        <v>21</v>
      </c>
      <c r="J45" s="237" t="s">
        <v>5711</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2778</v>
      </c>
      <c r="B46" s="236" t="s">
        <v>5712</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5713</v>
      </c>
      <c r="B47" s="237" t="s">
        <v>5714</v>
      </c>
      <c r="C47" s="237" t="s">
        <v>5715</v>
      </c>
      <c r="D47" s="237" t="s">
        <v>5716</v>
      </c>
      <c r="E47" s="237" t="s">
        <v>21</v>
      </c>
      <c r="F47" s="237" t="s">
        <v>5717</v>
      </c>
      <c r="G47" s="237" t="s">
        <v>5718</v>
      </c>
      <c r="H47" s="237" t="s">
        <v>5719</v>
      </c>
      <c r="I47" s="237" t="s">
        <v>5720</v>
      </c>
      <c r="J47" s="237" t="s">
        <v>5721</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2782</v>
      </c>
      <c r="B48" s="236" t="s">
        <v>5722</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5723</v>
      </c>
      <c r="B49" s="237" t="s">
        <v>5724</v>
      </c>
      <c r="C49" s="237" t="s">
        <v>5725</v>
      </c>
      <c r="D49" s="237" t="s">
        <v>5726</v>
      </c>
      <c r="E49" s="237" t="s">
        <v>5727</v>
      </c>
      <c r="F49" s="237" t="s">
        <v>21</v>
      </c>
      <c r="G49" s="237" t="s">
        <v>21</v>
      </c>
      <c r="H49" s="237" t="s">
        <v>5728</v>
      </c>
      <c r="I49" s="237" t="s">
        <v>5729</v>
      </c>
      <c r="J49" s="237" t="s">
        <v>5730</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5731</v>
      </c>
      <c r="B50" s="237" t="s">
        <v>5732</v>
      </c>
      <c r="C50" s="237" t="s">
        <v>5733</v>
      </c>
      <c r="D50" s="237" t="s">
        <v>21</v>
      </c>
      <c r="E50" s="237" t="s">
        <v>5734</v>
      </c>
      <c r="F50" s="237" t="s">
        <v>5735</v>
      </c>
      <c r="G50" s="237" t="s">
        <v>21</v>
      </c>
      <c r="H50" s="237" t="s">
        <v>5728</v>
      </c>
      <c r="I50" s="237" t="s">
        <v>5736</v>
      </c>
      <c r="J50" s="237" t="s">
        <v>5737</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5738</v>
      </c>
      <c r="B51" s="237" t="s">
        <v>5739</v>
      </c>
      <c r="C51" s="237" t="s">
        <v>5740</v>
      </c>
      <c r="D51" s="237" t="s">
        <v>21</v>
      </c>
      <c r="E51" s="237" t="s">
        <v>21</v>
      </c>
      <c r="F51" s="237" t="s">
        <v>5741</v>
      </c>
      <c r="G51" s="237" t="s">
        <v>21</v>
      </c>
      <c r="H51" s="237" t="s">
        <v>5728</v>
      </c>
      <c r="I51" s="237" t="s">
        <v>5742</v>
      </c>
      <c r="J51" s="237" t="s">
        <v>5743</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5744</v>
      </c>
      <c r="B52" s="237" t="s">
        <v>5745</v>
      </c>
      <c r="C52" s="237" t="s">
        <v>5746</v>
      </c>
      <c r="D52" s="237" t="s">
        <v>21</v>
      </c>
      <c r="E52" s="237" t="s">
        <v>21</v>
      </c>
      <c r="F52" s="237" t="s">
        <v>5747</v>
      </c>
      <c r="G52" s="237" t="s">
        <v>21</v>
      </c>
      <c r="H52" s="237" t="s">
        <v>5728</v>
      </c>
      <c r="I52" s="237" t="s">
        <v>5748</v>
      </c>
      <c r="J52" s="237" t="s">
        <v>5749</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5750</v>
      </c>
      <c r="B53" s="237" t="s">
        <v>5751</v>
      </c>
      <c r="C53" s="237" t="s">
        <v>5752</v>
      </c>
      <c r="D53" s="237" t="s">
        <v>5753</v>
      </c>
      <c r="E53" s="237" t="s">
        <v>5754</v>
      </c>
      <c r="F53" s="237" t="s">
        <v>21</v>
      </c>
      <c r="G53" s="237" t="s">
        <v>21</v>
      </c>
      <c r="H53" s="237" t="s">
        <v>5755</v>
      </c>
      <c r="I53" s="237" t="s">
        <v>21</v>
      </c>
      <c r="J53" s="237" t="s">
        <v>5756</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5757</v>
      </c>
      <c r="B54" s="237" t="s">
        <v>5758</v>
      </c>
      <c r="C54" s="237" t="s">
        <v>5752</v>
      </c>
      <c r="D54" s="237" t="s">
        <v>5753</v>
      </c>
      <c r="E54" s="237" t="s">
        <v>21</v>
      </c>
      <c r="F54" s="237" t="s">
        <v>21</v>
      </c>
      <c r="G54" s="237" t="s">
        <v>21</v>
      </c>
      <c r="H54" s="237" t="s">
        <v>5759</v>
      </c>
      <c r="I54" s="237" t="s">
        <v>5760</v>
      </c>
      <c r="J54" s="237" t="s">
        <v>5761</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2786</v>
      </c>
      <c r="B55" s="236" t="s">
        <v>5762</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5763</v>
      </c>
      <c r="B56" s="237" t="s">
        <v>5764</v>
      </c>
      <c r="C56" s="237" t="s">
        <v>5765</v>
      </c>
      <c r="D56" s="237" t="s">
        <v>5766</v>
      </c>
      <c r="E56" s="237" t="s">
        <v>5767</v>
      </c>
      <c r="F56" s="237" t="s">
        <v>21</v>
      </c>
      <c r="G56" s="237" t="s">
        <v>5768</v>
      </c>
      <c r="H56" s="237" t="s">
        <v>21</v>
      </c>
      <c r="I56" s="237" t="s">
        <v>21</v>
      </c>
      <c r="J56" s="237" t="s">
        <v>5769</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5770</v>
      </c>
      <c r="B57" s="237" t="s">
        <v>5771</v>
      </c>
      <c r="C57" s="237" t="s">
        <v>5772</v>
      </c>
      <c r="D57" s="237" t="s">
        <v>5773</v>
      </c>
      <c r="E57" s="237" t="s">
        <v>5774</v>
      </c>
      <c r="F57" s="237" t="s">
        <v>21</v>
      </c>
      <c r="G57" s="237" t="s">
        <v>5775</v>
      </c>
      <c r="H57" s="237" t="s">
        <v>5776</v>
      </c>
      <c r="I57" s="237" t="s">
        <v>21</v>
      </c>
      <c r="J57" s="237" t="s">
        <v>5777</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2790</v>
      </c>
      <c r="B58" s="236" t="s">
        <v>5778</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5779</v>
      </c>
      <c r="B59" s="237" t="s">
        <v>5780</v>
      </c>
      <c r="C59" s="237" t="s">
        <v>5781</v>
      </c>
      <c r="D59" s="237" t="s">
        <v>5782</v>
      </c>
      <c r="E59" s="237" t="s">
        <v>21</v>
      </c>
      <c r="F59" s="237" t="s">
        <v>21</v>
      </c>
      <c r="G59" s="237" t="s">
        <v>5783</v>
      </c>
      <c r="H59" s="237" t="s">
        <v>5784</v>
      </c>
      <c r="I59" s="237" t="s">
        <v>5785</v>
      </c>
      <c r="J59" s="237" t="s">
        <v>5786</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5787</v>
      </c>
      <c r="B60" s="237" t="s">
        <v>5788</v>
      </c>
      <c r="C60" s="237" t="s">
        <v>5789</v>
      </c>
      <c r="D60" s="237" t="s">
        <v>21</v>
      </c>
      <c r="E60" s="237" t="s">
        <v>5790</v>
      </c>
      <c r="F60" s="237" t="s">
        <v>5791</v>
      </c>
      <c r="G60" s="237" t="s">
        <v>21</v>
      </c>
      <c r="H60" s="237" t="s">
        <v>5792</v>
      </c>
      <c r="I60" s="237" t="s">
        <v>5793</v>
      </c>
      <c r="J60" s="237" t="s">
        <v>5794</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5795</v>
      </c>
      <c r="B61" s="237" t="s">
        <v>5796</v>
      </c>
      <c r="C61" s="237" t="s">
        <v>5797</v>
      </c>
      <c r="D61" s="237" t="s">
        <v>21</v>
      </c>
      <c r="E61" s="237" t="s">
        <v>21</v>
      </c>
      <c r="F61" s="237" t="s">
        <v>21</v>
      </c>
      <c r="G61" s="237" t="s">
        <v>5798</v>
      </c>
      <c r="H61" s="237" t="s">
        <v>5799</v>
      </c>
      <c r="I61" s="237" t="s">
        <v>5800</v>
      </c>
      <c r="J61" s="237" t="s">
        <v>5801</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5802</v>
      </c>
      <c r="B62" s="237" t="s">
        <v>5803</v>
      </c>
      <c r="C62" s="237" t="s">
        <v>5804</v>
      </c>
      <c r="D62" s="237" t="s">
        <v>5805</v>
      </c>
      <c r="E62" s="237" t="s">
        <v>21</v>
      </c>
      <c r="F62" s="237" t="s">
        <v>21</v>
      </c>
      <c r="G62" s="237" t="s">
        <v>21</v>
      </c>
      <c r="H62" s="237" t="s">
        <v>5806</v>
      </c>
      <c r="I62" s="237" t="s">
        <v>5807</v>
      </c>
      <c r="J62" s="237" t="s">
        <v>5808</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2794</v>
      </c>
      <c r="B63" s="236" t="s">
        <v>5809</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5810</v>
      </c>
      <c r="B64" s="237" t="s">
        <v>5811</v>
      </c>
      <c r="C64" s="237" t="s">
        <v>5812</v>
      </c>
      <c r="D64" s="237" t="s">
        <v>5813</v>
      </c>
      <c r="E64" s="237" t="s">
        <v>21</v>
      </c>
      <c r="F64" s="237" t="s">
        <v>21</v>
      </c>
      <c r="G64" s="237" t="s">
        <v>5814</v>
      </c>
      <c r="H64" s="237" t="s">
        <v>5815</v>
      </c>
      <c r="I64" s="237" t="s">
        <v>5816</v>
      </c>
      <c r="J64" s="237" t="s">
        <v>5817</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5818</v>
      </c>
      <c r="B65" s="237" t="s">
        <v>5819</v>
      </c>
      <c r="C65" s="237" t="s">
        <v>5820</v>
      </c>
      <c r="D65" s="237" t="s">
        <v>5821</v>
      </c>
      <c r="E65" s="237" t="s">
        <v>21</v>
      </c>
      <c r="F65" s="237" t="s">
        <v>21</v>
      </c>
      <c r="G65" s="237" t="s">
        <v>21</v>
      </c>
      <c r="H65" s="237" t="s">
        <v>5822</v>
      </c>
      <c r="I65" s="237" t="s">
        <v>5823</v>
      </c>
      <c r="J65" s="237" t="s">
        <v>5824</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5825</v>
      </c>
      <c r="B66" s="237" t="s">
        <v>5826</v>
      </c>
      <c r="C66" s="237" t="s">
        <v>5827</v>
      </c>
      <c r="D66" s="237" t="s">
        <v>5828</v>
      </c>
      <c r="E66" s="237" t="s">
        <v>21</v>
      </c>
      <c r="F66" s="237" t="s">
        <v>21</v>
      </c>
      <c r="G66" s="237" t="s">
        <v>21</v>
      </c>
      <c r="H66" s="237" t="s">
        <v>5829</v>
      </c>
      <c r="I66" s="237" t="s">
        <v>5830</v>
      </c>
      <c r="J66" s="237" t="s">
        <v>5831</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5832</v>
      </c>
      <c r="B67" s="237" t="s">
        <v>5833</v>
      </c>
      <c r="C67" s="237" t="s">
        <v>5834</v>
      </c>
      <c r="D67" s="237" t="s">
        <v>5835</v>
      </c>
      <c r="E67" s="237" t="s">
        <v>21</v>
      </c>
      <c r="F67" s="237" t="s">
        <v>21</v>
      </c>
      <c r="G67" s="237" t="s">
        <v>21</v>
      </c>
      <c r="H67" s="237" t="s">
        <v>5836</v>
      </c>
      <c r="I67" s="237" t="s">
        <v>21</v>
      </c>
      <c r="J67" s="237" t="s">
        <v>5837</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5838</v>
      </c>
      <c r="B68" s="237" t="s">
        <v>5839</v>
      </c>
      <c r="C68" s="237" t="s">
        <v>5840</v>
      </c>
      <c r="D68" s="237" t="s">
        <v>21</v>
      </c>
      <c r="E68" s="237" t="s">
        <v>21</v>
      </c>
      <c r="F68" s="237" t="s">
        <v>21</v>
      </c>
      <c r="G68" s="237" t="s">
        <v>21</v>
      </c>
      <c r="H68" s="237" t="s">
        <v>5841</v>
      </c>
      <c r="I68" s="237" t="s">
        <v>21</v>
      </c>
      <c r="J68" s="237" t="s">
        <v>5842</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2798</v>
      </c>
      <c r="B69" s="236" t="s">
        <v>5843</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5844</v>
      </c>
      <c r="B70" s="237" t="s">
        <v>5845</v>
      </c>
      <c r="C70" s="237" t="s">
        <v>5846</v>
      </c>
      <c r="D70" s="237" t="s">
        <v>21</v>
      </c>
      <c r="E70" s="237" t="s">
        <v>21</v>
      </c>
      <c r="F70" s="237" t="s">
        <v>21</v>
      </c>
      <c r="G70" s="237" t="s">
        <v>5847</v>
      </c>
      <c r="H70" s="237" t="s">
        <v>5848</v>
      </c>
      <c r="I70" s="237" t="s">
        <v>21</v>
      </c>
      <c r="J70" s="237" t="s">
        <v>5849</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5850</v>
      </c>
      <c r="B71" s="237" t="s">
        <v>5851</v>
      </c>
      <c r="C71" s="237" t="s">
        <v>5852</v>
      </c>
      <c r="D71" s="237" t="s">
        <v>21</v>
      </c>
      <c r="E71" s="237" t="s">
        <v>21</v>
      </c>
      <c r="F71" s="237" t="s">
        <v>21</v>
      </c>
      <c r="G71" s="237" t="s">
        <v>21</v>
      </c>
      <c r="H71" s="237" t="s">
        <v>5853</v>
      </c>
      <c r="I71" s="237" t="s">
        <v>21</v>
      </c>
      <c r="J71" s="237" t="s">
        <v>5854</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5855</v>
      </c>
      <c r="B72" s="237" t="s">
        <v>5856</v>
      </c>
      <c r="C72" s="237" t="s">
        <v>5857</v>
      </c>
      <c r="D72" s="237" t="s">
        <v>5858</v>
      </c>
      <c r="E72" s="237" t="s">
        <v>5859</v>
      </c>
      <c r="F72" s="237" t="s">
        <v>21</v>
      </c>
      <c r="G72" s="237" t="s">
        <v>21</v>
      </c>
      <c r="H72" s="237" t="s">
        <v>5860</v>
      </c>
      <c r="I72" s="237" t="s">
        <v>21</v>
      </c>
      <c r="J72" s="237" t="s">
        <v>5861</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5862</v>
      </c>
      <c r="B73" s="237" t="s">
        <v>5863</v>
      </c>
      <c r="C73" s="237" t="s">
        <v>5864</v>
      </c>
      <c r="D73" s="237" t="s">
        <v>5865</v>
      </c>
      <c r="E73" s="237" t="s">
        <v>5859</v>
      </c>
      <c r="F73" s="237" t="s">
        <v>21</v>
      </c>
      <c r="G73" s="237" t="s">
        <v>5866</v>
      </c>
      <c r="H73" s="237" t="s">
        <v>5867</v>
      </c>
      <c r="I73" s="237" t="s">
        <v>21</v>
      </c>
      <c r="J73" s="237" t="s">
        <v>5868</v>
      </c>
      <c r="K73" s="240">
        <f>IF(COUNTIF(L73:AY73,"&lt;&gt;")=0,"",SUMPRODUCT(((Recommendations[ImplStatus]="Implemented")+(Recommendations[ImplStatus]="Compensated"))*ISNUMBER(MATCH(Recommendations[Id],L73:AY73,0)))/COUNTIF(L73:AY73,"&lt;&gt;"))</f>
        <v>0</v>
      </c>
      <c r="L73" s="243" t="s">
        <v>2349</v>
      </c>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5869</v>
      </c>
      <c r="B74" s="237" t="s">
        <v>5870</v>
      </c>
      <c r="C74" s="237" t="s">
        <v>5871</v>
      </c>
      <c r="D74" s="237" t="s">
        <v>5865</v>
      </c>
      <c r="E74" s="237" t="s">
        <v>5872</v>
      </c>
      <c r="F74" s="237" t="s">
        <v>21</v>
      </c>
      <c r="G74" s="237" t="s">
        <v>5873</v>
      </c>
      <c r="H74" s="237" t="s">
        <v>5874</v>
      </c>
      <c r="I74" s="237" t="s">
        <v>5875</v>
      </c>
      <c r="J74" s="237" t="s">
        <v>5876</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5877</v>
      </c>
      <c r="B75" s="237" t="s">
        <v>5878</v>
      </c>
      <c r="C75" s="237" t="s">
        <v>5879</v>
      </c>
      <c r="D75" s="237" t="s">
        <v>5880</v>
      </c>
      <c r="E75" s="237" t="s">
        <v>5872</v>
      </c>
      <c r="F75" s="237" t="s">
        <v>5881</v>
      </c>
      <c r="G75" s="237" t="s">
        <v>5882</v>
      </c>
      <c r="H75" s="237" t="s">
        <v>5883</v>
      </c>
      <c r="I75" s="237" t="s">
        <v>5884</v>
      </c>
      <c r="J75" s="237" t="s">
        <v>5885</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5886</v>
      </c>
      <c r="B76" s="237" t="s">
        <v>5887</v>
      </c>
      <c r="C76" s="237" t="s">
        <v>5888</v>
      </c>
      <c r="D76" s="237" t="s">
        <v>5889</v>
      </c>
      <c r="E76" s="237" t="s">
        <v>21</v>
      </c>
      <c r="F76" s="237" t="s">
        <v>21</v>
      </c>
      <c r="G76" s="237" t="s">
        <v>21</v>
      </c>
      <c r="H76" s="237" t="s">
        <v>5890</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5891</v>
      </c>
      <c r="B77" s="237" t="s">
        <v>5892</v>
      </c>
      <c r="C77" s="237" t="s">
        <v>5893</v>
      </c>
      <c r="D77" s="237" t="s">
        <v>21</v>
      </c>
      <c r="E77" s="237" t="s">
        <v>21</v>
      </c>
      <c r="F77" s="237" t="s">
        <v>21</v>
      </c>
      <c r="G77" s="237" t="s">
        <v>5894</v>
      </c>
      <c r="H77" s="237" t="s">
        <v>5895</v>
      </c>
      <c r="I77" s="237" t="s">
        <v>21</v>
      </c>
      <c r="J77" s="237" t="s">
        <v>5896</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5897</v>
      </c>
      <c r="B78" s="237" t="s">
        <v>5898</v>
      </c>
      <c r="C78" s="237" t="s">
        <v>5899</v>
      </c>
      <c r="D78" s="237" t="s">
        <v>21</v>
      </c>
      <c r="E78" s="237" t="s">
        <v>21</v>
      </c>
      <c r="F78" s="237" t="s">
        <v>21</v>
      </c>
      <c r="G78" s="237" t="s">
        <v>5900</v>
      </c>
      <c r="H78" s="237" t="s">
        <v>5901</v>
      </c>
      <c r="I78" s="237" t="s">
        <v>5902</v>
      </c>
      <c r="J78" s="237" t="s">
        <v>5903</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5904</v>
      </c>
      <c r="B79" s="235" t="s">
        <v>5905</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2832</v>
      </c>
      <c r="B80" s="236" t="s">
        <v>5906</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5907</v>
      </c>
      <c r="B81" s="237" t="s">
        <v>5908</v>
      </c>
      <c r="C81" s="237" t="s">
        <v>5909</v>
      </c>
      <c r="D81" s="237" t="s">
        <v>5704</v>
      </c>
      <c r="E81" s="237" t="s">
        <v>5910</v>
      </c>
      <c r="F81" s="237" t="s">
        <v>21</v>
      </c>
      <c r="G81" s="237" t="s">
        <v>21</v>
      </c>
      <c r="H81" s="237" t="s">
        <v>5911</v>
      </c>
      <c r="I81" s="237" t="s">
        <v>21</v>
      </c>
      <c r="J81" s="237" t="s">
        <v>5912</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5913</v>
      </c>
      <c r="B82" s="237" t="s">
        <v>5914</v>
      </c>
      <c r="C82" s="237" t="s">
        <v>5495</v>
      </c>
      <c r="D82" s="237" t="s">
        <v>5496</v>
      </c>
      <c r="E82" s="237" t="s">
        <v>21</v>
      </c>
      <c r="F82" s="237" t="s">
        <v>5498</v>
      </c>
      <c r="G82" s="237" t="s">
        <v>21</v>
      </c>
      <c r="H82" s="237" t="s">
        <v>5915</v>
      </c>
      <c r="I82" s="237" t="s">
        <v>21</v>
      </c>
      <c r="J82" s="237" t="s">
        <v>5916</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2837</v>
      </c>
      <c r="B83" s="236" t="s">
        <v>5917</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5918</v>
      </c>
      <c r="B84" s="237" t="s">
        <v>5919</v>
      </c>
      <c r="C84" s="237" t="s">
        <v>5920</v>
      </c>
      <c r="D84" s="237" t="s">
        <v>5921</v>
      </c>
      <c r="E84" s="237" t="s">
        <v>21</v>
      </c>
      <c r="F84" s="237" t="s">
        <v>5922</v>
      </c>
      <c r="G84" s="237" t="s">
        <v>5923</v>
      </c>
      <c r="H84" s="237" t="s">
        <v>5924</v>
      </c>
      <c r="I84" s="237" t="s">
        <v>5925</v>
      </c>
      <c r="J84" s="237" t="s">
        <v>5926</v>
      </c>
      <c r="K84" s="240">
        <f>IF(COUNTIF(L84:AY84,"&lt;&gt;")=0,"",SUMPRODUCT(((Recommendations[ImplStatus]="Implemented")+(Recommendations[ImplStatus]="Compensated"))*ISNUMBER(MATCH(Recommendations[Id],L84:AY84,0)))/COUNTIF(L84:AY84,"&lt;&gt;"))</f>
        <v>0</v>
      </c>
      <c r="L84" s="243" t="s">
        <v>65</v>
      </c>
      <c r="M84" s="243" t="s">
        <v>325</v>
      </c>
      <c r="N84" s="243" t="s">
        <v>650</v>
      </c>
      <c r="O84" s="243" t="s">
        <v>752</v>
      </c>
      <c r="P84" s="243" t="s">
        <v>1045</v>
      </c>
      <c r="Q84" s="243" t="s">
        <v>1065</v>
      </c>
      <c r="R84" s="243" t="s">
        <v>1793</v>
      </c>
      <c r="S84" s="243" t="s">
        <v>1917</v>
      </c>
      <c r="T84" s="243" t="s">
        <v>1942</v>
      </c>
      <c r="U84" s="243" t="s">
        <v>1952</v>
      </c>
      <c r="V84" s="243" t="s">
        <v>2074</v>
      </c>
      <c r="W84" s="243" t="s">
        <v>2109</v>
      </c>
      <c r="X84" s="243" t="s">
        <v>2304</v>
      </c>
      <c r="Y84" s="243" t="s">
        <v>2359</v>
      </c>
      <c r="Z84" s="243" t="s">
        <v>2400</v>
      </c>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5927</v>
      </c>
      <c r="B85" s="237" t="s">
        <v>5928</v>
      </c>
      <c r="C85" s="237" t="s">
        <v>5929</v>
      </c>
      <c r="D85" s="237" t="s">
        <v>5930</v>
      </c>
      <c r="E85" s="237" t="s">
        <v>21</v>
      </c>
      <c r="F85" s="237" t="s">
        <v>21</v>
      </c>
      <c r="G85" s="237" t="s">
        <v>21</v>
      </c>
      <c r="H85" s="237" t="s">
        <v>5931</v>
      </c>
      <c r="I85" s="237" t="s">
        <v>5932</v>
      </c>
      <c r="J85" s="237" t="s">
        <v>5933</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5934</v>
      </c>
      <c r="B86" s="237" t="s">
        <v>5935</v>
      </c>
      <c r="C86" s="237" t="s">
        <v>5936</v>
      </c>
      <c r="D86" s="237" t="s">
        <v>5937</v>
      </c>
      <c r="E86" s="237" t="s">
        <v>21</v>
      </c>
      <c r="F86" s="237" t="s">
        <v>21</v>
      </c>
      <c r="G86" s="237" t="s">
        <v>5938</v>
      </c>
      <c r="H86" s="237" t="s">
        <v>5939</v>
      </c>
      <c r="I86" s="237" t="s">
        <v>21</v>
      </c>
      <c r="J86" s="237" t="s">
        <v>5940</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5941</v>
      </c>
      <c r="B87" s="237" t="s">
        <v>5942</v>
      </c>
      <c r="C87" s="237" t="s">
        <v>5943</v>
      </c>
      <c r="D87" s="237" t="s">
        <v>5944</v>
      </c>
      <c r="E87" s="237" t="s">
        <v>21</v>
      </c>
      <c r="F87" s="237" t="s">
        <v>5945</v>
      </c>
      <c r="G87" s="237" t="s">
        <v>21</v>
      </c>
      <c r="H87" s="237" t="s">
        <v>5946</v>
      </c>
      <c r="I87" s="237" t="s">
        <v>5947</v>
      </c>
      <c r="J87" s="237" t="s">
        <v>5948</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5949</v>
      </c>
      <c r="B88" s="235" t="s">
        <v>5950</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2884</v>
      </c>
      <c r="B89" s="236" t="s">
        <v>5951</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5952</v>
      </c>
      <c r="B90" s="237" t="s">
        <v>5953</v>
      </c>
      <c r="C90" s="237" t="s">
        <v>5954</v>
      </c>
      <c r="D90" s="237" t="s">
        <v>5704</v>
      </c>
      <c r="E90" s="237" t="s">
        <v>5490</v>
      </c>
      <c r="F90" s="237" t="s">
        <v>21</v>
      </c>
      <c r="G90" s="237" t="s">
        <v>21</v>
      </c>
      <c r="H90" s="237" t="s">
        <v>5955</v>
      </c>
      <c r="I90" s="237" t="s">
        <v>21</v>
      </c>
      <c r="J90" s="237" t="s">
        <v>5956</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5957</v>
      </c>
      <c r="B91" s="237" t="s">
        <v>5958</v>
      </c>
      <c r="C91" s="237" t="s">
        <v>5959</v>
      </c>
      <c r="D91" s="237" t="s">
        <v>5496</v>
      </c>
      <c r="E91" s="237" t="s">
        <v>21</v>
      </c>
      <c r="F91" s="237" t="s">
        <v>5498</v>
      </c>
      <c r="G91" s="237" t="s">
        <v>21</v>
      </c>
      <c r="H91" s="237" t="s">
        <v>5960</v>
      </c>
      <c r="I91" s="237" t="s">
        <v>21</v>
      </c>
      <c r="J91" s="237" t="s">
        <v>5961</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2888</v>
      </c>
      <c r="B92" s="236" t="s">
        <v>5962</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5963</v>
      </c>
      <c r="B93" s="237" t="s">
        <v>5964</v>
      </c>
      <c r="C93" s="237" t="s">
        <v>5965</v>
      </c>
      <c r="D93" s="237" t="s">
        <v>5966</v>
      </c>
      <c r="E93" s="237" t="s">
        <v>5967</v>
      </c>
      <c r="F93" s="237" t="s">
        <v>21</v>
      </c>
      <c r="G93" s="237" t="s">
        <v>21</v>
      </c>
      <c r="H93" s="237" t="s">
        <v>5968</v>
      </c>
      <c r="I93" s="237" t="s">
        <v>21</v>
      </c>
      <c r="J93" s="237" t="s">
        <v>5969</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5970</v>
      </c>
      <c r="B94" s="237" t="s">
        <v>5971</v>
      </c>
      <c r="C94" s="237" t="s">
        <v>5972</v>
      </c>
      <c r="D94" s="237" t="s">
        <v>5973</v>
      </c>
      <c r="E94" s="237" t="s">
        <v>21</v>
      </c>
      <c r="F94" s="237" t="s">
        <v>5974</v>
      </c>
      <c r="G94" s="237" t="s">
        <v>21</v>
      </c>
      <c r="H94" s="237" t="s">
        <v>5975</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5976</v>
      </c>
      <c r="B95" s="237" t="s">
        <v>5977</v>
      </c>
      <c r="C95" s="237" t="s">
        <v>5978</v>
      </c>
      <c r="D95" s="237" t="s">
        <v>5979</v>
      </c>
      <c r="E95" s="237" t="s">
        <v>21</v>
      </c>
      <c r="F95" s="237" t="s">
        <v>21</v>
      </c>
      <c r="G95" s="237" t="s">
        <v>21</v>
      </c>
      <c r="H95" s="237" t="s">
        <v>5980</v>
      </c>
      <c r="I95" s="237" t="s">
        <v>5981</v>
      </c>
      <c r="J95" s="237" t="s">
        <v>5982</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5983</v>
      </c>
      <c r="B96" s="237" t="s">
        <v>5984</v>
      </c>
      <c r="C96" s="237" t="s">
        <v>5985</v>
      </c>
      <c r="D96" s="237" t="s">
        <v>21</v>
      </c>
      <c r="E96" s="237" t="s">
        <v>21</v>
      </c>
      <c r="F96" s="237" t="s">
        <v>21</v>
      </c>
      <c r="G96" s="237" t="s">
        <v>21</v>
      </c>
      <c r="H96" s="237" t="s">
        <v>5986</v>
      </c>
      <c r="I96" s="237" t="s">
        <v>5932</v>
      </c>
      <c r="J96" s="237" t="s">
        <v>5987</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2892</v>
      </c>
      <c r="B97" s="236" t="s">
        <v>5988</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5989</v>
      </c>
      <c r="B98" s="237" t="s">
        <v>5990</v>
      </c>
      <c r="C98" s="237" t="s">
        <v>5991</v>
      </c>
      <c r="D98" s="237" t="s">
        <v>5992</v>
      </c>
      <c r="E98" s="237" t="s">
        <v>21</v>
      </c>
      <c r="F98" s="237" t="s">
        <v>21</v>
      </c>
      <c r="G98" s="237" t="s">
        <v>21</v>
      </c>
      <c r="H98" s="237" t="s">
        <v>5993</v>
      </c>
      <c r="I98" s="237" t="s">
        <v>21</v>
      </c>
      <c r="J98" s="237" t="s">
        <v>5994</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5995</v>
      </c>
      <c r="B99" s="237" t="s">
        <v>5996</v>
      </c>
      <c r="C99" s="237" t="s">
        <v>5997</v>
      </c>
      <c r="D99" s="237" t="s">
        <v>5998</v>
      </c>
      <c r="E99" s="237" t="s">
        <v>5999</v>
      </c>
      <c r="F99" s="237" t="s">
        <v>21</v>
      </c>
      <c r="G99" s="237" t="s">
        <v>21</v>
      </c>
      <c r="H99" s="237" t="s">
        <v>6000</v>
      </c>
      <c r="I99" s="237" t="s">
        <v>21</v>
      </c>
      <c r="J99" s="237" t="s">
        <v>6001</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6002</v>
      </c>
      <c r="B100" s="237" t="s">
        <v>6003</v>
      </c>
      <c r="C100" s="237" t="s">
        <v>6004</v>
      </c>
      <c r="D100" s="237" t="s">
        <v>21</v>
      </c>
      <c r="E100" s="237" t="s">
        <v>21</v>
      </c>
      <c r="F100" s="237" t="s">
        <v>21</v>
      </c>
      <c r="G100" s="237" t="s">
        <v>21</v>
      </c>
      <c r="H100" s="237" t="s">
        <v>6005</v>
      </c>
      <c r="I100" s="237" t="s">
        <v>6006</v>
      </c>
      <c r="J100" s="237" t="s">
        <v>6007</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6008</v>
      </c>
      <c r="B101" s="237" t="s">
        <v>6009</v>
      </c>
      <c r="C101" s="237" t="s">
        <v>6010</v>
      </c>
      <c r="D101" s="237" t="s">
        <v>21</v>
      </c>
      <c r="E101" s="237" t="s">
        <v>21</v>
      </c>
      <c r="F101" s="237" t="s">
        <v>21</v>
      </c>
      <c r="G101" s="237" t="s">
        <v>21</v>
      </c>
      <c r="H101" s="237" t="s">
        <v>6011</v>
      </c>
      <c r="I101" s="237" t="s">
        <v>5932</v>
      </c>
      <c r="J101" s="237" t="s">
        <v>6012</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6013</v>
      </c>
      <c r="B102" s="237" t="s">
        <v>6014</v>
      </c>
      <c r="C102" s="237" t="s">
        <v>6015</v>
      </c>
      <c r="D102" s="237" t="s">
        <v>6016</v>
      </c>
      <c r="E102" s="237" t="s">
        <v>21</v>
      </c>
      <c r="F102" s="237" t="s">
        <v>21</v>
      </c>
      <c r="G102" s="237" t="s">
        <v>21</v>
      </c>
      <c r="H102" s="237" t="s">
        <v>6017</v>
      </c>
      <c r="I102" s="237" t="s">
        <v>21</v>
      </c>
      <c r="J102" s="237" t="s">
        <v>6018</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6019</v>
      </c>
      <c r="B103" s="237" t="s">
        <v>6020</v>
      </c>
      <c r="C103" s="237" t="s">
        <v>6021</v>
      </c>
      <c r="D103" s="237" t="s">
        <v>6016</v>
      </c>
      <c r="E103" s="237" t="s">
        <v>21</v>
      </c>
      <c r="F103" s="237" t="s">
        <v>6022</v>
      </c>
      <c r="G103" s="237" t="s">
        <v>21</v>
      </c>
      <c r="H103" s="237" t="s">
        <v>6023</v>
      </c>
      <c r="I103" s="237" t="s">
        <v>6024</v>
      </c>
      <c r="J103" s="237" t="s">
        <v>6025</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2896</v>
      </c>
      <c r="B104" s="236" t="s">
        <v>6026</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6027</v>
      </c>
      <c r="B105" s="237" t="s">
        <v>6028</v>
      </c>
      <c r="C105" s="237" t="s">
        <v>6029</v>
      </c>
      <c r="D105" s="237" t="s">
        <v>6030</v>
      </c>
      <c r="E105" s="237" t="s">
        <v>6031</v>
      </c>
      <c r="F105" s="237" t="s">
        <v>21</v>
      </c>
      <c r="G105" s="237" t="s">
        <v>21</v>
      </c>
      <c r="H105" s="237" t="s">
        <v>6032</v>
      </c>
      <c r="I105" s="237" t="s">
        <v>6033</v>
      </c>
      <c r="J105" s="237" t="s">
        <v>6034</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6035</v>
      </c>
      <c r="B106" s="235" t="s">
        <v>6036</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2910</v>
      </c>
      <c r="B107" s="236" t="s">
        <v>6037</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6038</v>
      </c>
      <c r="B108" s="237" t="s">
        <v>6039</v>
      </c>
      <c r="C108" s="237" t="s">
        <v>6040</v>
      </c>
      <c r="D108" s="237" t="s">
        <v>5704</v>
      </c>
      <c r="E108" s="237" t="s">
        <v>5490</v>
      </c>
      <c r="F108" s="237" t="s">
        <v>21</v>
      </c>
      <c r="G108" s="237" t="s">
        <v>21</v>
      </c>
      <c r="H108" s="237" t="s">
        <v>6041</v>
      </c>
      <c r="I108" s="237" t="s">
        <v>21</v>
      </c>
      <c r="J108" s="237" t="s">
        <v>6042</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6043</v>
      </c>
      <c r="B109" s="237" t="s">
        <v>6044</v>
      </c>
      <c r="C109" s="237" t="s">
        <v>6045</v>
      </c>
      <c r="D109" s="237" t="s">
        <v>5496</v>
      </c>
      <c r="E109" s="237" t="s">
        <v>21</v>
      </c>
      <c r="F109" s="237" t="s">
        <v>5498</v>
      </c>
      <c r="G109" s="237" t="s">
        <v>21</v>
      </c>
      <c r="H109" s="237" t="s">
        <v>6046</v>
      </c>
      <c r="I109" s="237" t="s">
        <v>21</v>
      </c>
      <c r="J109" s="237" t="s">
        <v>6047</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2914</v>
      </c>
      <c r="B110" s="236" t="s">
        <v>6048</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6049</v>
      </c>
      <c r="B111" s="237" t="s">
        <v>6050</v>
      </c>
      <c r="C111" s="237" t="s">
        <v>6051</v>
      </c>
      <c r="D111" s="237" t="s">
        <v>6052</v>
      </c>
      <c r="E111" s="237" t="s">
        <v>21</v>
      </c>
      <c r="F111" s="237" t="s">
        <v>6053</v>
      </c>
      <c r="G111" s="237" t="s">
        <v>21</v>
      </c>
      <c r="H111" s="237" t="s">
        <v>6054</v>
      </c>
      <c r="I111" s="237" t="s">
        <v>6055</v>
      </c>
      <c r="J111" s="237" t="s">
        <v>6056</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6057</v>
      </c>
      <c r="B112" s="237" t="s">
        <v>6058</v>
      </c>
      <c r="C112" s="237" t="s">
        <v>6059</v>
      </c>
      <c r="D112" s="237" t="s">
        <v>6060</v>
      </c>
      <c r="E112" s="237" t="s">
        <v>21</v>
      </c>
      <c r="F112" s="237" t="s">
        <v>21</v>
      </c>
      <c r="G112" s="237" t="s">
        <v>21</v>
      </c>
      <c r="H112" s="237" t="s">
        <v>6061</v>
      </c>
      <c r="I112" s="237" t="s">
        <v>21</v>
      </c>
      <c r="J112" s="237" t="s">
        <v>6062</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6063</v>
      </c>
      <c r="B113" s="237" t="s">
        <v>6064</v>
      </c>
      <c r="C113" s="237" t="s">
        <v>6065</v>
      </c>
      <c r="D113" s="237" t="s">
        <v>6066</v>
      </c>
      <c r="E113" s="237" t="s">
        <v>21</v>
      </c>
      <c r="F113" s="237" t="s">
        <v>21</v>
      </c>
      <c r="G113" s="237" t="s">
        <v>21</v>
      </c>
      <c r="H113" s="237" t="s">
        <v>6067</v>
      </c>
      <c r="I113" s="237" t="s">
        <v>6068</v>
      </c>
      <c r="J113" s="237" t="s">
        <v>6069</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6070</v>
      </c>
      <c r="B114" s="237" t="s">
        <v>6071</v>
      </c>
      <c r="C114" s="237" t="s">
        <v>6072</v>
      </c>
      <c r="D114" s="237" t="s">
        <v>6073</v>
      </c>
      <c r="E114" s="237" t="s">
        <v>21</v>
      </c>
      <c r="F114" s="237" t="s">
        <v>21</v>
      </c>
      <c r="G114" s="237" t="s">
        <v>6074</v>
      </c>
      <c r="H114" s="237" t="s">
        <v>6075</v>
      </c>
      <c r="I114" s="237" t="s">
        <v>6076</v>
      </c>
      <c r="J114" s="237" t="s">
        <v>6077</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6078</v>
      </c>
      <c r="B115" s="237" t="s">
        <v>6079</v>
      </c>
      <c r="C115" s="237" t="s">
        <v>6080</v>
      </c>
      <c r="D115" s="237" t="s">
        <v>6081</v>
      </c>
      <c r="E115" s="237" t="s">
        <v>21</v>
      </c>
      <c r="F115" s="237" t="s">
        <v>6082</v>
      </c>
      <c r="G115" s="237" t="s">
        <v>21</v>
      </c>
      <c r="H115" s="237" t="s">
        <v>6083</v>
      </c>
      <c r="I115" s="237" t="s">
        <v>6083</v>
      </c>
      <c r="J115" s="237" t="s">
        <v>6084</v>
      </c>
      <c r="K115" s="240" t="str">
        <f>IF(COUNTIF(L115:AY115,"&lt;&gt;")=0,"",SUMPRODUCT(((Recommendations[ImplStatus]="Implemented")+(Recommendations[ImplStatus]="Compensated"))*ISNUMBER(MATCH(Recommendations[Id],L115:AY115,0)))/COUNTIF(L115:AY115,"&lt;&gt;"))</f>
        <v/>
      </c>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2918</v>
      </c>
      <c r="B116" s="236" t="s">
        <v>6085</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6086</v>
      </c>
      <c r="B117" s="237" t="s">
        <v>6087</v>
      </c>
      <c r="C117" s="237" t="s">
        <v>6088</v>
      </c>
      <c r="D117" s="237" t="s">
        <v>6089</v>
      </c>
      <c r="E117" s="237" t="s">
        <v>21</v>
      </c>
      <c r="F117" s="237" t="s">
        <v>6090</v>
      </c>
      <c r="G117" s="237" t="s">
        <v>6091</v>
      </c>
      <c r="H117" s="237" t="s">
        <v>6092</v>
      </c>
      <c r="I117" s="237" t="s">
        <v>6093</v>
      </c>
      <c r="J117" s="237" t="s">
        <v>6094</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6095</v>
      </c>
      <c r="B118" s="237" t="s">
        <v>6096</v>
      </c>
      <c r="C118" s="237" t="s">
        <v>6097</v>
      </c>
      <c r="D118" s="237" t="s">
        <v>6098</v>
      </c>
      <c r="E118" s="237" t="s">
        <v>21</v>
      </c>
      <c r="F118" s="237" t="s">
        <v>21</v>
      </c>
      <c r="G118" s="237" t="s">
        <v>21</v>
      </c>
      <c r="H118" s="237" t="s">
        <v>6099</v>
      </c>
      <c r="I118" s="237" t="s">
        <v>5932</v>
      </c>
      <c r="J118" s="237" t="s">
        <v>6100</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6101</v>
      </c>
      <c r="B119" s="237" t="s">
        <v>6102</v>
      </c>
      <c r="C119" s="237" t="s">
        <v>6103</v>
      </c>
      <c r="D119" s="237" t="s">
        <v>6104</v>
      </c>
      <c r="E119" s="237" t="s">
        <v>21</v>
      </c>
      <c r="F119" s="237" t="s">
        <v>6105</v>
      </c>
      <c r="G119" s="237" t="s">
        <v>21</v>
      </c>
      <c r="H119" s="237" t="s">
        <v>6106</v>
      </c>
      <c r="I119" s="237" t="s">
        <v>6107</v>
      </c>
      <c r="J119" s="237" t="s">
        <v>6108</v>
      </c>
      <c r="K119" s="240">
        <f>IF(COUNTIF(L119:AY119,"&lt;&gt;")=0,"",SUMPRODUCT(((Recommendations[ImplStatus]="Implemented")+(Recommendations[ImplStatus]="Compensated"))*ISNUMBER(MATCH(Recommendations[Id],L119:AY119,0)))/COUNTIF(L119:AY119,"&lt;&gt;"))</f>
        <v>0</v>
      </c>
      <c r="L119" s="243" t="s">
        <v>700</v>
      </c>
      <c r="M119" s="243" t="s">
        <v>1040</v>
      </c>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2922</v>
      </c>
      <c r="B120" s="236" t="s">
        <v>6109</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6110</v>
      </c>
      <c r="B121" s="237" t="s">
        <v>6111</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6112</v>
      </c>
      <c r="B122" s="237" t="s">
        <v>6113</v>
      </c>
      <c r="C122" s="237" t="s">
        <v>6114</v>
      </c>
      <c r="D122" s="237" t="s">
        <v>6115</v>
      </c>
      <c r="E122" s="237" t="s">
        <v>21</v>
      </c>
      <c r="F122" s="237" t="s">
        <v>6116</v>
      </c>
      <c r="G122" s="237" t="s">
        <v>21</v>
      </c>
      <c r="H122" s="237" t="s">
        <v>6117</v>
      </c>
      <c r="I122" s="237" t="s">
        <v>6118</v>
      </c>
      <c r="J122" s="237" t="s">
        <v>6119</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6120</v>
      </c>
      <c r="B123" s="237" t="s">
        <v>6121</v>
      </c>
      <c r="C123" s="237" t="s">
        <v>6122</v>
      </c>
      <c r="D123" s="237" t="s">
        <v>6123</v>
      </c>
      <c r="E123" s="237" t="s">
        <v>21</v>
      </c>
      <c r="F123" s="237" t="s">
        <v>6124</v>
      </c>
      <c r="G123" s="237" t="s">
        <v>21</v>
      </c>
      <c r="H123" s="237" t="s">
        <v>6125</v>
      </c>
      <c r="I123" s="237" t="s">
        <v>21</v>
      </c>
      <c r="J123" s="237" t="s">
        <v>6126</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2926</v>
      </c>
      <c r="B124" s="236" t="s">
        <v>6127</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6128</v>
      </c>
      <c r="B125" s="237" t="s">
        <v>6129</v>
      </c>
      <c r="C125" s="237" t="s">
        <v>6130</v>
      </c>
      <c r="D125" s="237" t="s">
        <v>6131</v>
      </c>
      <c r="E125" s="237" t="s">
        <v>21</v>
      </c>
      <c r="F125" s="237" t="s">
        <v>21</v>
      </c>
      <c r="G125" s="237" t="s">
        <v>21</v>
      </c>
      <c r="H125" s="237" t="s">
        <v>6132</v>
      </c>
      <c r="I125" s="237" t="s">
        <v>21</v>
      </c>
      <c r="J125" s="237" t="s">
        <v>6133</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6134</v>
      </c>
      <c r="B126" s="237" t="s">
        <v>6135</v>
      </c>
      <c r="C126" s="237" t="s">
        <v>6136</v>
      </c>
      <c r="D126" s="237" t="s">
        <v>6137</v>
      </c>
      <c r="E126" s="237" t="s">
        <v>21</v>
      </c>
      <c r="F126" s="237" t="s">
        <v>6138</v>
      </c>
      <c r="G126" s="237" t="s">
        <v>21</v>
      </c>
      <c r="H126" s="237" t="s">
        <v>6139</v>
      </c>
      <c r="I126" s="237" t="s">
        <v>6140</v>
      </c>
      <c r="J126" s="237" t="s">
        <v>6141</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6142</v>
      </c>
      <c r="B127" s="237" t="s">
        <v>6143</v>
      </c>
      <c r="C127" s="237" t="s">
        <v>6144</v>
      </c>
      <c r="D127" s="237" t="s">
        <v>6145</v>
      </c>
      <c r="E127" s="237" t="s">
        <v>6146</v>
      </c>
      <c r="F127" s="237" t="s">
        <v>21</v>
      </c>
      <c r="G127" s="237" t="s">
        <v>21</v>
      </c>
      <c r="H127" s="237" t="s">
        <v>6147</v>
      </c>
      <c r="I127" s="237" t="s">
        <v>21</v>
      </c>
      <c r="J127" s="237" t="s">
        <v>6148</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6149</v>
      </c>
      <c r="B128" s="237" t="s">
        <v>6150</v>
      </c>
      <c r="C128" s="237" t="s">
        <v>6151</v>
      </c>
      <c r="D128" s="237" t="s">
        <v>21</v>
      </c>
      <c r="E128" s="237" t="s">
        <v>21</v>
      </c>
      <c r="F128" s="237" t="s">
        <v>21</v>
      </c>
      <c r="G128" s="237" t="s">
        <v>21</v>
      </c>
      <c r="H128" s="237" t="s">
        <v>6152</v>
      </c>
      <c r="I128" s="237" t="s">
        <v>6153</v>
      </c>
      <c r="J128" s="237" t="s">
        <v>6154</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6155</v>
      </c>
      <c r="B129" s="237" t="s">
        <v>6156</v>
      </c>
      <c r="C129" s="237" t="s">
        <v>6157</v>
      </c>
      <c r="D129" s="237" t="s">
        <v>21</v>
      </c>
      <c r="E129" s="237" t="s">
        <v>6158</v>
      </c>
      <c r="F129" s="237" t="s">
        <v>21</v>
      </c>
      <c r="G129" s="237" t="s">
        <v>21</v>
      </c>
      <c r="H129" s="237" t="s">
        <v>6159</v>
      </c>
      <c r="I129" s="237" t="s">
        <v>21</v>
      </c>
      <c r="J129" s="237" t="s">
        <v>6160</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6161</v>
      </c>
      <c r="B130" s="237" t="s">
        <v>6162</v>
      </c>
      <c r="C130" s="237" t="s">
        <v>6163</v>
      </c>
      <c r="D130" s="237" t="s">
        <v>21</v>
      </c>
      <c r="E130" s="237" t="s">
        <v>21</v>
      </c>
      <c r="F130" s="237" t="s">
        <v>21</v>
      </c>
      <c r="G130" s="237" t="s">
        <v>21</v>
      </c>
      <c r="H130" s="237" t="s">
        <v>6164</v>
      </c>
      <c r="I130" s="237" t="s">
        <v>21</v>
      </c>
      <c r="J130" s="237" t="s">
        <v>6165</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6166</v>
      </c>
      <c r="B131" s="235" t="s">
        <v>6167</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2944</v>
      </c>
      <c r="B132" s="236" t="s">
        <v>6168</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6169</v>
      </c>
      <c r="B133" s="237" t="s">
        <v>6170</v>
      </c>
      <c r="C133" s="237" t="s">
        <v>6171</v>
      </c>
      <c r="D133" s="237" t="s">
        <v>5704</v>
      </c>
      <c r="E133" s="237" t="s">
        <v>5490</v>
      </c>
      <c r="F133" s="237" t="s">
        <v>21</v>
      </c>
      <c r="G133" s="237" t="s">
        <v>21</v>
      </c>
      <c r="H133" s="237" t="s">
        <v>6172</v>
      </c>
      <c r="I133" s="237" t="s">
        <v>21</v>
      </c>
      <c r="J133" s="237" t="s">
        <v>6173</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6174</v>
      </c>
      <c r="B134" s="237" t="s">
        <v>6175</v>
      </c>
      <c r="C134" s="237" t="s">
        <v>5709</v>
      </c>
      <c r="D134" s="237" t="s">
        <v>5496</v>
      </c>
      <c r="E134" s="237" t="s">
        <v>21</v>
      </c>
      <c r="F134" s="237" t="s">
        <v>5498</v>
      </c>
      <c r="G134" s="237" t="s">
        <v>21</v>
      </c>
      <c r="H134" s="237" t="s">
        <v>6176</v>
      </c>
      <c r="I134" s="237" t="s">
        <v>21</v>
      </c>
      <c r="J134" s="237" t="s">
        <v>6177</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2948</v>
      </c>
      <c r="B135" s="236" t="s">
        <v>6178</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6179</v>
      </c>
      <c r="B136" s="237" t="s">
        <v>6180</v>
      </c>
      <c r="C136" s="237" t="s">
        <v>6181</v>
      </c>
      <c r="D136" s="237" t="s">
        <v>6182</v>
      </c>
      <c r="E136" s="237" t="s">
        <v>6183</v>
      </c>
      <c r="F136" s="237" t="s">
        <v>6184</v>
      </c>
      <c r="G136" s="237" t="s">
        <v>21</v>
      </c>
      <c r="H136" s="237" t="s">
        <v>6185</v>
      </c>
      <c r="I136" s="237" t="s">
        <v>21</v>
      </c>
      <c r="J136" s="237" t="s">
        <v>6186</v>
      </c>
      <c r="K136" s="240" t="str">
        <f>IF(COUNTIF(L136:AY136,"&lt;&gt;")=0,"",SUMPRODUCT(((Recommendations[ImplStatus]="Implemented")+(Recommendations[ImplStatus]="Compensated"))*ISNUMBER(MATCH(Recommendations[Id],L136:AY136,0)))/COUNTIF(L136:AY136,"&lt;&gt;"))</f>
        <v/>
      </c>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6187</v>
      </c>
      <c r="B137" s="237" t="s">
        <v>6188</v>
      </c>
      <c r="C137" s="237" t="s">
        <v>6189</v>
      </c>
      <c r="D137" s="237" t="s">
        <v>6190</v>
      </c>
      <c r="E137" s="237" t="s">
        <v>21</v>
      </c>
      <c r="F137" s="237" t="s">
        <v>21</v>
      </c>
      <c r="G137" s="237" t="s">
        <v>21</v>
      </c>
      <c r="H137" s="237" t="s">
        <v>6191</v>
      </c>
      <c r="I137" s="237" t="s">
        <v>21</v>
      </c>
      <c r="J137" s="237" t="s">
        <v>6192</v>
      </c>
      <c r="K137" s="240">
        <f>IF(COUNTIF(L137:AY137,"&lt;&gt;")=0,"",SUMPRODUCT(((Recommendations[ImplStatus]="Implemented")+(Recommendations[ImplStatus]="Compensated"))*ISNUMBER(MATCH(Recommendations[Id],L137:AY137,0)))/COUNTIF(L137:AY137,"&lt;&gt;"))</f>
        <v>0</v>
      </c>
      <c r="L137" s="243" t="s">
        <v>1030</v>
      </c>
      <c r="M137" s="243" t="s">
        <v>2135</v>
      </c>
      <c r="N137" s="243" t="s">
        <v>2230</v>
      </c>
      <c r="O137" s="243" t="s">
        <v>2287</v>
      </c>
      <c r="P137" s="243" t="s">
        <v>2334</v>
      </c>
      <c r="Q137" s="243" t="s">
        <v>2339</v>
      </c>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6193</v>
      </c>
      <c r="B138" s="237" t="s">
        <v>6194</v>
      </c>
      <c r="C138" s="237" t="s">
        <v>6195</v>
      </c>
      <c r="D138" s="237" t="s">
        <v>21</v>
      </c>
      <c r="E138" s="237" t="s">
        <v>21</v>
      </c>
      <c r="F138" s="237" t="s">
        <v>21</v>
      </c>
      <c r="G138" s="237" t="s">
        <v>21</v>
      </c>
      <c r="H138" s="237" t="s">
        <v>6196</v>
      </c>
      <c r="I138" s="237" t="s">
        <v>21</v>
      </c>
      <c r="J138" s="237" t="s">
        <v>6197</v>
      </c>
      <c r="K138" s="240">
        <f>IF(COUNTIF(L138:AY138,"&lt;&gt;")=0,"",SUMPRODUCT(((Recommendations[ImplStatus]="Implemented")+(Recommendations[ImplStatus]="Compensated"))*ISNUMBER(MATCH(Recommendations[Id],L138:AY138,0)))/COUNTIF(L138:AY138,"&lt;&gt;"))</f>
        <v>0</v>
      </c>
      <c r="L138" s="243" t="s">
        <v>2381</v>
      </c>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6198</v>
      </c>
      <c r="B139" s="237" t="s">
        <v>6199</v>
      </c>
      <c r="C139" s="237" t="s">
        <v>6200</v>
      </c>
      <c r="D139" s="237" t="s">
        <v>6201</v>
      </c>
      <c r="E139" s="237" t="s">
        <v>21</v>
      </c>
      <c r="F139" s="237" t="s">
        <v>21</v>
      </c>
      <c r="G139" s="237" t="s">
        <v>21</v>
      </c>
      <c r="H139" s="237" t="s">
        <v>6202</v>
      </c>
      <c r="I139" s="237" t="s">
        <v>6203</v>
      </c>
      <c r="J139" s="237" t="s">
        <v>6204</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6205</v>
      </c>
      <c r="B140" s="237" t="s">
        <v>6206</v>
      </c>
      <c r="C140" s="237" t="s">
        <v>6207</v>
      </c>
      <c r="D140" s="237" t="s">
        <v>6208</v>
      </c>
      <c r="E140" s="237" t="s">
        <v>21</v>
      </c>
      <c r="F140" s="237" t="s">
        <v>21</v>
      </c>
      <c r="G140" s="237" t="s">
        <v>21</v>
      </c>
      <c r="H140" s="237" t="s">
        <v>6209</v>
      </c>
      <c r="I140" s="237" t="s">
        <v>5932</v>
      </c>
      <c r="J140" s="237" t="s">
        <v>6210</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6211</v>
      </c>
      <c r="B141" s="237" t="s">
        <v>6212</v>
      </c>
      <c r="C141" s="237" t="s">
        <v>6213</v>
      </c>
      <c r="D141" s="237" t="s">
        <v>21</v>
      </c>
      <c r="E141" s="237" t="s">
        <v>6214</v>
      </c>
      <c r="F141" s="237" t="s">
        <v>21</v>
      </c>
      <c r="G141" s="237" t="s">
        <v>21</v>
      </c>
      <c r="H141" s="237" t="s">
        <v>6215</v>
      </c>
      <c r="I141" s="237" t="s">
        <v>5932</v>
      </c>
      <c r="J141" s="237" t="s">
        <v>6216</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6217</v>
      </c>
      <c r="B142" s="237" t="s">
        <v>6218</v>
      </c>
      <c r="C142" s="237" t="s">
        <v>6219</v>
      </c>
      <c r="D142" s="237" t="s">
        <v>6220</v>
      </c>
      <c r="E142" s="237" t="s">
        <v>6214</v>
      </c>
      <c r="F142" s="237" t="s">
        <v>21</v>
      </c>
      <c r="G142" s="237" t="s">
        <v>21</v>
      </c>
      <c r="H142" s="237" t="s">
        <v>6221</v>
      </c>
      <c r="I142" s="237" t="s">
        <v>6222</v>
      </c>
      <c r="J142" s="237" t="s">
        <v>6223</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2952</v>
      </c>
      <c r="B143" s="236" t="s">
        <v>6224</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6225</v>
      </c>
      <c r="B144" s="237" t="s">
        <v>6226</v>
      </c>
      <c r="C144" s="237" t="s">
        <v>6227</v>
      </c>
      <c r="D144" s="237" t="s">
        <v>21</v>
      </c>
      <c r="E144" s="237" t="s">
        <v>21</v>
      </c>
      <c r="F144" s="237" t="s">
        <v>21</v>
      </c>
      <c r="G144" s="237" t="s">
        <v>21</v>
      </c>
      <c r="H144" s="237" t="s">
        <v>6228</v>
      </c>
      <c r="I144" s="237" t="s">
        <v>21</v>
      </c>
      <c r="J144" s="237" t="s">
        <v>6229</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6230</v>
      </c>
      <c r="B145" s="237" t="s">
        <v>6231</v>
      </c>
      <c r="C145" s="237" t="s">
        <v>6232</v>
      </c>
      <c r="D145" s="237" t="s">
        <v>21</v>
      </c>
      <c r="E145" s="237" t="s">
        <v>21</v>
      </c>
      <c r="F145" s="237" t="s">
        <v>21</v>
      </c>
      <c r="G145" s="237" t="s">
        <v>21</v>
      </c>
      <c r="H145" s="237" t="s">
        <v>6233</v>
      </c>
      <c r="I145" s="237" t="s">
        <v>21</v>
      </c>
      <c r="J145" s="237" t="s">
        <v>6234</v>
      </c>
      <c r="K145" s="240">
        <f>IF(COUNTIF(L145:AY145,"&lt;&gt;")=0,"",SUMPRODUCT(((Recommendations[ImplStatus]="Implemented")+(Recommendations[ImplStatus]="Compensated"))*ISNUMBER(MATCH(Recommendations[Id],L145:AY145,0)))/COUNTIF(L145:AY145,"&lt;&gt;"))</f>
        <v>0</v>
      </c>
      <c r="L145" s="243" t="s">
        <v>2135</v>
      </c>
      <c r="M145" s="243" t="s">
        <v>2287</v>
      </c>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6235</v>
      </c>
      <c r="B146" s="237" t="s">
        <v>6236</v>
      </c>
      <c r="C146" s="237" t="s">
        <v>6237</v>
      </c>
      <c r="D146" s="237" t="s">
        <v>6238</v>
      </c>
      <c r="E146" s="237" t="s">
        <v>21</v>
      </c>
      <c r="F146" s="237" t="s">
        <v>21</v>
      </c>
      <c r="G146" s="237" t="s">
        <v>21</v>
      </c>
      <c r="H146" s="237" t="s">
        <v>6239</v>
      </c>
      <c r="I146" s="237" t="s">
        <v>21</v>
      </c>
      <c r="J146" s="237" t="s">
        <v>6240</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6241</v>
      </c>
      <c r="B147" s="235" t="s">
        <v>6242</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2974</v>
      </c>
      <c r="B148" s="236" t="s">
        <v>6243</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6244</v>
      </c>
      <c r="B149" s="237" t="s">
        <v>6245</v>
      </c>
      <c r="C149" s="237" t="s">
        <v>6246</v>
      </c>
      <c r="D149" s="237" t="s">
        <v>5704</v>
      </c>
      <c r="E149" s="237" t="s">
        <v>5490</v>
      </c>
      <c r="F149" s="237" t="s">
        <v>21</v>
      </c>
      <c r="G149" s="237" t="s">
        <v>21</v>
      </c>
      <c r="H149" s="237" t="s">
        <v>6247</v>
      </c>
      <c r="I149" s="237" t="s">
        <v>21</v>
      </c>
      <c r="J149" s="237" t="s">
        <v>6248</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6249</v>
      </c>
      <c r="B150" s="237" t="s">
        <v>6250</v>
      </c>
      <c r="C150" s="237" t="s">
        <v>5495</v>
      </c>
      <c r="D150" s="237" t="s">
        <v>5496</v>
      </c>
      <c r="E150" s="237" t="s">
        <v>21</v>
      </c>
      <c r="F150" s="237" t="s">
        <v>5498</v>
      </c>
      <c r="G150" s="237" t="s">
        <v>21</v>
      </c>
      <c r="H150" s="237" t="s">
        <v>6251</v>
      </c>
      <c r="I150" s="237" t="s">
        <v>21</v>
      </c>
      <c r="J150" s="237" t="s">
        <v>6252</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2978</v>
      </c>
      <c r="B151" s="236" t="s">
        <v>6253</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6254</v>
      </c>
      <c r="B152" s="237" t="s">
        <v>6255</v>
      </c>
      <c r="C152" s="237" t="s">
        <v>6256</v>
      </c>
      <c r="D152" s="237" t="s">
        <v>21</v>
      </c>
      <c r="E152" s="237" t="s">
        <v>21</v>
      </c>
      <c r="F152" s="237" t="s">
        <v>21</v>
      </c>
      <c r="G152" s="237" t="s">
        <v>21</v>
      </c>
      <c r="H152" s="237" t="s">
        <v>6257</v>
      </c>
      <c r="I152" s="237" t="s">
        <v>6258</v>
      </c>
      <c r="J152" s="237" t="s">
        <v>6259</v>
      </c>
      <c r="K152" s="240">
        <f>IF(COUNTIF(L152:AY152,"&lt;&gt;")=0,"",SUMPRODUCT(((Recommendations[ImplStatus]="Implemented")+(Recommendations[ImplStatus]="Compensated"))*ISNUMBER(MATCH(Recommendations[Id],L152:AY152,0)))/COUNTIF(L152:AY152,"&lt;&gt;"))</f>
        <v>0</v>
      </c>
      <c r="L152" s="243" t="s">
        <v>875</v>
      </c>
      <c r="M152" s="243" t="s">
        <v>2150</v>
      </c>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6260</v>
      </c>
      <c r="B153" s="237" t="s">
        <v>6261</v>
      </c>
      <c r="C153" s="237" t="s">
        <v>6262</v>
      </c>
      <c r="D153" s="237" t="s">
        <v>6263</v>
      </c>
      <c r="E153" s="237" t="s">
        <v>21</v>
      </c>
      <c r="F153" s="237" t="s">
        <v>6264</v>
      </c>
      <c r="G153" s="237" t="s">
        <v>21</v>
      </c>
      <c r="H153" s="237" t="s">
        <v>6265</v>
      </c>
      <c r="I153" s="237" t="s">
        <v>6266</v>
      </c>
      <c r="J153" s="237" t="s">
        <v>6267</v>
      </c>
      <c r="K153" s="240">
        <f>IF(COUNTIF(L153:AY153,"&lt;&gt;")=0,"",SUMPRODUCT(((Recommendations[ImplStatus]="Implemented")+(Recommendations[ImplStatus]="Compensated"))*ISNUMBER(MATCH(Recommendations[Id],L153:AY153,0)))/COUNTIF(L153:AY153,"&lt;&gt;"))</f>
        <v>0</v>
      </c>
      <c r="L153" s="243" t="s">
        <v>2235</v>
      </c>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6268</v>
      </c>
      <c r="B154" s="237" t="s">
        <v>6269</v>
      </c>
      <c r="C154" s="237" t="s">
        <v>6270</v>
      </c>
      <c r="D154" s="237" t="s">
        <v>21</v>
      </c>
      <c r="E154" s="237" t="s">
        <v>21</v>
      </c>
      <c r="F154" s="237" t="s">
        <v>6271</v>
      </c>
      <c r="G154" s="237" t="s">
        <v>21</v>
      </c>
      <c r="H154" s="237" t="s">
        <v>6272</v>
      </c>
      <c r="I154" s="237" t="s">
        <v>21</v>
      </c>
      <c r="J154" s="237" t="s">
        <v>6273</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6274</v>
      </c>
      <c r="B155" s="237" t="s">
        <v>6275</v>
      </c>
      <c r="C155" s="237" t="s">
        <v>6276</v>
      </c>
      <c r="D155" s="237" t="s">
        <v>21</v>
      </c>
      <c r="E155" s="237" t="s">
        <v>21</v>
      </c>
      <c r="F155" s="237" t="s">
        <v>21</v>
      </c>
      <c r="G155" s="237" t="s">
        <v>21</v>
      </c>
      <c r="H155" s="237" t="s">
        <v>6277</v>
      </c>
      <c r="I155" s="237" t="s">
        <v>6278</v>
      </c>
      <c r="J155" s="237" t="s">
        <v>6279</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6280</v>
      </c>
      <c r="B156" s="237" t="s">
        <v>6281</v>
      </c>
      <c r="C156" s="237" t="s">
        <v>6282</v>
      </c>
      <c r="D156" s="237" t="s">
        <v>21</v>
      </c>
      <c r="E156" s="237" t="s">
        <v>21</v>
      </c>
      <c r="F156" s="237" t="s">
        <v>21</v>
      </c>
      <c r="G156" s="237" t="s">
        <v>21</v>
      </c>
      <c r="H156" s="237" t="s">
        <v>6283</v>
      </c>
      <c r="I156" s="237" t="s">
        <v>21</v>
      </c>
      <c r="J156" s="237" t="s">
        <v>6284</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6285</v>
      </c>
      <c r="B157" s="237" t="s">
        <v>6286</v>
      </c>
      <c r="C157" s="237" t="s">
        <v>6287</v>
      </c>
      <c r="D157" s="237" t="s">
        <v>6288</v>
      </c>
      <c r="E157" s="237" t="s">
        <v>21</v>
      </c>
      <c r="F157" s="237" t="s">
        <v>21</v>
      </c>
      <c r="G157" s="237" t="s">
        <v>21</v>
      </c>
      <c r="H157" s="237" t="s">
        <v>6289</v>
      </c>
      <c r="I157" s="237" t="s">
        <v>21</v>
      </c>
      <c r="J157" s="237" t="s">
        <v>6290</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6291</v>
      </c>
      <c r="B158" s="237" t="s">
        <v>6292</v>
      </c>
      <c r="C158" s="237" t="s">
        <v>6293</v>
      </c>
      <c r="D158" s="237" t="s">
        <v>6294</v>
      </c>
      <c r="E158" s="237" t="s">
        <v>21</v>
      </c>
      <c r="F158" s="237" t="s">
        <v>21</v>
      </c>
      <c r="G158" s="237" t="s">
        <v>21</v>
      </c>
      <c r="H158" s="237" t="s">
        <v>21</v>
      </c>
      <c r="I158" s="237" t="s">
        <v>21</v>
      </c>
      <c r="J158" s="237" t="s">
        <v>6295</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6296</v>
      </c>
      <c r="B159" s="237" t="s">
        <v>6297</v>
      </c>
      <c r="C159" s="237" t="s">
        <v>6298</v>
      </c>
      <c r="D159" s="237" t="s">
        <v>6299</v>
      </c>
      <c r="E159" s="237" t="s">
        <v>21</v>
      </c>
      <c r="F159" s="237" t="s">
        <v>6300</v>
      </c>
      <c r="G159" s="237" t="s">
        <v>21</v>
      </c>
      <c r="H159" s="237" t="s">
        <v>6301</v>
      </c>
      <c r="I159" s="237" t="s">
        <v>6302</v>
      </c>
      <c r="J159" s="237" t="s">
        <v>6303</v>
      </c>
      <c r="K159" s="240">
        <f>IF(COUNTIF(L159:AY159,"&lt;&gt;")=0,"",SUMPRODUCT(((Recommendations[ImplStatus]="Implemented")+(Recommendations[ImplStatus]="Compensated"))*ISNUMBER(MATCH(Recommendations[Id],L159:AY159,0)))/COUNTIF(L159:AY159,"&lt;&gt;"))</f>
        <v>0</v>
      </c>
      <c r="L159" s="243" t="s">
        <v>45</v>
      </c>
      <c r="M159" s="243" t="s">
        <v>199</v>
      </c>
      <c r="N159" s="243" t="s">
        <v>204</v>
      </c>
      <c r="O159" s="243" t="s">
        <v>266</v>
      </c>
      <c r="P159" s="243" t="s">
        <v>820</v>
      </c>
      <c r="Q159" s="243" t="s">
        <v>825</v>
      </c>
      <c r="R159" s="243" t="s">
        <v>895</v>
      </c>
      <c r="S159" s="243" t="s">
        <v>900</v>
      </c>
      <c r="T159" s="243" t="s">
        <v>905</v>
      </c>
      <c r="U159" s="243" t="s">
        <v>1170</v>
      </c>
      <c r="V159" s="243" t="s">
        <v>2120</v>
      </c>
      <c r="W159" s="243" t="s">
        <v>2130</v>
      </c>
      <c r="X159" s="243" t="s">
        <v>2369</v>
      </c>
      <c r="Y159" s="243" t="s">
        <v>2372</v>
      </c>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2982</v>
      </c>
      <c r="B160" s="236" t="s">
        <v>6304</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6305</v>
      </c>
      <c r="B161" s="237" t="s">
        <v>6306</v>
      </c>
      <c r="C161" s="237" t="s">
        <v>6307</v>
      </c>
      <c r="D161" s="237" t="s">
        <v>6308</v>
      </c>
      <c r="E161" s="237" t="s">
        <v>21</v>
      </c>
      <c r="F161" s="237" t="s">
        <v>21</v>
      </c>
      <c r="G161" s="237" t="s">
        <v>6309</v>
      </c>
      <c r="H161" s="237" t="s">
        <v>6310</v>
      </c>
      <c r="I161" s="237" t="s">
        <v>6311</v>
      </c>
      <c r="J161" s="237" t="s">
        <v>6312</v>
      </c>
      <c r="K161" s="240">
        <f>IF(COUNTIF(L161:AY161,"&lt;&gt;")=0,"",SUMPRODUCT(((Recommendations[ImplStatus]="Implemented")+(Recommendations[ImplStatus]="Compensated"))*ISNUMBER(MATCH(Recommendations[Id],L161:AY161,0)))/COUNTIF(L161:AY161,"&lt;&gt;"))</f>
        <v>0</v>
      </c>
      <c r="L161" s="243" t="s">
        <v>428</v>
      </c>
      <c r="M161" s="243" t="s">
        <v>772</v>
      </c>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6313</v>
      </c>
      <c r="B162" s="237" t="s">
        <v>6314</v>
      </c>
      <c r="C162" s="237" t="s">
        <v>6315</v>
      </c>
      <c r="D162" s="237" t="s">
        <v>6316</v>
      </c>
      <c r="E162" s="237" t="s">
        <v>21</v>
      </c>
      <c r="F162" s="237" t="s">
        <v>21</v>
      </c>
      <c r="G162" s="237" t="s">
        <v>21</v>
      </c>
      <c r="H162" s="237" t="s">
        <v>6317</v>
      </c>
      <c r="I162" s="237" t="s">
        <v>21</v>
      </c>
      <c r="J162" s="237" t="s">
        <v>6318</v>
      </c>
      <c r="K162" s="240">
        <f>IF(COUNTIF(L162:AY162,"&lt;&gt;")=0,"",SUMPRODUCT(((Recommendations[ImplStatus]="Implemented")+(Recommendations[ImplStatus]="Compensated"))*ISNUMBER(MATCH(Recommendations[Id],L162:AY162,0)))/COUNTIF(L162:AY162,"&lt;&gt;"))</f>
        <v>0</v>
      </c>
      <c r="L162" s="243" t="s">
        <v>138</v>
      </c>
      <c r="M162" s="243" t="s">
        <v>143</v>
      </c>
      <c r="N162" s="243" t="s">
        <v>855</v>
      </c>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6319</v>
      </c>
      <c r="B163" s="237" t="s">
        <v>6320</v>
      </c>
      <c r="C163" s="237" t="s">
        <v>6321</v>
      </c>
      <c r="D163" s="237" t="s">
        <v>6316</v>
      </c>
      <c r="E163" s="237" t="s">
        <v>21</v>
      </c>
      <c r="F163" s="237" t="s">
        <v>6322</v>
      </c>
      <c r="G163" s="237" t="s">
        <v>21</v>
      </c>
      <c r="H163" s="237" t="s">
        <v>6323</v>
      </c>
      <c r="I163" s="237" t="s">
        <v>21</v>
      </c>
      <c r="J163" s="237" t="s">
        <v>6324</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6325</v>
      </c>
      <c r="B164" s="237" t="s">
        <v>6326</v>
      </c>
      <c r="C164" s="237" t="s">
        <v>6327</v>
      </c>
      <c r="D164" s="237" t="s">
        <v>6328</v>
      </c>
      <c r="E164" s="237" t="s">
        <v>21</v>
      </c>
      <c r="F164" s="237" t="s">
        <v>21</v>
      </c>
      <c r="G164" s="237" t="s">
        <v>21</v>
      </c>
      <c r="H164" s="237" t="s">
        <v>6329</v>
      </c>
      <c r="I164" s="237" t="s">
        <v>6330</v>
      </c>
      <c r="J164" s="237" t="s">
        <v>6331</v>
      </c>
      <c r="K164" s="240">
        <f>IF(COUNTIF(L164:AY164,"&lt;&gt;")=0,"",SUMPRODUCT(((Recommendations[ImplStatus]="Implemented")+(Recommendations[ImplStatus]="Compensated"))*ISNUMBER(MATCH(Recommendations[Id],L164:AY164,0)))/COUNTIF(L164:AY164,"&lt;&gt;"))</f>
        <v>0</v>
      </c>
      <c r="L164" s="243" t="s">
        <v>30</v>
      </c>
      <c r="M164" s="243" t="s">
        <v>453</v>
      </c>
      <c r="N164" s="243" t="s">
        <v>727</v>
      </c>
      <c r="O164" s="243" t="s">
        <v>732</v>
      </c>
      <c r="P164" s="243" t="s">
        <v>2272</v>
      </c>
      <c r="Q164" s="243" t="s">
        <v>2277</v>
      </c>
      <c r="R164" s="243" t="s">
        <v>2282</v>
      </c>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6332</v>
      </c>
      <c r="B165" s="237" t="s">
        <v>6333</v>
      </c>
      <c r="C165" s="237" t="s">
        <v>6334</v>
      </c>
      <c r="D165" s="237" t="s">
        <v>21</v>
      </c>
      <c r="E165" s="237" t="s">
        <v>21</v>
      </c>
      <c r="F165" s="237" t="s">
        <v>21</v>
      </c>
      <c r="G165" s="237" t="s">
        <v>21</v>
      </c>
      <c r="H165" s="237" t="s">
        <v>6335</v>
      </c>
      <c r="I165" s="237" t="s">
        <v>21</v>
      </c>
      <c r="J165" s="237" t="s">
        <v>6336</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6337</v>
      </c>
      <c r="B166" s="237" t="s">
        <v>6338</v>
      </c>
      <c r="C166" s="237" t="s">
        <v>6339</v>
      </c>
      <c r="D166" s="237" t="s">
        <v>6340</v>
      </c>
      <c r="E166" s="237" t="s">
        <v>21</v>
      </c>
      <c r="F166" s="237" t="s">
        <v>21</v>
      </c>
      <c r="G166" s="237" t="s">
        <v>21</v>
      </c>
      <c r="H166" s="237" t="s">
        <v>6341</v>
      </c>
      <c r="I166" s="237" t="s">
        <v>6342</v>
      </c>
      <c r="J166" s="237" t="s">
        <v>6343</v>
      </c>
      <c r="K166" s="240">
        <f>IF(COUNTIF(L166:AY166,"&lt;&gt;")=0,"",SUMPRODUCT(((Recommendations[ImplStatus]="Implemented")+(Recommendations[ImplStatus]="Compensated"))*ISNUMBER(MATCH(Recommendations[Id],L166:AY166,0)))/COUNTIF(L166:AY166,"&lt;&gt;"))</f>
        <v>0</v>
      </c>
      <c r="L166" s="243" t="s">
        <v>124</v>
      </c>
      <c r="M166" s="243" t="s">
        <v>129</v>
      </c>
      <c r="N166" s="243" t="s">
        <v>132</v>
      </c>
      <c r="O166" s="243" t="s">
        <v>165</v>
      </c>
      <c r="P166" s="243" t="s">
        <v>258</v>
      </c>
      <c r="Q166" s="243" t="s">
        <v>562</v>
      </c>
      <c r="R166" s="243" t="s">
        <v>845</v>
      </c>
      <c r="S166" s="243" t="s">
        <v>2205</v>
      </c>
      <c r="T166" s="243" t="s">
        <v>2250</v>
      </c>
      <c r="U166" s="243" t="s">
        <v>2255</v>
      </c>
      <c r="V166" s="243" t="s">
        <v>2260</v>
      </c>
      <c r="W166" s="243" t="s">
        <v>2264</v>
      </c>
      <c r="X166" s="243" t="s">
        <v>2268</v>
      </c>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6344</v>
      </c>
      <c r="B167" s="237" t="s">
        <v>6345</v>
      </c>
      <c r="C167" s="237" t="s">
        <v>6346</v>
      </c>
      <c r="D167" s="237" t="s">
        <v>21</v>
      </c>
      <c r="E167" s="237" t="s">
        <v>21</v>
      </c>
      <c r="F167" s="237" t="s">
        <v>21</v>
      </c>
      <c r="G167" s="237" t="s">
        <v>21</v>
      </c>
      <c r="H167" s="237" t="s">
        <v>6347</v>
      </c>
      <c r="I167" s="237" t="s">
        <v>6348</v>
      </c>
      <c r="J167" s="237" t="s">
        <v>6349</v>
      </c>
      <c r="K167" s="240">
        <f>IF(COUNTIF(L167:AY167,"&lt;&gt;")=0,"",SUMPRODUCT(((Recommendations[ImplStatus]="Implemented")+(Recommendations[ImplStatus]="Compensated"))*ISNUMBER(MATCH(Recommendations[Id],L167:AY167,0)))/COUNTIF(L167:AY167,"&lt;&gt;"))</f>
        <v>0</v>
      </c>
      <c r="L167" s="243" t="s">
        <v>156</v>
      </c>
      <c r="M167" s="243" t="s">
        <v>850</v>
      </c>
      <c r="N167" s="243" t="s">
        <v>2114</v>
      </c>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6350</v>
      </c>
      <c r="B168" s="237" t="s">
        <v>6351</v>
      </c>
      <c r="C168" s="237" t="s">
        <v>6352</v>
      </c>
      <c r="D168" s="237" t="s">
        <v>6353</v>
      </c>
      <c r="E168" s="237" t="s">
        <v>21</v>
      </c>
      <c r="F168" s="237" t="s">
        <v>21</v>
      </c>
      <c r="G168" s="237" t="s">
        <v>21</v>
      </c>
      <c r="H168" s="237" t="s">
        <v>6354</v>
      </c>
      <c r="I168" s="237" t="s">
        <v>21</v>
      </c>
      <c r="J168" s="237" t="s">
        <v>6355</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6356</v>
      </c>
      <c r="B169" s="237" t="s">
        <v>6357</v>
      </c>
      <c r="C169" s="237" t="s">
        <v>6358</v>
      </c>
      <c r="D169" s="237" t="s">
        <v>6359</v>
      </c>
      <c r="E169" s="237" t="s">
        <v>21</v>
      </c>
      <c r="F169" s="237" t="s">
        <v>21</v>
      </c>
      <c r="G169" s="237" t="s">
        <v>6360</v>
      </c>
      <c r="H169" s="237" t="s">
        <v>6361</v>
      </c>
      <c r="I169" s="237" t="s">
        <v>6362</v>
      </c>
      <c r="J169" s="237" t="s">
        <v>6363</v>
      </c>
      <c r="K169" s="240">
        <f>IF(COUNTIF(L169:AY169,"&lt;&gt;")=0,"",SUMPRODUCT(((Recommendations[ImplStatus]="Implemented")+(Recommendations[ImplStatus]="Compensated"))*ISNUMBER(MATCH(Recommendations[Id],L169:AY169,0)))/COUNTIF(L169:AY169,"&lt;&gt;"))</f>
        <v>0</v>
      </c>
      <c r="L169" s="243" t="s">
        <v>146</v>
      </c>
      <c r="M169" s="243" t="s">
        <v>151</v>
      </c>
      <c r="N169" s="243" t="s">
        <v>2125</v>
      </c>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6364</v>
      </c>
      <c r="B170" s="237" t="s">
        <v>6365</v>
      </c>
      <c r="C170" s="237" t="s">
        <v>6366</v>
      </c>
      <c r="D170" s="237" t="s">
        <v>6367</v>
      </c>
      <c r="E170" s="237" t="s">
        <v>21</v>
      </c>
      <c r="F170" s="237" t="s">
        <v>21</v>
      </c>
      <c r="G170" s="237" t="s">
        <v>21</v>
      </c>
      <c r="H170" s="237" t="s">
        <v>6368</v>
      </c>
      <c r="I170" s="237" t="s">
        <v>6369</v>
      </c>
      <c r="J170" s="237" t="s">
        <v>6370</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6371</v>
      </c>
      <c r="B171" s="237" t="s">
        <v>6372</v>
      </c>
      <c r="C171" s="237" t="s">
        <v>6366</v>
      </c>
      <c r="D171" s="237" t="s">
        <v>6373</v>
      </c>
      <c r="E171" s="237" t="s">
        <v>21</v>
      </c>
      <c r="F171" s="237" t="s">
        <v>21</v>
      </c>
      <c r="G171" s="237" t="s">
        <v>6374</v>
      </c>
      <c r="H171" s="237" t="s">
        <v>6368</v>
      </c>
      <c r="I171" s="237" t="s">
        <v>6375</v>
      </c>
      <c r="J171" s="237" t="s">
        <v>6376</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6377</v>
      </c>
      <c r="B172" s="237" t="s">
        <v>6378</v>
      </c>
      <c r="C172" s="237" t="s">
        <v>6379</v>
      </c>
      <c r="D172" s="237" t="s">
        <v>6380</v>
      </c>
      <c r="E172" s="237" t="s">
        <v>21</v>
      </c>
      <c r="F172" s="237" t="s">
        <v>21</v>
      </c>
      <c r="G172" s="237" t="s">
        <v>21</v>
      </c>
      <c r="H172" s="237" t="s">
        <v>6381</v>
      </c>
      <c r="I172" s="237" t="s">
        <v>21</v>
      </c>
      <c r="J172" s="237" t="s">
        <v>6382</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2986</v>
      </c>
      <c r="B173" s="236" t="s">
        <v>6383</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6384</v>
      </c>
      <c r="B174" s="237" t="s">
        <v>6385</v>
      </c>
      <c r="C174" s="237" t="s">
        <v>6386</v>
      </c>
      <c r="D174" s="237" t="s">
        <v>6387</v>
      </c>
      <c r="E174" s="237" t="s">
        <v>6388</v>
      </c>
      <c r="F174" s="237" t="s">
        <v>21</v>
      </c>
      <c r="G174" s="237" t="s">
        <v>21</v>
      </c>
      <c r="H174" s="237" t="s">
        <v>6389</v>
      </c>
      <c r="I174" s="237" t="s">
        <v>6390</v>
      </c>
      <c r="J174" s="237" t="s">
        <v>6391</v>
      </c>
      <c r="K174" s="240">
        <f>IF(COUNTIF(L174:AY174,"&lt;&gt;")=0,"",SUMPRODUCT(((Recommendations[ImplStatus]="Implemented")+(Recommendations[ImplStatus]="Compensated"))*ISNUMBER(MATCH(Recommendations[Id],L174:AY174,0)))/COUNTIF(L174:AY174,"&lt;&gt;"))</f>
        <v>0</v>
      </c>
      <c r="L174" s="243" t="s">
        <v>890</v>
      </c>
      <c r="M174" s="243" t="s">
        <v>2314</v>
      </c>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6392</v>
      </c>
      <c r="B175" s="237" t="s">
        <v>6393</v>
      </c>
      <c r="C175" s="237" t="s">
        <v>6394</v>
      </c>
      <c r="D175" s="237" t="s">
        <v>21</v>
      </c>
      <c r="E175" s="237" t="s">
        <v>6395</v>
      </c>
      <c r="F175" s="237" t="s">
        <v>21</v>
      </c>
      <c r="G175" s="237" t="s">
        <v>21</v>
      </c>
      <c r="H175" s="237" t="s">
        <v>6396</v>
      </c>
      <c r="I175" s="237" t="s">
        <v>21</v>
      </c>
      <c r="J175" s="237" t="s">
        <v>6397</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6398</v>
      </c>
      <c r="B176" s="237" t="s">
        <v>6399</v>
      </c>
      <c r="C176" s="237" t="s">
        <v>6400</v>
      </c>
      <c r="D176" s="237" t="s">
        <v>21</v>
      </c>
      <c r="E176" s="237" t="s">
        <v>6401</v>
      </c>
      <c r="F176" s="237" t="s">
        <v>21</v>
      </c>
      <c r="G176" s="237" t="s">
        <v>21</v>
      </c>
      <c r="H176" s="237" t="s">
        <v>6402</v>
      </c>
      <c r="I176" s="237" t="s">
        <v>6403</v>
      </c>
      <c r="J176" s="237" t="s">
        <v>6404</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2991</v>
      </c>
      <c r="B177" s="236" t="s">
        <v>6405</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6406</v>
      </c>
      <c r="B178" s="237" t="s">
        <v>6407</v>
      </c>
      <c r="C178" s="237" t="s">
        <v>6408</v>
      </c>
      <c r="D178" s="237" t="s">
        <v>6409</v>
      </c>
      <c r="E178" s="237" t="s">
        <v>6410</v>
      </c>
      <c r="F178" s="237" t="s">
        <v>6411</v>
      </c>
      <c r="G178" s="237" t="s">
        <v>21</v>
      </c>
      <c r="H178" s="237" t="s">
        <v>6412</v>
      </c>
      <c r="I178" s="237" t="s">
        <v>6413</v>
      </c>
      <c r="J178" s="237" t="s">
        <v>6414</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2995</v>
      </c>
      <c r="B179" s="236" t="s">
        <v>6415</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6416</v>
      </c>
      <c r="B180" s="237" t="s">
        <v>6417</v>
      </c>
      <c r="C180" s="237" t="s">
        <v>6418</v>
      </c>
      <c r="D180" s="237" t="s">
        <v>6409</v>
      </c>
      <c r="E180" s="237" t="s">
        <v>6419</v>
      </c>
      <c r="F180" s="237" t="s">
        <v>21</v>
      </c>
      <c r="G180" s="237" t="s">
        <v>21</v>
      </c>
      <c r="H180" s="237" t="s">
        <v>6420</v>
      </c>
      <c r="I180" s="237" t="s">
        <v>5932</v>
      </c>
      <c r="J180" s="237" t="s">
        <v>6421</v>
      </c>
      <c r="K180" s="240">
        <f>IF(COUNTIF(L180:AY180,"&lt;&gt;")=0,"",SUMPRODUCT(((Recommendations[ImplStatus]="Implemented")+(Recommendations[ImplStatus]="Compensated"))*ISNUMBER(MATCH(Recommendations[Id],L180:AY180,0)))/COUNTIF(L180:AY180,"&lt;&gt;"))</f>
        <v>0</v>
      </c>
      <c r="L180" s="243" t="s">
        <v>2235</v>
      </c>
      <c r="M180" s="243" t="s">
        <v>2376</v>
      </c>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6422</v>
      </c>
      <c r="B181" s="237" t="s">
        <v>6423</v>
      </c>
      <c r="C181" s="237" t="s">
        <v>6424</v>
      </c>
      <c r="D181" s="237" t="s">
        <v>6425</v>
      </c>
      <c r="E181" s="237" t="s">
        <v>21</v>
      </c>
      <c r="F181" s="237" t="s">
        <v>21</v>
      </c>
      <c r="G181" s="237" t="s">
        <v>21</v>
      </c>
      <c r="H181" s="237" t="s">
        <v>6426</v>
      </c>
      <c r="I181" s="237" t="s">
        <v>6427</v>
      </c>
      <c r="J181" s="237" t="s">
        <v>6428</v>
      </c>
      <c r="K181" s="240">
        <f>IF(COUNTIF(L181:AY181,"&lt;&gt;")=0,"",SUMPRODUCT(((Recommendations[ImplStatus]="Implemented")+(Recommendations[ImplStatus]="Compensated"))*ISNUMBER(MATCH(Recommendations[Id],L181:AY181,0)))/COUNTIF(L181:AY181,"&lt;&gt;"))</f>
        <v>0</v>
      </c>
      <c r="L181" s="243" t="s">
        <v>2200</v>
      </c>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6429</v>
      </c>
      <c r="B182" s="237" t="s">
        <v>6430</v>
      </c>
      <c r="C182" s="237" t="s">
        <v>6431</v>
      </c>
      <c r="D182" s="237" t="s">
        <v>6432</v>
      </c>
      <c r="E182" s="237" t="s">
        <v>21</v>
      </c>
      <c r="F182" s="237" t="s">
        <v>21</v>
      </c>
      <c r="G182" s="237" t="s">
        <v>21</v>
      </c>
      <c r="H182" s="237" t="s">
        <v>6433</v>
      </c>
      <c r="I182" s="237" t="s">
        <v>5932</v>
      </c>
      <c r="J182" s="237" t="s">
        <v>6434</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6435</v>
      </c>
      <c r="B183" s="235" t="s">
        <v>6436</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3025</v>
      </c>
      <c r="B184" s="236" t="s">
        <v>6437</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6438</v>
      </c>
      <c r="B185" s="237" t="s">
        <v>6439</v>
      </c>
      <c r="C185" s="237" t="s">
        <v>6440</v>
      </c>
      <c r="D185" s="237" t="s">
        <v>5704</v>
      </c>
      <c r="E185" s="237" t="s">
        <v>6441</v>
      </c>
      <c r="F185" s="237" t="s">
        <v>21</v>
      </c>
      <c r="G185" s="237" t="s">
        <v>21</v>
      </c>
      <c r="H185" s="237" t="s">
        <v>6442</v>
      </c>
      <c r="I185" s="237" t="s">
        <v>21</v>
      </c>
      <c r="J185" s="237" t="s">
        <v>6443</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6444</v>
      </c>
      <c r="B186" s="237" t="s">
        <v>6445</v>
      </c>
      <c r="C186" s="237" t="s">
        <v>5709</v>
      </c>
      <c r="D186" s="237" t="s">
        <v>6446</v>
      </c>
      <c r="E186" s="237" t="s">
        <v>21</v>
      </c>
      <c r="F186" s="237" t="s">
        <v>21</v>
      </c>
      <c r="G186" s="237" t="s">
        <v>21</v>
      </c>
      <c r="H186" s="237" t="s">
        <v>6447</v>
      </c>
      <c r="I186" s="237" t="s">
        <v>21</v>
      </c>
      <c r="J186" s="237" t="s">
        <v>6448</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3029</v>
      </c>
      <c r="B187" s="236" t="s">
        <v>6449</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6450</v>
      </c>
      <c r="B188" s="237" t="s">
        <v>6451</v>
      </c>
      <c r="C188" s="237" t="s">
        <v>6452</v>
      </c>
      <c r="D188" s="237" t="s">
        <v>6453</v>
      </c>
      <c r="E188" s="237" t="s">
        <v>21</v>
      </c>
      <c r="F188" s="237" t="s">
        <v>6454</v>
      </c>
      <c r="G188" s="237" t="s">
        <v>21</v>
      </c>
      <c r="H188" s="237" t="s">
        <v>6455</v>
      </c>
      <c r="I188" s="237" t="s">
        <v>6456</v>
      </c>
      <c r="J188" s="237" t="s">
        <v>6457</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6458</v>
      </c>
      <c r="B189" s="237" t="s">
        <v>6459</v>
      </c>
      <c r="C189" s="237" t="s">
        <v>6460</v>
      </c>
      <c r="D189" s="237" t="s">
        <v>6461</v>
      </c>
      <c r="E189" s="237" t="s">
        <v>21</v>
      </c>
      <c r="F189" s="237" t="s">
        <v>21</v>
      </c>
      <c r="G189" s="237" t="s">
        <v>21</v>
      </c>
      <c r="H189" s="237" t="s">
        <v>6462</v>
      </c>
      <c r="I189" s="237" t="s">
        <v>21</v>
      </c>
      <c r="J189" s="237" t="s">
        <v>6463</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6464</v>
      </c>
      <c r="B190" s="237" t="s">
        <v>6465</v>
      </c>
      <c r="C190" s="237" t="s">
        <v>6466</v>
      </c>
      <c r="D190" s="237" t="s">
        <v>6467</v>
      </c>
      <c r="E190" s="237" t="s">
        <v>21</v>
      </c>
      <c r="F190" s="237" t="s">
        <v>6468</v>
      </c>
      <c r="G190" s="237" t="s">
        <v>21</v>
      </c>
      <c r="H190" s="237" t="s">
        <v>6469</v>
      </c>
      <c r="I190" s="237" t="s">
        <v>21</v>
      </c>
      <c r="J190" s="237" t="s">
        <v>6470</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6471</v>
      </c>
      <c r="B191" s="237" t="s">
        <v>6472</v>
      </c>
      <c r="C191" s="237" t="s">
        <v>6473</v>
      </c>
      <c r="D191" s="237" t="s">
        <v>21</v>
      </c>
      <c r="E191" s="237" t="s">
        <v>21</v>
      </c>
      <c r="F191" s="237" t="s">
        <v>21</v>
      </c>
      <c r="G191" s="237" t="s">
        <v>21</v>
      </c>
      <c r="H191" s="237" t="s">
        <v>6474</v>
      </c>
      <c r="I191" s="237" t="s">
        <v>21</v>
      </c>
      <c r="J191" s="237" t="s">
        <v>6475</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6476</v>
      </c>
      <c r="B192" s="237" t="s">
        <v>6477</v>
      </c>
      <c r="C192" s="237" t="s">
        <v>6478</v>
      </c>
      <c r="D192" s="237" t="s">
        <v>6479</v>
      </c>
      <c r="E192" s="237" t="s">
        <v>6480</v>
      </c>
      <c r="F192" s="237" t="s">
        <v>21</v>
      </c>
      <c r="G192" s="237" t="s">
        <v>21</v>
      </c>
      <c r="H192" s="237" t="s">
        <v>6481</v>
      </c>
      <c r="I192" s="237" t="s">
        <v>21</v>
      </c>
      <c r="J192" s="237" t="s">
        <v>6482</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3033</v>
      </c>
      <c r="B193" s="236" t="s">
        <v>6483</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6484</v>
      </c>
      <c r="B194" s="237" t="s">
        <v>6485</v>
      </c>
      <c r="C194" s="237" t="s">
        <v>6486</v>
      </c>
      <c r="D194" s="237" t="s">
        <v>6479</v>
      </c>
      <c r="E194" s="237" t="s">
        <v>6480</v>
      </c>
      <c r="F194" s="237" t="s">
        <v>6487</v>
      </c>
      <c r="G194" s="237" t="s">
        <v>21</v>
      </c>
      <c r="H194" s="237" t="s">
        <v>6488</v>
      </c>
      <c r="I194" s="237" t="s">
        <v>21</v>
      </c>
      <c r="J194" s="237" t="s">
        <v>6489</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6490</v>
      </c>
      <c r="B195" s="237" t="s">
        <v>6491</v>
      </c>
      <c r="C195" s="237" t="s">
        <v>6492</v>
      </c>
      <c r="D195" s="237" t="s">
        <v>6493</v>
      </c>
      <c r="E195" s="237" t="s">
        <v>21</v>
      </c>
      <c r="F195" s="237" t="s">
        <v>21</v>
      </c>
      <c r="G195" s="237" t="s">
        <v>21</v>
      </c>
      <c r="H195" s="237" t="s">
        <v>6494</v>
      </c>
      <c r="I195" s="237" t="s">
        <v>21</v>
      </c>
      <c r="J195" s="237" t="s">
        <v>6495</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6496</v>
      </c>
      <c r="B196" s="237" t="s">
        <v>6497</v>
      </c>
      <c r="C196" s="237" t="s">
        <v>6498</v>
      </c>
      <c r="D196" s="237" t="s">
        <v>21</v>
      </c>
      <c r="E196" s="237" t="s">
        <v>6499</v>
      </c>
      <c r="F196" s="237" t="s">
        <v>21</v>
      </c>
      <c r="G196" s="237" t="s">
        <v>21</v>
      </c>
      <c r="H196" s="237" t="s">
        <v>6500</v>
      </c>
      <c r="I196" s="237" t="s">
        <v>21</v>
      </c>
      <c r="J196" s="237" t="s">
        <v>6501</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6502</v>
      </c>
      <c r="B197" s="237" t="s">
        <v>6503</v>
      </c>
      <c r="C197" s="237" t="s">
        <v>6504</v>
      </c>
      <c r="D197" s="237" t="s">
        <v>21</v>
      </c>
      <c r="E197" s="237" t="s">
        <v>21</v>
      </c>
      <c r="F197" s="237" t="s">
        <v>21</v>
      </c>
      <c r="G197" s="237" t="s">
        <v>21</v>
      </c>
      <c r="H197" s="237" t="s">
        <v>6505</v>
      </c>
      <c r="I197" s="237" t="s">
        <v>21</v>
      </c>
      <c r="J197" s="237" t="s">
        <v>6506</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6507</v>
      </c>
      <c r="B198" s="237" t="s">
        <v>6508</v>
      </c>
      <c r="C198" s="237" t="s">
        <v>6509</v>
      </c>
      <c r="D198" s="237" t="s">
        <v>6510</v>
      </c>
      <c r="E198" s="237" t="s">
        <v>21</v>
      </c>
      <c r="F198" s="237" t="s">
        <v>21</v>
      </c>
      <c r="G198" s="237" t="s">
        <v>21</v>
      </c>
      <c r="H198" s="237" t="s">
        <v>6511</v>
      </c>
      <c r="I198" s="237" t="s">
        <v>21</v>
      </c>
      <c r="J198" s="237" t="s">
        <v>6512</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3037</v>
      </c>
      <c r="B199" s="236" t="s">
        <v>6513</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6514</v>
      </c>
      <c r="B200" s="237" t="s">
        <v>6515</v>
      </c>
      <c r="C200" s="237" t="s">
        <v>6516</v>
      </c>
      <c r="D200" s="237" t="s">
        <v>21</v>
      </c>
      <c r="E200" s="237" t="s">
        <v>21</v>
      </c>
      <c r="F200" s="237" t="s">
        <v>21</v>
      </c>
      <c r="G200" s="237" t="s">
        <v>21</v>
      </c>
      <c r="H200" s="237" t="s">
        <v>6517</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6518</v>
      </c>
      <c r="B201" s="237" t="s">
        <v>6519</v>
      </c>
      <c r="C201" s="237" t="s">
        <v>6520</v>
      </c>
      <c r="D201" s="237" t="s">
        <v>6521</v>
      </c>
      <c r="E201" s="237" t="s">
        <v>21</v>
      </c>
      <c r="F201" s="237" t="s">
        <v>21</v>
      </c>
      <c r="G201" s="237" t="s">
        <v>21</v>
      </c>
      <c r="H201" s="237" t="s">
        <v>6522</v>
      </c>
      <c r="I201" s="237" t="s">
        <v>21</v>
      </c>
      <c r="J201" s="237" t="s">
        <v>6523</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6524</v>
      </c>
      <c r="B202" s="237" t="s">
        <v>6525</v>
      </c>
      <c r="C202" s="237" t="s">
        <v>6526</v>
      </c>
      <c r="D202" s="237" t="s">
        <v>21</v>
      </c>
      <c r="E202" s="237" t="s">
        <v>21</v>
      </c>
      <c r="F202" s="237" t="s">
        <v>21</v>
      </c>
      <c r="G202" s="237" t="s">
        <v>21</v>
      </c>
      <c r="H202" s="237" t="s">
        <v>6527</v>
      </c>
      <c r="I202" s="237" t="s">
        <v>21</v>
      </c>
      <c r="J202" s="237" t="s">
        <v>6528</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6529</v>
      </c>
      <c r="B203" s="237" t="s">
        <v>6530</v>
      </c>
      <c r="C203" s="237" t="s">
        <v>6531</v>
      </c>
      <c r="D203" s="237" t="s">
        <v>6532</v>
      </c>
      <c r="E203" s="237" t="s">
        <v>21</v>
      </c>
      <c r="F203" s="237" t="s">
        <v>21</v>
      </c>
      <c r="G203" s="237" t="s">
        <v>21</v>
      </c>
      <c r="H203" s="237" t="s">
        <v>6533</v>
      </c>
      <c r="I203" s="237" t="s">
        <v>21</v>
      </c>
      <c r="J203" s="237" t="s">
        <v>6534</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6535</v>
      </c>
      <c r="B204" s="237" t="s">
        <v>6536</v>
      </c>
      <c r="C204" s="237" t="s">
        <v>6537</v>
      </c>
      <c r="D204" s="237" t="s">
        <v>21</v>
      </c>
      <c r="E204" s="237" t="s">
        <v>21</v>
      </c>
      <c r="F204" s="237" t="s">
        <v>21</v>
      </c>
      <c r="G204" s="237" t="s">
        <v>21</v>
      </c>
      <c r="H204" s="237" t="s">
        <v>6538</v>
      </c>
      <c r="I204" s="237" t="s">
        <v>21</v>
      </c>
      <c r="J204" s="237" t="s">
        <v>6539</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6540</v>
      </c>
      <c r="B205" s="237" t="s">
        <v>6541</v>
      </c>
      <c r="C205" s="237" t="s">
        <v>6542</v>
      </c>
      <c r="D205" s="237" t="s">
        <v>21</v>
      </c>
      <c r="E205" s="237" t="s">
        <v>21</v>
      </c>
      <c r="F205" s="237" t="s">
        <v>21</v>
      </c>
      <c r="G205" s="237" t="s">
        <v>21</v>
      </c>
      <c r="H205" s="237" t="s">
        <v>6543</v>
      </c>
      <c r="I205" s="237" t="s">
        <v>6544</v>
      </c>
      <c r="J205" s="237" t="s">
        <v>6545</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6546</v>
      </c>
      <c r="B206" s="237" t="s">
        <v>6547</v>
      </c>
      <c r="C206" s="237" t="s">
        <v>6548</v>
      </c>
      <c r="D206" s="237" t="s">
        <v>21</v>
      </c>
      <c r="E206" s="237" t="s">
        <v>21</v>
      </c>
      <c r="F206" s="237" t="s">
        <v>21</v>
      </c>
      <c r="G206" s="237" t="s">
        <v>21</v>
      </c>
      <c r="H206" s="237" t="s">
        <v>6549</v>
      </c>
      <c r="I206" s="237" t="s">
        <v>21</v>
      </c>
      <c r="J206" s="237" t="s">
        <v>6550</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6551</v>
      </c>
      <c r="B207" s="237" t="s">
        <v>6552</v>
      </c>
      <c r="C207" s="237" t="s">
        <v>6548</v>
      </c>
      <c r="D207" s="237" t="s">
        <v>6553</v>
      </c>
      <c r="E207" s="237" t="s">
        <v>21</v>
      </c>
      <c r="F207" s="237" t="s">
        <v>21</v>
      </c>
      <c r="G207" s="237" t="s">
        <v>21</v>
      </c>
      <c r="H207" s="237" t="s">
        <v>6554</v>
      </c>
      <c r="I207" s="237" t="s">
        <v>21</v>
      </c>
      <c r="J207" s="237" t="s">
        <v>6555</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6556</v>
      </c>
      <c r="B208" s="237" t="s">
        <v>6557</v>
      </c>
      <c r="C208" s="237" t="s">
        <v>6558</v>
      </c>
      <c r="D208" s="237" t="s">
        <v>6553</v>
      </c>
      <c r="E208" s="237" t="s">
        <v>21</v>
      </c>
      <c r="F208" s="237" t="s">
        <v>6559</v>
      </c>
      <c r="G208" s="237" t="s">
        <v>6560</v>
      </c>
      <c r="H208" s="237" t="s">
        <v>6561</v>
      </c>
      <c r="I208" s="237" t="s">
        <v>6562</v>
      </c>
      <c r="J208" s="237" t="s">
        <v>6563</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6564</v>
      </c>
      <c r="B209" s="237" t="s">
        <v>6565</v>
      </c>
      <c r="C209" s="237" t="s">
        <v>6566</v>
      </c>
      <c r="D209" s="237" t="s">
        <v>6567</v>
      </c>
      <c r="E209" s="237" t="s">
        <v>21</v>
      </c>
      <c r="F209" s="237" t="s">
        <v>6559</v>
      </c>
      <c r="G209" s="237" t="s">
        <v>6568</v>
      </c>
      <c r="H209" s="237" t="s">
        <v>6569</v>
      </c>
      <c r="I209" s="237" t="s">
        <v>6562</v>
      </c>
      <c r="J209" s="237" t="s">
        <v>6570</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3041</v>
      </c>
      <c r="B210" s="236" t="s">
        <v>6571</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6572</v>
      </c>
      <c r="B211" s="237" t="s">
        <v>6573</v>
      </c>
      <c r="C211" s="237" t="s">
        <v>6574</v>
      </c>
      <c r="D211" s="237" t="s">
        <v>6575</v>
      </c>
      <c r="E211" s="237" t="s">
        <v>21</v>
      </c>
      <c r="F211" s="237" t="s">
        <v>21</v>
      </c>
      <c r="G211" s="237" t="s">
        <v>6576</v>
      </c>
      <c r="H211" s="237" t="s">
        <v>6577</v>
      </c>
      <c r="I211" s="237" t="s">
        <v>6578</v>
      </c>
      <c r="J211" s="237" t="s">
        <v>6579</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6580</v>
      </c>
      <c r="B212" s="237" t="s">
        <v>6581</v>
      </c>
      <c r="C212" s="237" t="s">
        <v>6582</v>
      </c>
      <c r="D212" s="237" t="s">
        <v>6583</v>
      </c>
      <c r="E212" s="237" t="s">
        <v>21</v>
      </c>
      <c r="F212" s="237" t="s">
        <v>6584</v>
      </c>
      <c r="G212" s="237" t="s">
        <v>21</v>
      </c>
      <c r="H212" s="237" t="s">
        <v>21</v>
      </c>
      <c r="I212" s="237" t="s">
        <v>21</v>
      </c>
      <c r="J212" s="237" t="s">
        <v>6585</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6586</v>
      </c>
      <c r="B213" s="237" t="s">
        <v>6587</v>
      </c>
      <c r="C213" s="237" t="s">
        <v>6588</v>
      </c>
      <c r="D213" s="237" t="s">
        <v>6589</v>
      </c>
      <c r="E213" s="237" t="s">
        <v>21</v>
      </c>
      <c r="F213" s="237" t="s">
        <v>6590</v>
      </c>
      <c r="G213" s="237" t="s">
        <v>21</v>
      </c>
      <c r="H213" s="237" t="s">
        <v>6591</v>
      </c>
      <c r="I213" s="237" t="s">
        <v>21</v>
      </c>
      <c r="J213" s="237" t="s">
        <v>6592</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6593</v>
      </c>
      <c r="B214" s="237" t="s">
        <v>6594</v>
      </c>
      <c r="C214" s="237" t="s">
        <v>6595</v>
      </c>
      <c r="D214" s="237" t="s">
        <v>6596</v>
      </c>
      <c r="E214" s="237" t="s">
        <v>21</v>
      </c>
      <c r="F214" s="237" t="s">
        <v>21</v>
      </c>
      <c r="G214" s="237" t="s">
        <v>21</v>
      </c>
      <c r="H214" s="237" t="s">
        <v>6597</v>
      </c>
      <c r="I214" s="237" t="s">
        <v>5932</v>
      </c>
      <c r="J214" s="237" t="s">
        <v>6598</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6599</v>
      </c>
      <c r="B215" s="237" t="s">
        <v>6600</v>
      </c>
      <c r="C215" s="237" t="s">
        <v>6601</v>
      </c>
      <c r="D215" s="237" t="s">
        <v>6602</v>
      </c>
      <c r="E215" s="237" t="s">
        <v>21</v>
      </c>
      <c r="F215" s="237" t="s">
        <v>21</v>
      </c>
      <c r="G215" s="237" t="s">
        <v>21</v>
      </c>
      <c r="H215" s="237" t="s">
        <v>6603</v>
      </c>
      <c r="I215" s="237" t="s">
        <v>21</v>
      </c>
      <c r="J215" s="237" t="s">
        <v>6604</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6605</v>
      </c>
      <c r="B216" s="235" t="s">
        <v>6606</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3055</v>
      </c>
      <c r="B217" s="236" t="s">
        <v>6607</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6608</v>
      </c>
      <c r="B218" s="237" t="s">
        <v>6609</v>
      </c>
      <c r="C218" s="237" t="s">
        <v>6610</v>
      </c>
      <c r="D218" s="237" t="s">
        <v>5704</v>
      </c>
      <c r="E218" s="237" t="s">
        <v>5490</v>
      </c>
      <c r="F218" s="237" t="s">
        <v>21</v>
      </c>
      <c r="G218" s="237" t="s">
        <v>21</v>
      </c>
      <c r="H218" s="237" t="s">
        <v>6611</v>
      </c>
      <c r="I218" s="237" t="s">
        <v>21</v>
      </c>
      <c r="J218" s="237" t="s">
        <v>6612</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6613</v>
      </c>
      <c r="B219" s="237" t="s">
        <v>6614</v>
      </c>
      <c r="C219" s="237" t="s">
        <v>5495</v>
      </c>
      <c r="D219" s="237" t="s">
        <v>5496</v>
      </c>
      <c r="E219" s="237" t="s">
        <v>21</v>
      </c>
      <c r="F219" s="237" t="s">
        <v>5498</v>
      </c>
      <c r="G219" s="237" t="s">
        <v>21</v>
      </c>
      <c r="H219" s="237" t="s">
        <v>6615</v>
      </c>
      <c r="I219" s="237" t="s">
        <v>21</v>
      </c>
      <c r="J219" s="237" t="s">
        <v>6616</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3059</v>
      </c>
      <c r="B220" s="236" t="s">
        <v>6617</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6618</v>
      </c>
      <c r="B221" s="237" t="s">
        <v>6619</v>
      </c>
      <c r="C221" s="237" t="s">
        <v>6620</v>
      </c>
      <c r="D221" s="237" t="s">
        <v>6621</v>
      </c>
      <c r="E221" s="237" t="s">
        <v>21</v>
      </c>
      <c r="F221" s="237" t="s">
        <v>21</v>
      </c>
      <c r="G221" s="237" t="s">
        <v>21</v>
      </c>
      <c r="H221" s="237" t="s">
        <v>6622</v>
      </c>
      <c r="I221" s="237" t="s">
        <v>21</v>
      </c>
      <c r="J221" s="237" t="s">
        <v>6623</v>
      </c>
      <c r="K221" s="240">
        <f>IF(COUNTIF(L221:AY221,"&lt;&gt;")=0,"",SUMPRODUCT(((Recommendations[ImplStatus]="Implemented")+(Recommendations[ImplStatus]="Compensated"))*ISNUMBER(MATCH(Recommendations[Id],L221:AY221,0)))/COUNTIF(L221:AY221,"&lt;&gt;"))</f>
        <v>0</v>
      </c>
      <c r="L221" s="243" t="s">
        <v>14</v>
      </c>
      <c r="M221" s="243" t="s">
        <v>25</v>
      </c>
      <c r="N221" s="243" t="s">
        <v>207</v>
      </c>
      <c r="O221" s="243" t="s">
        <v>225</v>
      </c>
      <c r="P221" s="243" t="s">
        <v>230</v>
      </c>
      <c r="Q221" s="243" t="s">
        <v>235</v>
      </c>
      <c r="R221" s="243" t="s">
        <v>350</v>
      </c>
      <c r="S221" s="243" t="s">
        <v>722</v>
      </c>
      <c r="T221" s="243" t="s">
        <v>840</v>
      </c>
      <c r="U221" s="243" t="s">
        <v>915</v>
      </c>
      <c r="V221" s="243" t="s">
        <v>1201</v>
      </c>
      <c r="W221" s="243" t="s">
        <v>1352</v>
      </c>
      <c r="X221" s="243" t="s">
        <v>1506</v>
      </c>
      <c r="Y221" s="243" t="s">
        <v>1651</v>
      </c>
      <c r="Z221" s="243" t="s">
        <v>1803</v>
      </c>
      <c r="AA221" s="243" t="s">
        <v>1962</v>
      </c>
      <c r="AB221" s="243" t="s">
        <v>2245</v>
      </c>
      <c r="AC221" s="243" t="s">
        <v>2408</v>
      </c>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6624</v>
      </c>
      <c r="B222" s="237" t="s">
        <v>6625</v>
      </c>
      <c r="C222" s="237" t="s">
        <v>6626</v>
      </c>
      <c r="D222" s="237" t="s">
        <v>6627</v>
      </c>
      <c r="E222" s="237" t="s">
        <v>21</v>
      </c>
      <c r="F222" s="237" t="s">
        <v>21</v>
      </c>
      <c r="G222" s="237" t="s">
        <v>21</v>
      </c>
      <c r="H222" s="237" t="s">
        <v>6628</v>
      </c>
      <c r="I222" s="237" t="s">
        <v>21</v>
      </c>
      <c r="J222" s="237" t="s">
        <v>6629</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6630</v>
      </c>
      <c r="B223" s="237" t="s">
        <v>6631</v>
      </c>
      <c r="C223" s="237" t="s">
        <v>6632</v>
      </c>
      <c r="D223" s="237" t="s">
        <v>21</v>
      </c>
      <c r="E223" s="237" t="s">
        <v>6633</v>
      </c>
      <c r="F223" s="237" t="s">
        <v>21</v>
      </c>
      <c r="G223" s="237" t="s">
        <v>21</v>
      </c>
      <c r="H223" s="237" t="s">
        <v>6634</v>
      </c>
      <c r="I223" s="237" t="s">
        <v>21</v>
      </c>
      <c r="J223" s="237" t="s">
        <v>6635</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6636</v>
      </c>
      <c r="B224" s="237" t="s">
        <v>6637</v>
      </c>
      <c r="C224" s="237" t="s">
        <v>6638</v>
      </c>
      <c r="D224" s="237" t="s">
        <v>21</v>
      </c>
      <c r="E224" s="237" t="s">
        <v>21</v>
      </c>
      <c r="F224" s="237" t="s">
        <v>21</v>
      </c>
      <c r="G224" s="237" t="s">
        <v>21</v>
      </c>
      <c r="H224" s="237" t="s">
        <v>6639</v>
      </c>
      <c r="I224" s="237" t="s">
        <v>21</v>
      </c>
      <c r="J224" s="237" t="s">
        <v>6640</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6641</v>
      </c>
      <c r="B225" s="237" t="s">
        <v>6642</v>
      </c>
      <c r="C225" s="237" t="s">
        <v>6643</v>
      </c>
      <c r="D225" s="237" t="s">
        <v>21</v>
      </c>
      <c r="E225" s="237" t="s">
        <v>21</v>
      </c>
      <c r="F225" s="237" t="s">
        <v>21</v>
      </c>
      <c r="G225" s="237" t="s">
        <v>21</v>
      </c>
      <c r="H225" s="237" t="s">
        <v>6644</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6645</v>
      </c>
      <c r="B226" s="237" t="s">
        <v>6646</v>
      </c>
      <c r="C226" s="237" t="s">
        <v>6647</v>
      </c>
      <c r="D226" s="237" t="s">
        <v>21</v>
      </c>
      <c r="E226" s="237" t="s">
        <v>21</v>
      </c>
      <c r="F226" s="237" t="s">
        <v>21</v>
      </c>
      <c r="G226" s="237" t="s">
        <v>21</v>
      </c>
      <c r="H226" s="237" t="s">
        <v>6648</v>
      </c>
      <c r="I226" s="237" t="s">
        <v>21</v>
      </c>
      <c r="J226" s="237" t="s">
        <v>6649</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6650</v>
      </c>
      <c r="B227" s="237" t="s">
        <v>6651</v>
      </c>
      <c r="C227" s="237" t="s">
        <v>6652</v>
      </c>
      <c r="D227" s="237" t="s">
        <v>21</v>
      </c>
      <c r="E227" s="237" t="s">
        <v>21</v>
      </c>
      <c r="F227" s="237" t="s">
        <v>21</v>
      </c>
      <c r="G227" s="237" t="s">
        <v>21</v>
      </c>
      <c r="H227" s="237" t="s">
        <v>6653</v>
      </c>
      <c r="I227" s="237" t="s">
        <v>21</v>
      </c>
      <c r="J227" s="237" t="s">
        <v>6654</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6655</v>
      </c>
      <c r="B228" s="237" t="s">
        <v>6656</v>
      </c>
      <c r="C228" s="237" t="s">
        <v>6657</v>
      </c>
      <c r="D228" s="237" t="s">
        <v>21</v>
      </c>
      <c r="E228" s="237" t="s">
        <v>21</v>
      </c>
      <c r="F228" s="237" t="s">
        <v>21</v>
      </c>
      <c r="G228" s="237" t="s">
        <v>21</v>
      </c>
      <c r="H228" s="237" t="s">
        <v>6658</v>
      </c>
      <c r="I228" s="237" t="s">
        <v>21</v>
      </c>
      <c r="J228" s="237" t="s">
        <v>6659</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6660</v>
      </c>
      <c r="B229" s="237" t="s">
        <v>6661</v>
      </c>
      <c r="C229" s="237" t="s">
        <v>6662</v>
      </c>
      <c r="D229" s="237" t="s">
        <v>21</v>
      </c>
      <c r="E229" s="237" t="s">
        <v>21</v>
      </c>
      <c r="F229" s="237" t="s">
        <v>21</v>
      </c>
      <c r="G229" s="237" t="s">
        <v>21</v>
      </c>
      <c r="H229" s="237" t="s">
        <v>6663</v>
      </c>
      <c r="I229" s="237" t="s">
        <v>21</v>
      </c>
      <c r="J229" s="237" t="s">
        <v>6664</v>
      </c>
      <c r="K229" s="240">
        <f>IF(COUNTIF(L229:AY229,"&lt;&gt;")=0,"",SUMPRODUCT(((Recommendations[ImplStatus]="Implemented")+(Recommendations[ImplStatus]="Compensated"))*ISNUMBER(MATCH(Recommendations[Id],L229:AY229,0)))/COUNTIF(L229:AY229,"&lt;&gt;"))</f>
        <v>0</v>
      </c>
      <c r="L229" s="243" t="s">
        <v>600</v>
      </c>
      <c r="M229" s="243" t="s">
        <v>840</v>
      </c>
      <c r="N229" s="243" t="s">
        <v>1201</v>
      </c>
      <c r="O229" s="243" t="s">
        <v>1352</v>
      </c>
      <c r="P229" s="243" t="s">
        <v>1506</v>
      </c>
      <c r="Q229" s="243" t="s">
        <v>1651</v>
      </c>
      <c r="R229" s="243" t="s">
        <v>1803</v>
      </c>
      <c r="S229" s="243" t="s">
        <v>1962</v>
      </c>
      <c r="T229" s="243" t="s">
        <v>2245</v>
      </c>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3063</v>
      </c>
      <c r="B230" s="236" t="s">
        <v>6665</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6666</v>
      </c>
      <c r="B231" s="237" t="s">
        <v>6667</v>
      </c>
      <c r="C231" s="237" t="s">
        <v>6668</v>
      </c>
      <c r="D231" s="237" t="s">
        <v>6669</v>
      </c>
      <c r="E231" s="237" t="s">
        <v>21</v>
      </c>
      <c r="F231" s="237" t="s">
        <v>21</v>
      </c>
      <c r="G231" s="237" t="s">
        <v>21</v>
      </c>
      <c r="H231" s="237" t="s">
        <v>6670</v>
      </c>
      <c r="I231" s="237" t="s">
        <v>21</v>
      </c>
      <c r="J231" s="237" t="s">
        <v>6671</v>
      </c>
      <c r="K231" s="240">
        <f>IF(COUNTIF(L231:AY231,"&lt;&gt;")=0,"",SUMPRODUCT(((Recommendations[ImplStatus]="Implemented")+(Recommendations[ImplStatus]="Compensated"))*ISNUMBER(MATCH(Recommendations[Id],L231:AY231,0)))/COUNTIF(L231:AY231,"&lt;&gt;"))</f>
        <v>0</v>
      </c>
      <c r="L231" s="243" t="s">
        <v>114</v>
      </c>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6672</v>
      </c>
      <c r="B232" s="237" t="s">
        <v>6673</v>
      </c>
      <c r="C232" s="237" t="s">
        <v>6674</v>
      </c>
      <c r="D232" s="237" t="s">
        <v>6675</v>
      </c>
      <c r="E232" s="237" t="s">
        <v>21</v>
      </c>
      <c r="F232" s="237" t="s">
        <v>21</v>
      </c>
      <c r="G232" s="237" t="s">
        <v>21</v>
      </c>
      <c r="H232" s="237" t="s">
        <v>6676</v>
      </c>
      <c r="I232" s="237" t="s">
        <v>21</v>
      </c>
      <c r="J232" s="237" t="s">
        <v>6677</v>
      </c>
      <c r="K232" s="240" t="str">
        <f>IF(COUNTIF(L232:AY232,"&lt;&gt;")=0,"",SUMPRODUCT(((Recommendations[ImplStatus]="Implemented")+(Recommendations[ImplStatus]="Compensated"))*ISNUMBER(MATCH(Recommendations[Id],L232:AY232,0)))/COUNTIF(L232:AY232,"&lt;&gt;"))</f>
        <v/>
      </c>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6678</v>
      </c>
      <c r="B233" s="237" t="s">
        <v>6679</v>
      </c>
      <c r="C233" s="237" t="s">
        <v>6680</v>
      </c>
      <c r="D233" s="237" t="s">
        <v>6681</v>
      </c>
      <c r="E233" s="237" t="s">
        <v>21</v>
      </c>
      <c r="F233" s="237" t="s">
        <v>21</v>
      </c>
      <c r="G233" s="237" t="s">
        <v>21</v>
      </c>
      <c r="H233" s="237" t="s">
        <v>6682</v>
      </c>
      <c r="I233" s="237" t="s">
        <v>21</v>
      </c>
      <c r="J233" s="237" t="s">
        <v>6683</v>
      </c>
      <c r="K233" s="240">
        <f>IF(COUNTIF(L233:AY233,"&lt;&gt;")=0,"",SUMPRODUCT(((Recommendations[ImplStatus]="Implemented")+(Recommendations[ImplStatus]="Compensated"))*ISNUMBER(MATCH(Recommendations[Id],L233:AY233,0)))/COUNTIF(L233:AY233,"&lt;&gt;"))</f>
        <v>0</v>
      </c>
      <c r="L233" s="243" t="s">
        <v>14</v>
      </c>
      <c r="M233" s="243" t="s">
        <v>207</v>
      </c>
      <c r="N233" s="243" t="s">
        <v>722</v>
      </c>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6684</v>
      </c>
      <c r="B234" s="237" t="s">
        <v>6685</v>
      </c>
      <c r="C234" s="237" t="s">
        <v>6686</v>
      </c>
      <c r="D234" s="237" t="s">
        <v>6687</v>
      </c>
      <c r="E234" s="237" t="s">
        <v>21</v>
      </c>
      <c r="F234" s="237" t="s">
        <v>21</v>
      </c>
      <c r="G234" s="237" t="s">
        <v>21</v>
      </c>
      <c r="H234" s="237" t="s">
        <v>6688</v>
      </c>
      <c r="I234" s="237" t="s">
        <v>21</v>
      </c>
      <c r="J234" s="237" t="s">
        <v>6689</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3067</v>
      </c>
      <c r="B235" s="236" t="s">
        <v>6690</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6691</v>
      </c>
      <c r="B236" s="237" t="s">
        <v>6692</v>
      </c>
      <c r="C236" s="237" t="s">
        <v>6693</v>
      </c>
      <c r="D236" s="237" t="s">
        <v>6694</v>
      </c>
      <c r="E236" s="237" t="s">
        <v>21</v>
      </c>
      <c r="F236" s="237" t="s">
        <v>21</v>
      </c>
      <c r="G236" s="237" t="s">
        <v>21</v>
      </c>
      <c r="H236" s="237" t="s">
        <v>6695</v>
      </c>
      <c r="I236" s="237" t="s">
        <v>21</v>
      </c>
      <c r="J236" s="237" t="s">
        <v>6696</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6697</v>
      </c>
      <c r="B237" s="237" t="s">
        <v>6698</v>
      </c>
      <c r="C237" s="237" t="s">
        <v>6699</v>
      </c>
      <c r="D237" s="237" t="s">
        <v>6700</v>
      </c>
      <c r="E237" s="237" t="s">
        <v>21</v>
      </c>
      <c r="F237" s="237" t="s">
        <v>21</v>
      </c>
      <c r="G237" s="237" t="s">
        <v>6701</v>
      </c>
      <c r="H237" s="237" t="s">
        <v>6702</v>
      </c>
      <c r="I237" s="237" t="s">
        <v>5932</v>
      </c>
      <c r="J237" s="237" t="s">
        <v>6703</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6704</v>
      </c>
      <c r="B238" s="237" t="s">
        <v>6705</v>
      </c>
      <c r="C238" s="237" t="s">
        <v>6706</v>
      </c>
      <c r="D238" s="237" t="s">
        <v>21</v>
      </c>
      <c r="E238" s="237" t="s">
        <v>21</v>
      </c>
      <c r="F238" s="237" t="s">
        <v>21</v>
      </c>
      <c r="G238" s="237" t="s">
        <v>21</v>
      </c>
      <c r="H238" s="237" t="s">
        <v>6707</v>
      </c>
      <c r="I238" s="237" t="s">
        <v>6708</v>
      </c>
      <c r="J238" s="237" t="s">
        <v>6709</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6710</v>
      </c>
      <c r="B239" s="237" t="s">
        <v>6711</v>
      </c>
      <c r="C239" s="237" t="s">
        <v>6712</v>
      </c>
      <c r="D239" s="237" t="s">
        <v>21</v>
      </c>
      <c r="E239" s="237" t="s">
        <v>21</v>
      </c>
      <c r="F239" s="237" t="s">
        <v>21</v>
      </c>
      <c r="G239" s="237" t="s">
        <v>21</v>
      </c>
      <c r="H239" s="237" t="s">
        <v>6713</v>
      </c>
      <c r="I239" s="237" t="s">
        <v>5932</v>
      </c>
      <c r="J239" s="237" t="s">
        <v>6714</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6715</v>
      </c>
      <c r="B240" s="237" t="s">
        <v>6716</v>
      </c>
      <c r="C240" s="237" t="s">
        <v>6717</v>
      </c>
      <c r="D240" s="237" t="s">
        <v>6718</v>
      </c>
      <c r="E240" s="237" t="s">
        <v>21</v>
      </c>
      <c r="F240" s="237" t="s">
        <v>21</v>
      </c>
      <c r="G240" s="237" t="s">
        <v>21</v>
      </c>
      <c r="H240" s="237" t="s">
        <v>6719</v>
      </c>
      <c r="I240" s="237" t="s">
        <v>21</v>
      </c>
      <c r="J240" s="237" t="s">
        <v>6720</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3071</v>
      </c>
      <c r="B241" s="236" t="s">
        <v>6721</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6722</v>
      </c>
      <c r="B242" s="237" t="s">
        <v>6723</v>
      </c>
      <c r="C242" s="237" t="s">
        <v>6724</v>
      </c>
      <c r="D242" s="237" t="s">
        <v>21</v>
      </c>
      <c r="E242" s="237" t="s">
        <v>21</v>
      </c>
      <c r="F242" s="237" t="s">
        <v>6725</v>
      </c>
      <c r="G242" s="237" t="s">
        <v>21</v>
      </c>
      <c r="H242" s="237" t="s">
        <v>6726</v>
      </c>
      <c r="I242" s="237" t="s">
        <v>21</v>
      </c>
      <c r="J242" s="237" t="s">
        <v>6727</v>
      </c>
      <c r="K242" s="240">
        <f>IF(COUNTIF(L242:AY242,"&lt;&gt;")=0,"",SUMPRODUCT(((Recommendations[ImplStatus]="Implemented")+(Recommendations[ImplStatus]="Compensated"))*ISNUMBER(MATCH(Recommendations[Id],L242:AY242,0)))/COUNTIF(L242:AY242,"&lt;&gt;"))</f>
        <v>0</v>
      </c>
      <c r="L242" s="243" t="s">
        <v>915</v>
      </c>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3075</v>
      </c>
      <c r="B243" s="236" t="s">
        <v>6728</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6729</v>
      </c>
      <c r="B244" s="237" t="s">
        <v>6730</v>
      </c>
      <c r="C244" s="237" t="s">
        <v>6731</v>
      </c>
      <c r="D244" s="237" t="s">
        <v>21</v>
      </c>
      <c r="E244" s="237" t="s">
        <v>21</v>
      </c>
      <c r="F244" s="237" t="s">
        <v>6732</v>
      </c>
      <c r="G244" s="237" t="s">
        <v>21</v>
      </c>
      <c r="H244" s="237" t="s">
        <v>6733</v>
      </c>
      <c r="I244" s="237" t="s">
        <v>6734</v>
      </c>
      <c r="J244" s="237" t="s">
        <v>6735</v>
      </c>
      <c r="K244" s="240">
        <f>IF(COUNTIF(L244:AY244,"&lt;&gt;")=0,"",SUMPRODUCT(((Recommendations[ImplStatus]="Implemented")+(Recommendations[ImplStatus]="Compensated"))*ISNUMBER(MATCH(Recommendations[Id],L244:AY244,0)))/COUNTIF(L244:AY244,"&lt;&gt;"))</f>
        <v>0</v>
      </c>
      <c r="L244" s="243" t="s">
        <v>298</v>
      </c>
      <c r="M244" s="243" t="s">
        <v>690</v>
      </c>
      <c r="N244" s="243" t="s">
        <v>920</v>
      </c>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6736</v>
      </c>
      <c r="B245" s="237" t="s">
        <v>6737</v>
      </c>
      <c r="C245" s="237" t="s">
        <v>6738</v>
      </c>
      <c r="D245" s="237" t="s">
        <v>6739</v>
      </c>
      <c r="E245" s="237" t="s">
        <v>21</v>
      </c>
      <c r="F245" s="237" t="s">
        <v>21</v>
      </c>
      <c r="G245" s="237" t="s">
        <v>21</v>
      </c>
      <c r="H245" s="237" t="s">
        <v>6740</v>
      </c>
      <c r="I245" s="237" t="s">
        <v>21</v>
      </c>
      <c r="J245" s="237" t="s">
        <v>6741</v>
      </c>
      <c r="K245" s="240">
        <f>IF(COUNTIF(L245:AY245,"&lt;&gt;")=0,"",SUMPRODUCT(((Recommendations[ImplStatus]="Implemented")+(Recommendations[ImplStatus]="Compensated"))*ISNUMBER(MATCH(Recommendations[Id],L245:AY245,0)))/COUNTIF(L245:AY245,"&lt;&gt;"))</f>
        <v>0</v>
      </c>
      <c r="L245" s="243" t="s">
        <v>298</v>
      </c>
      <c r="M245" s="243" t="s">
        <v>920</v>
      </c>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6742</v>
      </c>
      <c r="B246" s="237" t="s">
        <v>6743</v>
      </c>
      <c r="C246" s="237" t="s">
        <v>6744</v>
      </c>
      <c r="D246" s="237" t="s">
        <v>21</v>
      </c>
      <c r="E246" s="237" t="s">
        <v>21</v>
      </c>
      <c r="F246" s="237" t="s">
        <v>21</v>
      </c>
      <c r="G246" s="237" t="s">
        <v>21</v>
      </c>
      <c r="H246" s="237" t="s">
        <v>6745</v>
      </c>
      <c r="I246" s="237" t="s">
        <v>21</v>
      </c>
      <c r="J246" s="237" t="s">
        <v>6746</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3079</v>
      </c>
      <c r="B247" s="236" t="s">
        <v>6747</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6748</v>
      </c>
      <c r="B248" s="237" t="s">
        <v>6749</v>
      </c>
      <c r="C248" s="237" t="s">
        <v>6750</v>
      </c>
      <c r="D248" s="237" t="s">
        <v>6751</v>
      </c>
      <c r="E248" s="237" t="s">
        <v>21</v>
      </c>
      <c r="F248" s="237" t="s">
        <v>21</v>
      </c>
      <c r="G248" s="237" t="s">
        <v>21</v>
      </c>
      <c r="H248" s="237" t="s">
        <v>6752</v>
      </c>
      <c r="I248" s="237" t="s">
        <v>6753</v>
      </c>
      <c r="J248" s="237" t="s">
        <v>6754</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6755</v>
      </c>
      <c r="B249" s="237" t="s">
        <v>6756</v>
      </c>
      <c r="C249" s="237" t="s">
        <v>6750</v>
      </c>
      <c r="D249" s="237" t="s">
        <v>6757</v>
      </c>
      <c r="E249" s="237" t="s">
        <v>21</v>
      </c>
      <c r="F249" s="237" t="s">
        <v>21</v>
      </c>
      <c r="G249" s="237" t="s">
        <v>21</v>
      </c>
      <c r="H249" s="237" t="s">
        <v>6752</v>
      </c>
      <c r="I249" s="237" t="s">
        <v>6758</v>
      </c>
      <c r="J249" s="237" t="s">
        <v>6759</v>
      </c>
      <c r="K249" s="240">
        <f>IF(COUNTIF(L249:AY249,"&lt;&gt;")=0,"",SUMPRODUCT(((Recommendations[ImplStatus]="Implemented")+(Recommendations[ImplStatus]="Compensated"))*ISNUMBER(MATCH(Recommendations[Id],L249:AY249,0)))/COUNTIF(L249:AY249,"&lt;&gt;"))</f>
        <v>0</v>
      </c>
      <c r="L249" s="243" t="s">
        <v>91</v>
      </c>
      <c r="M249" s="243" t="s">
        <v>2145</v>
      </c>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6760</v>
      </c>
      <c r="B250" s="237" t="s">
        <v>6761</v>
      </c>
      <c r="C250" s="237" t="s">
        <v>6762</v>
      </c>
      <c r="D250" s="237" t="s">
        <v>6763</v>
      </c>
      <c r="E250" s="237" t="s">
        <v>21</v>
      </c>
      <c r="F250" s="237" t="s">
        <v>21</v>
      </c>
      <c r="G250" s="237" t="s">
        <v>21</v>
      </c>
      <c r="H250" s="237" t="s">
        <v>6764</v>
      </c>
      <c r="I250" s="237" t="s">
        <v>21</v>
      </c>
      <c r="J250" s="237" t="s">
        <v>6765</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6766</v>
      </c>
      <c r="B251" s="235" t="s">
        <v>6767</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3085</v>
      </c>
      <c r="B252" s="236" t="s">
        <v>6768</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6769</v>
      </c>
      <c r="B253" s="237" t="s">
        <v>6770</v>
      </c>
      <c r="C253" s="237" t="s">
        <v>6771</v>
      </c>
      <c r="D253" s="237" t="s">
        <v>5704</v>
      </c>
      <c r="E253" s="237" t="s">
        <v>5490</v>
      </c>
      <c r="F253" s="237" t="s">
        <v>21</v>
      </c>
      <c r="G253" s="237" t="s">
        <v>21</v>
      </c>
      <c r="H253" s="237" t="s">
        <v>6772</v>
      </c>
      <c r="I253" s="237" t="s">
        <v>21</v>
      </c>
      <c r="J253" s="237" t="s">
        <v>6773</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6774</v>
      </c>
      <c r="B254" s="237" t="s">
        <v>6775</v>
      </c>
      <c r="C254" s="237" t="s">
        <v>5495</v>
      </c>
      <c r="D254" s="237" t="s">
        <v>5496</v>
      </c>
      <c r="E254" s="237" t="s">
        <v>21</v>
      </c>
      <c r="F254" s="237" t="s">
        <v>5498</v>
      </c>
      <c r="G254" s="237" t="s">
        <v>21</v>
      </c>
      <c r="H254" s="237" t="s">
        <v>6776</v>
      </c>
      <c r="I254" s="237" t="s">
        <v>21</v>
      </c>
      <c r="J254" s="237" t="s">
        <v>6777</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3089</v>
      </c>
      <c r="B255" s="236" t="s">
        <v>6778</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6779</v>
      </c>
      <c r="B256" s="237" t="s">
        <v>6780</v>
      </c>
      <c r="C256" s="237" t="s">
        <v>6781</v>
      </c>
      <c r="D256" s="237" t="s">
        <v>6782</v>
      </c>
      <c r="E256" s="237" t="s">
        <v>6783</v>
      </c>
      <c r="F256" s="237" t="s">
        <v>6784</v>
      </c>
      <c r="G256" s="237" t="s">
        <v>21</v>
      </c>
      <c r="H256" s="237" t="s">
        <v>6785</v>
      </c>
      <c r="I256" s="237" t="s">
        <v>21</v>
      </c>
      <c r="J256" s="237" t="s">
        <v>6786</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6787</v>
      </c>
      <c r="B257" s="237" t="s">
        <v>6788</v>
      </c>
      <c r="C257" s="237" t="s">
        <v>6789</v>
      </c>
      <c r="D257" s="237" t="s">
        <v>6790</v>
      </c>
      <c r="E257" s="237" t="s">
        <v>21</v>
      </c>
      <c r="F257" s="237" t="s">
        <v>21</v>
      </c>
      <c r="G257" s="237" t="s">
        <v>21</v>
      </c>
      <c r="H257" s="237" t="s">
        <v>6791</v>
      </c>
      <c r="I257" s="237" t="s">
        <v>21</v>
      </c>
      <c r="J257" s="237" t="s">
        <v>6792</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3094</v>
      </c>
      <c r="B258" s="236" t="s">
        <v>6793</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6794</v>
      </c>
      <c r="B259" s="237" t="s">
        <v>6795</v>
      </c>
      <c r="C259" s="237" t="s">
        <v>6796</v>
      </c>
      <c r="D259" s="237" t="s">
        <v>6797</v>
      </c>
      <c r="E259" s="237" t="s">
        <v>6798</v>
      </c>
      <c r="F259" s="237" t="s">
        <v>21</v>
      </c>
      <c r="G259" s="237" t="s">
        <v>21</v>
      </c>
      <c r="H259" s="237" t="s">
        <v>6799</v>
      </c>
      <c r="I259" s="237" t="s">
        <v>21</v>
      </c>
      <c r="J259" s="237" t="s">
        <v>6800</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6801</v>
      </c>
      <c r="B260" s="237" t="s">
        <v>6802</v>
      </c>
      <c r="C260" s="237" t="s">
        <v>6803</v>
      </c>
      <c r="D260" s="237" t="s">
        <v>21</v>
      </c>
      <c r="E260" s="237" t="s">
        <v>21</v>
      </c>
      <c r="F260" s="237" t="s">
        <v>21</v>
      </c>
      <c r="G260" s="237" t="s">
        <v>21</v>
      </c>
      <c r="H260" s="237" t="s">
        <v>6804</v>
      </c>
      <c r="I260" s="237" t="s">
        <v>6805</v>
      </c>
      <c r="J260" s="237" t="s">
        <v>6806</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6807</v>
      </c>
      <c r="B261" s="237" t="s">
        <v>6808</v>
      </c>
      <c r="C261" s="237" t="s">
        <v>6809</v>
      </c>
      <c r="D261" s="237" t="s">
        <v>6810</v>
      </c>
      <c r="E261" s="237" t="s">
        <v>21</v>
      </c>
      <c r="F261" s="237" t="s">
        <v>21</v>
      </c>
      <c r="G261" s="237" t="s">
        <v>21</v>
      </c>
      <c r="H261" s="237" t="s">
        <v>6811</v>
      </c>
      <c r="I261" s="237" t="s">
        <v>6812</v>
      </c>
      <c r="J261" s="237" t="s">
        <v>6813</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6814</v>
      </c>
      <c r="B262" s="237" t="s">
        <v>6815</v>
      </c>
      <c r="C262" s="237" t="s">
        <v>6816</v>
      </c>
      <c r="D262" s="237" t="s">
        <v>6817</v>
      </c>
      <c r="E262" s="237" t="s">
        <v>21</v>
      </c>
      <c r="F262" s="237" t="s">
        <v>21</v>
      </c>
      <c r="G262" s="237" t="s">
        <v>21</v>
      </c>
      <c r="H262" s="237" t="s">
        <v>6818</v>
      </c>
      <c r="I262" s="237" t="s">
        <v>6819</v>
      </c>
      <c r="J262" s="237" t="s">
        <v>6820</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6821</v>
      </c>
      <c r="B263" s="237" t="s">
        <v>6822</v>
      </c>
      <c r="C263" s="237" t="s">
        <v>6823</v>
      </c>
      <c r="D263" s="237" t="s">
        <v>6824</v>
      </c>
      <c r="E263" s="237" t="s">
        <v>21</v>
      </c>
      <c r="F263" s="237" t="s">
        <v>21</v>
      </c>
      <c r="G263" s="237" t="s">
        <v>6825</v>
      </c>
      <c r="H263" s="237" t="s">
        <v>5728</v>
      </c>
      <c r="I263" s="237" t="s">
        <v>6826</v>
      </c>
      <c r="J263" s="237" t="s">
        <v>6827</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6828</v>
      </c>
      <c r="B264" s="237" t="s">
        <v>6829</v>
      </c>
      <c r="C264" s="237" t="s">
        <v>6816</v>
      </c>
      <c r="D264" s="237" t="s">
        <v>6830</v>
      </c>
      <c r="E264" s="237" t="s">
        <v>21</v>
      </c>
      <c r="F264" s="237" t="s">
        <v>21</v>
      </c>
      <c r="G264" s="237" t="s">
        <v>21</v>
      </c>
      <c r="H264" s="237" t="s">
        <v>6831</v>
      </c>
      <c r="I264" s="237" t="s">
        <v>21</v>
      </c>
      <c r="J264" s="237" t="s">
        <v>6832</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3098</v>
      </c>
      <c r="B265" s="236" t="s">
        <v>6833</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6834</v>
      </c>
      <c r="B266" s="237" t="s">
        <v>6835</v>
      </c>
      <c r="C266" s="237" t="s">
        <v>6836</v>
      </c>
      <c r="D266" s="237" t="s">
        <v>6837</v>
      </c>
      <c r="E266" s="237" t="s">
        <v>6838</v>
      </c>
      <c r="F266" s="237" t="s">
        <v>21</v>
      </c>
      <c r="G266" s="237" t="s">
        <v>6839</v>
      </c>
      <c r="H266" s="237" t="s">
        <v>6840</v>
      </c>
      <c r="I266" s="237" t="s">
        <v>6841</v>
      </c>
      <c r="J266" s="237" t="s">
        <v>6842</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6843</v>
      </c>
      <c r="B267" s="237" t="s">
        <v>6844</v>
      </c>
      <c r="C267" s="237" t="s">
        <v>6845</v>
      </c>
      <c r="D267" s="237" t="s">
        <v>6846</v>
      </c>
      <c r="E267" s="237" t="s">
        <v>21</v>
      </c>
      <c r="F267" s="237" t="s">
        <v>21</v>
      </c>
      <c r="G267" s="237" t="s">
        <v>21</v>
      </c>
      <c r="H267" s="237" t="s">
        <v>6847</v>
      </c>
      <c r="I267" s="237" t="s">
        <v>21</v>
      </c>
      <c r="J267" s="237" t="s">
        <v>6848</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6849</v>
      </c>
      <c r="B268" s="237" t="s">
        <v>6850</v>
      </c>
      <c r="C268" s="237" t="s">
        <v>6851</v>
      </c>
      <c r="D268" s="237" t="s">
        <v>6846</v>
      </c>
      <c r="E268" s="237" t="s">
        <v>21</v>
      </c>
      <c r="F268" s="237" t="s">
        <v>21</v>
      </c>
      <c r="G268" s="237" t="s">
        <v>6852</v>
      </c>
      <c r="H268" s="237" t="s">
        <v>6853</v>
      </c>
      <c r="I268" s="237" t="s">
        <v>21</v>
      </c>
      <c r="J268" s="237" t="s">
        <v>6854</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6855</v>
      </c>
      <c r="B269" s="237" t="s">
        <v>6856</v>
      </c>
      <c r="C269" s="237" t="s">
        <v>6851</v>
      </c>
      <c r="D269" s="237" t="s">
        <v>6857</v>
      </c>
      <c r="E269" s="237" t="s">
        <v>21</v>
      </c>
      <c r="F269" s="237" t="s">
        <v>21</v>
      </c>
      <c r="G269" s="237" t="s">
        <v>21</v>
      </c>
      <c r="H269" s="237" t="s">
        <v>6858</v>
      </c>
      <c r="I269" s="237" t="s">
        <v>21</v>
      </c>
      <c r="J269" s="237" t="s">
        <v>6859</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6860</v>
      </c>
      <c r="B270" s="237" t="s">
        <v>6861</v>
      </c>
      <c r="C270" s="237" t="s">
        <v>6862</v>
      </c>
      <c r="D270" s="237" t="s">
        <v>6863</v>
      </c>
      <c r="E270" s="237" t="s">
        <v>21</v>
      </c>
      <c r="F270" s="237" t="s">
        <v>21</v>
      </c>
      <c r="G270" s="237" t="s">
        <v>21</v>
      </c>
      <c r="H270" s="237" t="s">
        <v>6864</v>
      </c>
      <c r="I270" s="237" t="s">
        <v>21</v>
      </c>
      <c r="J270" s="237" t="s">
        <v>6865</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6866</v>
      </c>
      <c r="B271" s="237" t="s">
        <v>6867</v>
      </c>
      <c r="C271" s="237" t="s">
        <v>6868</v>
      </c>
      <c r="D271" s="237" t="s">
        <v>6869</v>
      </c>
      <c r="E271" s="237" t="s">
        <v>21</v>
      </c>
      <c r="F271" s="237" t="s">
        <v>21</v>
      </c>
      <c r="G271" s="237" t="s">
        <v>21</v>
      </c>
      <c r="H271" s="237" t="s">
        <v>6870</v>
      </c>
      <c r="I271" s="237" t="s">
        <v>6871</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6872</v>
      </c>
      <c r="B272" s="237" t="s">
        <v>6873</v>
      </c>
      <c r="C272" s="237" t="s">
        <v>6874</v>
      </c>
      <c r="D272" s="237" t="s">
        <v>6875</v>
      </c>
      <c r="E272" s="237" t="s">
        <v>21</v>
      </c>
      <c r="F272" s="237" t="s">
        <v>21</v>
      </c>
      <c r="G272" s="237" t="s">
        <v>21</v>
      </c>
      <c r="H272" s="237" t="s">
        <v>6876</v>
      </c>
      <c r="I272" s="237" t="s">
        <v>6877</v>
      </c>
      <c r="J272" s="237" t="s">
        <v>6878</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3102</v>
      </c>
      <c r="B273" s="236" t="s">
        <v>6879</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6880</v>
      </c>
      <c r="B274" s="237" t="s">
        <v>6881</v>
      </c>
      <c r="C274" s="237" t="s">
        <v>6882</v>
      </c>
      <c r="D274" s="237" t="s">
        <v>6875</v>
      </c>
      <c r="E274" s="237" t="s">
        <v>6883</v>
      </c>
      <c r="F274" s="237" t="s">
        <v>21</v>
      </c>
      <c r="G274" s="237" t="s">
        <v>21</v>
      </c>
      <c r="H274" s="237" t="s">
        <v>6884</v>
      </c>
      <c r="I274" s="237" t="s">
        <v>21</v>
      </c>
      <c r="J274" s="237" t="s">
        <v>6885</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6886</v>
      </c>
      <c r="B275" s="237" t="s">
        <v>6887</v>
      </c>
      <c r="C275" s="237" t="s">
        <v>6888</v>
      </c>
      <c r="D275" s="237" t="s">
        <v>6889</v>
      </c>
      <c r="E275" s="237" t="s">
        <v>21</v>
      </c>
      <c r="F275" s="237" t="s">
        <v>21</v>
      </c>
      <c r="G275" s="237" t="s">
        <v>21</v>
      </c>
      <c r="H275" s="237" t="s">
        <v>6890</v>
      </c>
      <c r="I275" s="237" t="s">
        <v>21</v>
      </c>
      <c r="J275" s="237" t="s">
        <v>6891</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6892</v>
      </c>
      <c r="B276" s="237" t="s">
        <v>6893</v>
      </c>
      <c r="C276" s="237" t="s">
        <v>6894</v>
      </c>
      <c r="D276" s="237" t="s">
        <v>6895</v>
      </c>
      <c r="E276" s="237" t="s">
        <v>21</v>
      </c>
      <c r="F276" s="237" t="s">
        <v>6896</v>
      </c>
      <c r="G276" s="237" t="s">
        <v>21</v>
      </c>
      <c r="H276" s="237" t="s">
        <v>6897</v>
      </c>
      <c r="I276" s="237" t="s">
        <v>6898</v>
      </c>
      <c r="J276" s="237" t="s">
        <v>6899</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6900</v>
      </c>
      <c r="B277" s="236" t="s">
        <v>6901</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6902</v>
      </c>
      <c r="B278" s="237" t="s">
        <v>6903</v>
      </c>
      <c r="C278" s="237" t="s">
        <v>6904</v>
      </c>
      <c r="D278" s="237" t="s">
        <v>6905</v>
      </c>
      <c r="E278" s="237" t="s">
        <v>21</v>
      </c>
      <c r="F278" s="237" t="s">
        <v>6906</v>
      </c>
      <c r="G278" s="237" t="s">
        <v>21</v>
      </c>
      <c r="H278" s="237" t="s">
        <v>6907</v>
      </c>
      <c r="I278" s="237" t="s">
        <v>21</v>
      </c>
      <c r="J278" s="237" t="s">
        <v>6908</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6909</v>
      </c>
      <c r="B279" s="235" t="s">
        <v>6910</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3108</v>
      </c>
      <c r="B280" s="236" t="s">
        <v>6911</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6912</v>
      </c>
      <c r="B281" s="237" t="s">
        <v>6913</v>
      </c>
      <c r="C281" s="237" t="s">
        <v>6914</v>
      </c>
      <c r="D281" s="237" t="s">
        <v>6915</v>
      </c>
      <c r="E281" s="237" t="s">
        <v>6916</v>
      </c>
      <c r="F281" s="237" t="s">
        <v>21</v>
      </c>
      <c r="G281" s="237" t="s">
        <v>21</v>
      </c>
      <c r="H281" s="237" t="s">
        <v>6917</v>
      </c>
      <c r="I281" s="237" t="s">
        <v>21</v>
      </c>
      <c r="J281" s="237" t="s">
        <v>6918</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6919</v>
      </c>
      <c r="B282" s="237" t="s">
        <v>6920</v>
      </c>
      <c r="C282" s="237" t="s">
        <v>6921</v>
      </c>
      <c r="D282" s="237" t="s">
        <v>21</v>
      </c>
      <c r="E282" s="237" t="s">
        <v>21</v>
      </c>
      <c r="F282" s="237" t="s">
        <v>21</v>
      </c>
      <c r="G282" s="237" t="s">
        <v>21</v>
      </c>
      <c r="H282" s="237" t="s">
        <v>6922</v>
      </c>
      <c r="I282" s="237" t="s">
        <v>21</v>
      </c>
      <c r="J282" s="237" t="s">
        <v>6923</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6924</v>
      </c>
      <c r="B283" s="237" t="s">
        <v>6925</v>
      </c>
      <c r="C283" s="237" t="s">
        <v>6926</v>
      </c>
      <c r="D283" s="237" t="s">
        <v>21</v>
      </c>
      <c r="E283" s="237" t="s">
        <v>21</v>
      </c>
      <c r="F283" s="237" t="s">
        <v>21</v>
      </c>
      <c r="G283" s="237" t="s">
        <v>21</v>
      </c>
      <c r="H283" s="237" t="s">
        <v>6927</v>
      </c>
      <c r="I283" s="237" t="s">
        <v>21</v>
      </c>
      <c r="J283" s="237" t="s">
        <v>6928</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6929</v>
      </c>
      <c r="B284" s="237" t="s">
        <v>6930</v>
      </c>
      <c r="C284" s="237" t="s">
        <v>6931</v>
      </c>
      <c r="D284" s="237" t="s">
        <v>6932</v>
      </c>
      <c r="E284" s="237" t="s">
        <v>21</v>
      </c>
      <c r="F284" s="237" t="s">
        <v>21</v>
      </c>
      <c r="G284" s="237" t="s">
        <v>21</v>
      </c>
      <c r="H284" s="237" t="s">
        <v>6933</v>
      </c>
      <c r="I284" s="237" t="s">
        <v>21</v>
      </c>
      <c r="J284" s="237" t="s">
        <v>6934</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3112</v>
      </c>
      <c r="B285" s="236" t="s">
        <v>6935</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6936</v>
      </c>
      <c r="B286" s="237" t="s">
        <v>6937</v>
      </c>
      <c r="C286" s="237" t="s">
        <v>6938</v>
      </c>
      <c r="D286" s="237" t="s">
        <v>6939</v>
      </c>
      <c r="E286" s="237" t="s">
        <v>21</v>
      </c>
      <c r="F286" s="237" t="s">
        <v>21</v>
      </c>
      <c r="G286" s="237" t="s">
        <v>21</v>
      </c>
      <c r="H286" s="237" t="s">
        <v>6940</v>
      </c>
      <c r="I286" s="237" t="s">
        <v>6941</v>
      </c>
      <c r="J286" s="237" t="s">
        <v>6942</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3116</v>
      </c>
      <c r="B287" s="236" t="s">
        <v>6943</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6944</v>
      </c>
      <c r="B288" s="237" t="s">
        <v>6945</v>
      </c>
      <c r="C288" s="237" t="s">
        <v>6946</v>
      </c>
      <c r="D288" s="237" t="s">
        <v>6947</v>
      </c>
      <c r="E288" s="237" t="s">
        <v>6948</v>
      </c>
      <c r="F288" s="237" t="s">
        <v>6949</v>
      </c>
      <c r="G288" s="237" t="s">
        <v>6950</v>
      </c>
      <c r="H288" s="237" t="s">
        <v>6951</v>
      </c>
      <c r="I288" s="237" t="s">
        <v>5932</v>
      </c>
      <c r="J288" s="237" t="s">
        <v>6952</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6953</v>
      </c>
      <c r="B289" s="237" t="s">
        <v>6954</v>
      </c>
      <c r="C289" s="237" t="s">
        <v>6955</v>
      </c>
      <c r="D289" s="237" t="s">
        <v>21</v>
      </c>
      <c r="E289" s="237" t="s">
        <v>6948</v>
      </c>
      <c r="F289" s="237" t="s">
        <v>21</v>
      </c>
      <c r="G289" s="237" t="s">
        <v>6956</v>
      </c>
      <c r="H289" s="237" t="s">
        <v>6957</v>
      </c>
      <c r="I289" s="237" t="s">
        <v>6958</v>
      </c>
      <c r="J289" s="237" t="s">
        <v>6959</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6960</v>
      </c>
      <c r="B290" s="237" t="s">
        <v>6961</v>
      </c>
      <c r="C290" s="237" t="s">
        <v>6962</v>
      </c>
      <c r="D290" s="237" t="s">
        <v>21</v>
      </c>
      <c r="E290" s="237" t="s">
        <v>6963</v>
      </c>
      <c r="F290" s="237" t="s">
        <v>21</v>
      </c>
      <c r="G290" s="237" t="s">
        <v>6964</v>
      </c>
      <c r="H290" s="237" t="s">
        <v>6965</v>
      </c>
      <c r="I290" s="237" t="s">
        <v>6966</v>
      </c>
      <c r="J290" s="237" t="s">
        <v>6967</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6968</v>
      </c>
      <c r="B291" s="237" t="s">
        <v>6969</v>
      </c>
      <c r="C291" s="237" t="s">
        <v>6970</v>
      </c>
      <c r="D291" s="237" t="s">
        <v>21</v>
      </c>
      <c r="E291" s="237" t="s">
        <v>21</v>
      </c>
      <c r="F291" s="237" t="s">
        <v>21</v>
      </c>
      <c r="G291" s="237" t="s">
        <v>21</v>
      </c>
      <c r="H291" s="237" t="s">
        <v>6971</v>
      </c>
      <c r="I291" s="237" t="s">
        <v>5932</v>
      </c>
      <c r="J291" s="237" t="s">
        <v>6972</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3120</v>
      </c>
      <c r="B292" s="236" t="s">
        <v>6973</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6974</v>
      </c>
      <c r="B293" s="237" t="s">
        <v>6975</v>
      </c>
      <c r="C293" s="237" t="s">
        <v>6976</v>
      </c>
      <c r="D293" s="237" t="s">
        <v>6977</v>
      </c>
      <c r="E293" s="237" t="s">
        <v>21</v>
      </c>
      <c r="F293" s="237" t="s">
        <v>21</v>
      </c>
      <c r="G293" s="237" t="s">
        <v>21</v>
      </c>
      <c r="H293" s="237" t="s">
        <v>6978</v>
      </c>
      <c r="I293" s="237" t="s">
        <v>6979</v>
      </c>
      <c r="J293" s="237" t="s">
        <v>6980</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6981</v>
      </c>
      <c r="B294" s="237" t="s">
        <v>6982</v>
      </c>
      <c r="C294" s="237" t="s">
        <v>6983</v>
      </c>
      <c r="D294" s="237" t="s">
        <v>6977</v>
      </c>
      <c r="E294" s="237" t="s">
        <v>21</v>
      </c>
      <c r="F294" s="237" t="s">
        <v>6984</v>
      </c>
      <c r="G294" s="237" t="s">
        <v>21</v>
      </c>
      <c r="H294" s="237" t="s">
        <v>6985</v>
      </c>
      <c r="I294" s="237" t="s">
        <v>5902</v>
      </c>
      <c r="J294" s="237" t="s">
        <v>6986</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6987</v>
      </c>
      <c r="B295" s="237" t="s">
        <v>6988</v>
      </c>
      <c r="C295" s="237" t="s">
        <v>6989</v>
      </c>
      <c r="D295" s="237" t="s">
        <v>6990</v>
      </c>
      <c r="E295" s="237" t="s">
        <v>21</v>
      </c>
      <c r="F295" s="237" t="s">
        <v>21</v>
      </c>
      <c r="G295" s="237" t="s">
        <v>21</v>
      </c>
      <c r="H295" s="237" t="s">
        <v>6991</v>
      </c>
      <c r="I295" s="237" t="s">
        <v>5902</v>
      </c>
      <c r="J295" s="237" t="s">
        <v>6992</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3124</v>
      </c>
      <c r="B296" s="236" t="s">
        <v>6993</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6994</v>
      </c>
      <c r="B297" s="237" t="s">
        <v>6995</v>
      </c>
      <c r="C297" s="237" t="s">
        <v>6996</v>
      </c>
      <c r="D297" s="237" t="s">
        <v>6990</v>
      </c>
      <c r="E297" s="237" t="s">
        <v>21</v>
      </c>
      <c r="F297" s="237" t="s">
        <v>6997</v>
      </c>
      <c r="G297" s="237" t="s">
        <v>21</v>
      </c>
      <c r="H297" s="237" t="s">
        <v>6998</v>
      </c>
      <c r="I297" s="237" t="s">
        <v>21</v>
      </c>
      <c r="J297" s="237" t="s">
        <v>6999</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7000</v>
      </c>
      <c r="B298" s="237" t="s">
        <v>7001</v>
      </c>
      <c r="C298" s="237" t="s">
        <v>7002</v>
      </c>
      <c r="D298" s="237" t="s">
        <v>7003</v>
      </c>
      <c r="E298" s="237" t="s">
        <v>21</v>
      </c>
      <c r="F298" s="237" t="s">
        <v>21</v>
      </c>
      <c r="G298" s="237" t="s">
        <v>7004</v>
      </c>
      <c r="H298" s="237" t="s">
        <v>7005</v>
      </c>
      <c r="I298" s="237" t="s">
        <v>7005</v>
      </c>
      <c r="J298" s="237" t="s">
        <v>7006</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7007</v>
      </c>
      <c r="B299" s="237" t="s">
        <v>7008</v>
      </c>
      <c r="C299" s="237" t="s">
        <v>7009</v>
      </c>
      <c r="D299" s="237" t="s">
        <v>21</v>
      </c>
      <c r="E299" s="237" t="s">
        <v>21</v>
      </c>
      <c r="F299" s="237" t="s">
        <v>21</v>
      </c>
      <c r="G299" s="237" t="s">
        <v>21</v>
      </c>
      <c r="H299" s="237" t="s">
        <v>7010</v>
      </c>
      <c r="I299" s="237" t="s">
        <v>7011</v>
      </c>
      <c r="J299" s="237" t="s">
        <v>7012</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7013</v>
      </c>
      <c r="B300" s="237" t="s">
        <v>7014</v>
      </c>
      <c r="C300" s="237" t="s">
        <v>7015</v>
      </c>
      <c r="D300" s="237" t="s">
        <v>21</v>
      </c>
      <c r="E300" s="237" t="s">
        <v>21</v>
      </c>
      <c r="F300" s="237" t="s">
        <v>7016</v>
      </c>
      <c r="G300" s="237" t="s">
        <v>21</v>
      </c>
      <c r="H300" s="237" t="s">
        <v>7017</v>
      </c>
      <c r="I300" s="237" t="s">
        <v>7011</v>
      </c>
      <c r="J300" s="237" t="s">
        <v>7018</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3128</v>
      </c>
      <c r="B301" s="236" t="s">
        <v>7019</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7020</v>
      </c>
      <c r="B302" s="237" t="s">
        <v>7021</v>
      </c>
      <c r="C302" s="237" t="s">
        <v>7022</v>
      </c>
      <c r="D302" s="237" t="s">
        <v>21</v>
      </c>
      <c r="E302" s="237" t="s">
        <v>21</v>
      </c>
      <c r="F302" s="237" t="s">
        <v>21</v>
      </c>
      <c r="G302" s="237" t="s">
        <v>21</v>
      </c>
      <c r="H302" s="237" t="s">
        <v>7023</v>
      </c>
      <c r="I302" s="237" t="s">
        <v>21</v>
      </c>
      <c r="J302" s="237" t="s">
        <v>7024</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7025</v>
      </c>
      <c r="B303" s="237" t="s">
        <v>7026</v>
      </c>
      <c r="C303" s="237" t="s">
        <v>7027</v>
      </c>
      <c r="D303" s="237" t="s">
        <v>7028</v>
      </c>
      <c r="E303" s="237" t="s">
        <v>21</v>
      </c>
      <c r="F303" s="237" t="s">
        <v>21</v>
      </c>
      <c r="G303" s="237" t="s">
        <v>21</v>
      </c>
      <c r="H303" s="237" t="s">
        <v>7029</v>
      </c>
      <c r="I303" s="237" t="s">
        <v>5932</v>
      </c>
      <c r="J303" s="237" t="s">
        <v>7030</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7031</v>
      </c>
      <c r="B304" s="237" t="s">
        <v>7032</v>
      </c>
      <c r="C304" s="237" t="s">
        <v>7033</v>
      </c>
      <c r="D304" s="237" t="s">
        <v>7028</v>
      </c>
      <c r="E304" s="237" t="s">
        <v>21</v>
      </c>
      <c r="F304" s="237" t="s">
        <v>7034</v>
      </c>
      <c r="G304" s="237" t="s">
        <v>21</v>
      </c>
      <c r="H304" s="237" t="s">
        <v>7035</v>
      </c>
      <c r="I304" s="237" t="s">
        <v>21</v>
      </c>
      <c r="J304" s="237" t="s">
        <v>7036</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7037</v>
      </c>
      <c r="B305" s="237" t="s">
        <v>7038</v>
      </c>
      <c r="C305" s="237" t="s">
        <v>7039</v>
      </c>
      <c r="D305" s="237" t="s">
        <v>7040</v>
      </c>
      <c r="E305" s="237" t="s">
        <v>21</v>
      </c>
      <c r="F305" s="237" t="s">
        <v>21</v>
      </c>
      <c r="G305" s="237" t="s">
        <v>21</v>
      </c>
      <c r="H305" s="237" t="s">
        <v>7041</v>
      </c>
      <c r="I305" s="237" t="s">
        <v>7042</v>
      </c>
      <c r="J305" s="237" t="s">
        <v>7043</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7044</v>
      </c>
      <c r="B306" s="237" t="s">
        <v>7045</v>
      </c>
      <c r="C306" s="237" t="s">
        <v>7046</v>
      </c>
      <c r="D306" s="237" t="s">
        <v>7047</v>
      </c>
      <c r="E306" s="237" t="s">
        <v>21</v>
      </c>
      <c r="F306" s="237" t="s">
        <v>21</v>
      </c>
      <c r="G306" s="237" t="s">
        <v>21</v>
      </c>
      <c r="H306" s="237" t="s">
        <v>7048</v>
      </c>
      <c r="I306" s="237" t="s">
        <v>5932</v>
      </c>
      <c r="J306" s="237" t="s">
        <v>7049</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3132</v>
      </c>
      <c r="B307" s="236" t="s">
        <v>7050</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7051</v>
      </c>
      <c r="B308" s="237" t="s">
        <v>7052</v>
      </c>
      <c r="C308" s="237" t="s">
        <v>7053</v>
      </c>
      <c r="D308" s="237" t="s">
        <v>7047</v>
      </c>
      <c r="E308" s="237" t="s">
        <v>21</v>
      </c>
      <c r="F308" s="237" t="s">
        <v>7054</v>
      </c>
      <c r="G308" s="237" t="s">
        <v>21</v>
      </c>
      <c r="H308" s="237" t="s">
        <v>7055</v>
      </c>
      <c r="I308" s="237" t="s">
        <v>7056</v>
      </c>
      <c r="J308" s="237" t="s">
        <v>7057</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3136</v>
      </c>
      <c r="B309" s="236" t="s">
        <v>7058</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7059</v>
      </c>
      <c r="B310" s="237" t="s">
        <v>7060</v>
      </c>
      <c r="C310" s="237" t="s">
        <v>7061</v>
      </c>
      <c r="D310" s="237" t="s">
        <v>21</v>
      </c>
      <c r="E310" s="237" t="s">
        <v>21</v>
      </c>
      <c r="F310" s="237" t="s">
        <v>7062</v>
      </c>
      <c r="G310" s="237" t="s">
        <v>21</v>
      </c>
      <c r="H310" s="237" t="s">
        <v>7063</v>
      </c>
      <c r="I310" s="237" t="s">
        <v>7064</v>
      </c>
      <c r="J310" s="237" t="s">
        <v>7065</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7066</v>
      </c>
      <c r="B311" s="237" t="s">
        <v>7067</v>
      </c>
      <c r="C311" s="237" t="s">
        <v>7068</v>
      </c>
      <c r="D311" s="237" t="s">
        <v>7069</v>
      </c>
      <c r="E311" s="237" t="s">
        <v>21</v>
      </c>
      <c r="F311" s="237" t="s">
        <v>21</v>
      </c>
      <c r="G311" s="237" t="s">
        <v>7070</v>
      </c>
      <c r="H311" s="237" t="s">
        <v>7071</v>
      </c>
      <c r="I311" s="237" t="s">
        <v>21</v>
      </c>
      <c r="J311" s="237" t="s">
        <v>7072</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7073</v>
      </c>
      <c r="B312" s="237" t="s">
        <v>7074</v>
      </c>
      <c r="C312" s="237" t="s">
        <v>7075</v>
      </c>
      <c r="D312" s="237" t="s">
        <v>7076</v>
      </c>
      <c r="E312" s="237" t="s">
        <v>21</v>
      </c>
      <c r="F312" s="237" t="s">
        <v>21</v>
      </c>
      <c r="G312" s="237" t="s">
        <v>21</v>
      </c>
      <c r="H312" s="237" t="s">
        <v>7077</v>
      </c>
      <c r="I312" s="237" t="s">
        <v>21</v>
      </c>
      <c r="J312" s="237" t="s">
        <v>7078</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7079</v>
      </c>
      <c r="B313" s="237" t="s">
        <v>7080</v>
      </c>
      <c r="C313" s="237" t="s">
        <v>7081</v>
      </c>
      <c r="D313" s="237" t="s">
        <v>7082</v>
      </c>
      <c r="E313" s="237" t="s">
        <v>21</v>
      </c>
      <c r="F313" s="237" t="s">
        <v>21</v>
      </c>
      <c r="G313" s="237" t="s">
        <v>7083</v>
      </c>
      <c r="H313" s="237" t="s">
        <v>7084</v>
      </c>
      <c r="I313" s="237" t="s">
        <v>7085</v>
      </c>
      <c r="J313" s="237" t="s">
        <v>7086</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7087</v>
      </c>
      <c r="B314" s="237" t="s">
        <v>7088</v>
      </c>
      <c r="C314" s="237" t="s">
        <v>7089</v>
      </c>
      <c r="D314" s="237" t="s">
        <v>7090</v>
      </c>
      <c r="E314" s="237" t="s">
        <v>21</v>
      </c>
      <c r="F314" s="237" t="s">
        <v>21</v>
      </c>
      <c r="G314" s="237" t="s">
        <v>7091</v>
      </c>
      <c r="H314" s="237" t="s">
        <v>7092</v>
      </c>
      <c r="I314" s="237" t="s">
        <v>7093</v>
      </c>
      <c r="J314" s="237" t="s">
        <v>7094</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7095</v>
      </c>
      <c r="B315" s="236" t="s">
        <v>7096</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7097</v>
      </c>
      <c r="B316" s="237" t="s">
        <v>7098</v>
      </c>
      <c r="C316" s="237" t="s">
        <v>7099</v>
      </c>
      <c r="D316" s="237" t="s">
        <v>21</v>
      </c>
      <c r="E316" s="237" t="s">
        <v>21</v>
      </c>
      <c r="F316" s="237" t="s">
        <v>21</v>
      </c>
      <c r="G316" s="237" t="s">
        <v>21</v>
      </c>
      <c r="H316" s="237" t="s">
        <v>7100</v>
      </c>
      <c r="I316" s="237" t="s">
        <v>7101</v>
      </c>
      <c r="J316" s="237" t="s">
        <v>7102</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7103</v>
      </c>
      <c r="B317" s="237" t="s">
        <v>7104</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7105</v>
      </c>
      <c r="B318" s="236" t="s">
        <v>7106</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7107</v>
      </c>
      <c r="B319" s="237" t="s">
        <v>7108</v>
      </c>
      <c r="C319" s="237" t="s">
        <v>7109</v>
      </c>
      <c r="D319" s="237" t="s">
        <v>7110</v>
      </c>
      <c r="E319" s="237" t="s">
        <v>21</v>
      </c>
      <c r="F319" s="237" t="s">
        <v>7111</v>
      </c>
      <c r="G319" s="237" t="s">
        <v>7112</v>
      </c>
      <c r="H319" s="237" t="s">
        <v>7113</v>
      </c>
      <c r="I319" s="237" t="s">
        <v>21</v>
      </c>
      <c r="J319" s="237" t="s">
        <v>7114</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7115</v>
      </c>
      <c r="B320" s="237" t="s">
        <v>7116</v>
      </c>
      <c r="C320" s="237" t="s">
        <v>7117</v>
      </c>
      <c r="D320" s="237" t="s">
        <v>7118</v>
      </c>
      <c r="E320" s="237" t="s">
        <v>21</v>
      </c>
      <c r="F320" s="237" t="s">
        <v>21</v>
      </c>
      <c r="G320" s="237" t="s">
        <v>21</v>
      </c>
      <c r="H320" s="237" t="s">
        <v>7119</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7120</v>
      </c>
      <c r="B321" s="237" t="s">
        <v>7121</v>
      </c>
      <c r="C321" s="237" t="s">
        <v>7122</v>
      </c>
      <c r="D321" s="237" t="s">
        <v>7123</v>
      </c>
      <c r="E321" s="237" t="s">
        <v>21</v>
      </c>
      <c r="F321" s="237" t="s">
        <v>21</v>
      </c>
      <c r="G321" s="237" t="s">
        <v>21</v>
      </c>
      <c r="H321" s="237" t="s">
        <v>7124</v>
      </c>
      <c r="I321" s="237" t="s">
        <v>21</v>
      </c>
      <c r="J321" s="237" t="s">
        <v>7125</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7126</v>
      </c>
      <c r="B322" s="237" t="s">
        <v>7127</v>
      </c>
      <c r="C322" s="237" t="s">
        <v>7128</v>
      </c>
      <c r="D322" s="237" t="s">
        <v>7129</v>
      </c>
      <c r="E322" s="237" t="s">
        <v>21</v>
      </c>
      <c r="F322" s="237" t="s">
        <v>21</v>
      </c>
      <c r="G322" s="237" t="s">
        <v>21</v>
      </c>
      <c r="H322" s="237" t="s">
        <v>7130</v>
      </c>
      <c r="I322" s="237" t="s">
        <v>21</v>
      </c>
      <c r="J322" s="237" t="s">
        <v>7131</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7132</v>
      </c>
      <c r="B323" s="237" t="s">
        <v>7133</v>
      </c>
      <c r="C323" s="237" t="s">
        <v>7134</v>
      </c>
      <c r="D323" s="237" t="s">
        <v>21</v>
      </c>
      <c r="E323" s="237" t="s">
        <v>21</v>
      </c>
      <c r="F323" s="237" t="s">
        <v>21</v>
      </c>
      <c r="G323" s="237" t="s">
        <v>21</v>
      </c>
      <c r="H323" s="237" t="s">
        <v>7135</v>
      </c>
      <c r="I323" s="237" t="s">
        <v>5932</v>
      </c>
      <c r="J323" s="237" t="s">
        <v>7136</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7137</v>
      </c>
      <c r="B324" s="237" t="s">
        <v>7138</v>
      </c>
      <c r="C324" s="237" t="s">
        <v>7139</v>
      </c>
      <c r="D324" s="237" t="s">
        <v>21</v>
      </c>
      <c r="E324" s="237" t="s">
        <v>21</v>
      </c>
      <c r="F324" s="237" t="s">
        <v>21</v>
      </c>
      <c r="G324" s="237" t="s">
        <v>21</v>
      </c>
      <c r="H324" s="237" t="s">
        <v>7140</v>
      </c>
      <c r="I324" s="237" t="s">
        <v>7141</v>
      </c>
      <c r="J324" s="237" t="s">
        <v>7142</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7143</v>
      </c>
      <c r="B325" s="237" t="s">
        <v>7144</v>
      </c>
      <c r="C325" s="237" t="s">
        <v>7145</v>
      </c>
      <c r="D325" s="237" t="s">
        <v>7146</v>
      </c>
      <c r="E325" s="237" t="s">
        <v>21</v>
      </c>
      <c r="F325" s="237" t="s">
        <v>21</v>
      </c>
      <c r="G325" s="237" t="s">
        <v>21</v>
      </c>
      <c r="H325" s="237" t="s">
        <v>7147</v>
      </c>
      <c r="I325" s="237" t="s">
        <v>21</v>
      </c>
      <c r="J325" s="237" t="s">
        <v>7148</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7149</v>
      </c>
      <c r="B326" s="244" t="s">
        <v>7150</v>
      </c>
      <c r="C326" s="244" t="s">
        <v>7151</v>
      </c>
      <c r="D326" s="244" t="s">
        <v>7152</v>
      </c>
      <c r="E326" s="244" t="s">
        <v>21</v>
      </c>
      <c r="F326" s="244" t="s">
        <v>21</v>
      </c>
      <c r="G326" s="244" t="s">
        <v>21</v>
      </c>
      <c r="H326" s="244" t="s">
        <v>7153</v>
      </c>
      <c r="I326" s="244" t="s">
        <v>5932</v>
      </c>
      <c r="J326" s="244" t="s">
        <v>7154</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2412</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IFERROR(INDEX('Recommendations'!$H$2:$H$492, MATCH(L2,'Recommendations'!$A$2:$A$492,0))="Implemented", FALSE))</xm:f>
            <x14:dxf>
              <font>
                <color rgb="FF000000"/>
              </font>
              <fill>
                <patternFill>
                  <bgColor rgb="FF3C7D22"/>
                </patternFill>
              </fill>
            </x14:dxf>
          </x14:cfRule>
          <x14:cfRule type="expression" priority="2" id="{00000000-000E-0000-0A00-000002000000}">
            <xm:f>AND(L2&lt;&gt;"", IFERROR(INDEX('Recommendations'!$H$2:$H$492, MATCH(L2,'Recommendations'!$A$2:$A$492,0))="Compensated", FALSE))</xm:f>
            <x14:dxf>
              <font>
                <color rgb="FF000000"/>
              </font>
              <fill>
                <patternFill>
                  <bgColor rgb="FFC6E0B4"/>
                </patternFill>
              </fill>
            </x14:dxf>
          </x14:cfRule>
          <x14:cfRule type="expression" priority="3" id="{00000000-000E-0000-0A00-000003000000}">
            <xm:f>AND(L2&lt;&gt;"", IFERROR(INDEX('Recommendations'!$H$2:$H$492, MATCH(L2,'Recommendations'!$A$2:$A$492,0))="Testing", FALSE))</xm:f>
            <x14:dxf>
              <font>
                <color rgb="FF000000"/>
              </font>
              <fill>
                <patternFill>
                  <bgColor rgb="FFFFC000"/>
                </patternFill>
              </fill>
            </x14:dxf>
          </x14:cfRule>
          <x14:cfRule type="expression" priority="4" id="{00000000-000E-0000-0A00-000004000000}">
            <xm:f>AND(L2&lt;&gt;"", IFERROR(INDEX('Recommendations'!$H$2:$H$492, MATCH(L2,'Recommendations'!$A$2:$A$492,0))="Failed", FALSE))</xm:f>
            <x14:dxf>
              <font>
                <color rgb="FF000000"/>
              </font>
              <fill>
                <patternFill>
                  <bgColor rgb="FFD82891"/>
                </patternFill>
              </fill>
            </x14:dxf>
          </x14:cfRule>
          <x14:cfRule type="expression" priority="5" id="{00000000-000E-0000-0A00-000005000000}">
            <xm:f>AND(L2&lt;&gt;"", IFERROR(INDEX('Recommendations'!$H$2:$H$492, MATCH(L2,'Recommendations'!$A$2:$A$492,0))="Risk Accepted", FALSE))</xm:f>
            <x14:dxf>
              <font>
                <color rgb="FF000000"/>
              </font>
              <fill>
                <patternFill>
                  <bgColor rgb="FFD9D9D9"/>
                </patternFill>
              </fill>
            </x14:dxf>
          </x14:cfRule>
          <x14:cfRule type="expression" priority="6" id="{00000000-000E-0000-0A00-000006000000}">
            <xm:f>AND(L2&lt;&gt;"", IFERROR(INDEX('Recommendations'!$H$2:$H$492, MATCH(L2,'Recommendations'!$A$2:$A$492,0))="N/A",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4303</v>
      </c>
      <c r="B1" s="289" t="s">
        <v>5188</v>
      </c>
      <c r="C1" s="289" t="s">
        <v>0</v>
      </c>
      <c r="D1" s="289" t="s">
        <v>2666</v>
      </c>
      <c r="E1" s="289" t="s">
        <v>7155</v>
      </c>
      <c r="F1" s="289" t="s">
        <v>7156</v>
      </c>
      <c r="G1" s="289" t="s">
        <v>2671</v>
      </c>
      <c r="H1" s="289" t="s">
        <v>2672</v>
      </c>
      <c r="I1" s="289" t="s">
        <v>2673</v>
      </c>
      <c r="J1" s="289" t="s">
        <v>2674</v>
      </c>
      <c r="K1" s="289" t="s">
        <v>2675</v>
      </c>
      <c r="L1" s="289" t="s">
        <v>2676</v>
      </c>
      <c r="M1" s="289" t="s">
        <v>2677</v>
      </c>
      <c r="N1" s="289" t="s">
        <v>2678</v>
      </c>
      <c r="O1" s="289" t="s">
        <v>2679</v>
      </c>
      <c r="P1" s="289" t="s">
        <v>2680</v>
      </c>
      <c r="Q1" s="289" t="s">
        <v>2681</v>
      </c>
      <c r="R1" s="289" t="s">
        <v>2682</v>
      </c>
      <c r="S1" s="289" t="s">
        <v>2683</v>
      </c>
      <c r="T1" s="289" t="s">
        <v>2684</v>
      </c>
      <c r="U1" s="289" t="s">
        <v>2685</v>
      </c>
      <c r="V1" s="289" t="s">
        <v>2686</v>
      </c>
      <c r="W1" s="289" t="s">
        <v>2687</v>
      </c>
      <c r="X1" s="289" t="s">
        <v>2688</v>
      </c>
      <c r="Y1" s="289" t="s">
        <v>2689</v>
      </c>
      <c r="Z1" s="289" t="s">
        <v>2690</v>
      </c>
      <c r="AA1" s="289" t="s">
        <v>2691</v>
      </c>
      <c r="AB1" s="289" t="s">
        <v>2692</v>
      </c>
      <c r="AC1" s="289" t="s">
        <v>2693</v>
      </c>
      <c r="AD1" s="289" t="s">
        <v>2694</v>
      </c>
      <c r="AE1" s="289" t="s">
        <v>2695</v>
      </c>
      <c r="AF1" s="289" t="s">
        <v>2696</v>
      </c>
      <c r="AG1" s="289" t="s">
        <v>2697</v>
      </c>
      <c r="AH1" s="289" t="s">
        <v>2698</v>
      </c>
      <c r="AI1" s="289" t="s">
        <v>2699</v>
      </c>
      <c r="AJ1" s="289" t="s">
        <v>2700</v>
      </c>
      <c r="AK1" s="289" t="s">
        <v>2701</v>
      </c>
      <c r="AL1" s="289" t="s">
        <v>2702</v>
      </c>
      <c r="AM1" s="289" t="s">
        <v>2703</v>
      </c>
      <c r="AN1" s="289" t="s">
        <v>2704</v>
      </c>
      <c r="AO1" s="289" t="s">
        <v>2705</v>
      </c>
      <c r="AP1" s="289" t="s">
        <v>2706</v>
      </c>
      <c r="AQ1" s="289" t="s">
        <v>2707</v>
      </c>
      <c r="AR1" s="289" t="s">
        <v>2708</v>
      </c>
      <c r="AS1" s="289" t="s">
        <v>2709</v>
      </c>
      <c r="AT1" s="289" t="s">
        <v>2710</v>
      </c>
      <c r="AU1" s="290" t="s">
        <v>2711</v>
      </c>
    </row>
    <row r="2" spans="1:47" ht="60" customHeight="1" outlineLevel="1" x14ac:dyDescent="0.35">
      <c r="A2" s="280" t="s">
        <v>7157</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7157</v>
      </c>
      <c r="B3" s="259" t="s">
        <v>7158</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7157</v>
      </c>
      <c r="B4" s="260" t="s">
        <v>7158</v>
      </c>
      <c r="C4" s="261" t="s">
        <v>7159</v>
      </c>
      <c r="D4" s="264" t="s">
        <v>7160</v>
      </c>
      <c r="E4" s="265" t="s">
        <v>7161</v>
      </c>
      <c r="F4" s="268" t="s">
        <v>7162</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7157</v>
      </c>
      <c r="B5" s="260" t="s">
        <v>7158</v>
      </c>
      <c r="C5" s="261" t="s">
        <v>7163</v>
      </c>
      <c r="D5" s="264" t="s">
        <v>7164</v>
      </c>
      <c r="E5" s="265" t="s">
        <v>7161</v>
      </c>
      <c r="F5" s="268" t="s">
        <v>7162</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7157</v>
      </c>
      <c r="B6" s="260" t="s">
        <v>7158</v>
      </c>
      <c r="C6" s="261" t="s">
        <v>7165</v>
      </c>
      <c r="D6" s="264" t="s">
        <v>7166</v>
      </c>
      <c r="E6" s="265" t="s">
        <v>7161</v>
      </c>
      <c r="F6" s="268" t="s">
        <v>7162</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7157</v>
      </c>
      <c r="B7" s="260" t="s">
        <v>7158</v>
      </c>
      <c r="C7" s="261" t="s">
        <v>7167</v>
      </c>
      <c r="D7" s="264" t="s">
        <v>7168</v>
      </c>
      <c r="E7" s="265" t="s">
        <v>7161</v>
      </c>
      <c r="F7" s="268" t="s">
        <v>7162</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7157</v>
      </c>
      <c r="B8" s="260" t="s">
        <v>7158</v>
      </c>
      <c r="C8" s="261" t="s">
        <v>7169</v>
      </c>
      <c r="D8" s="264" t="s">
        <v>7170</v>
      </c>
      <c r="E8" s="265" t="s">
        <v>7161</v>
      </c>
      <c r="F8" s="268" t="s">
        <v>7162</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7157</v>
      </c>
      <c r="B9" s="260" t="s">
        <v>7158</v>
      </c>
      <c r="C9" s="261" t="s">
        <v>7171</v>
      </c>
      <c r="D9" s="264" t="s">
        <v>7172</v>
      </c>
      <c r="E9" s="265" t="s">
        <v>7161</v>
      </c>
      <c r="F9" s="268" t="s">
        <v>7162</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7157</v>
      </c>
      <c r="B10" s="260" t="s">
        <v>7158</v>
      </c>
      <c r="C10" s="261" t="s">
        <v>7173</v>
      </c>
      <c r="D10" s="264" t="s">
        <v>7174</v>
      </c>
      <c r="E10" s="265" t="s">
        <v>7161</v>
      </c>
      <c r="F10" s="268" t="s">
        <v>7162</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7157</v>
      </c>
      <c r="B11" s="260" t="s">
        <v>7158</v>
      </c>
      <c r="C11" s="261" t="s">
        <v>7175</v>
      </c>
      <c r="D11" s="264" t="s">
        <v>7176</v>
      </c>
      <c r="E11" s="265" t="s">
        <v>7161</v>
      </c>
      <c r="F11" s="268" t="s">
        <v>7162</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7157</v>
      </c>
      <c r="B12" s="260" t="s">
        <v>7158</v>
      </c>
      <c r="C12" s="261" t="s">
        <v>7177</v>
      </c>
      <c r="D12" s="264" t="s">
        <v>7178</v>
      </c>
      <c r="E12" s="265" t="s">
        <v>7161</v>
      </c>
      <c r="F12" s="268" t="s">
        <v>7162</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7157</v>
      </c>
      <c r="B13" s="260" t="s">
        <v>7158</v>
      </c>
      <c r="C13" s="261" t="s">
        <v>7179</v>
      </c>
      <c r="D13" s="264" t="s">
        <v>7180</v>
      </c>
      <c r="E13" s="265" t="s">
        <v>7161</v>
      </c>
      <c r="F13" s="268" t="s">
        <v>7162</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7157</v>
      </c>
      <c r="B14" s="260" t="s">
        <v>7158</v>
      </c>
      <c r="C14" s="261" t="s">
        <v>7181</v>
      </c>
      <c r="D14" s="264" t="s">
        <v>7182</v>
      </c>
      <c r="E14" s="265" t="s">
        <v>7161</v>
      </c>
      <c r="F14" s="268" t="s">
        <v>7162</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7157</v>
      </c>
      <c r="B15" s="260" t="s">
        <v>7158</v>
      </c>
      <c r="C15" s="261" t="s">
        <v>7183</v>
      </c>
      <c r="D15" s="264" t="s">
        <v>7184</v>
      </c>
      <c r="E15" s="265" t="s">
        <v>7161</v>
      </c>
      <c r="F15" s="268" t="s">
        <v>7162</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7157</v>
      </c>
      <c r="B16" s="260" t="s">
        <v>7158</v>
      </c>
      <c r="C16" s="261" t="s">
        <v>7185</v>
      </c>
      <c r="D16" s="264" t="s">
        <v>7186</v>
      </c>
      <c r="E16" s="265" t="s">
        <v>7161</v>
      </c>
      <c r="F16" s="268" t="s">
        <v>7162</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7157</v>
      </c>
      <c r="B17" s="259" t="s">
        <v>7187</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7157</v>
      </c>
      <c r="B18" s="260" t="s">
        <v>7187</v>
      </c>
      <c r="C18" s="261" t="s">
        <v>7188</v>
      </c>
      <c r="D18" s="264" t="s">
        <v>7189</v>
      </c>
      <c r="E18" s="265" t="s">
        <v>7190</v>
      </c>
      <c r="F18" s="268" t="s">
        <v>7191</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7157</v>
      </c>
      <c r="B19" s="260" t="s">
        <v>7187</v>
      </c>
      <c r="C19" s="261" t="s">
        <v>7192</v>
      </c>
      <c r="D19" s="264" t="s">
        <v>7193</v>
      </c>
      <c r="E19" s="265" t="s">
        <v>7190</v>
      </c>
      <c r="F19" s="268" t="s">
        <v>7191</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7157</v>
      </c>
      <c r="B20" s="260" t="s">
        <v>7187</v>
      </c>
      <c r="C20" s="261" t="s">
        <v>7194</v>
      </c>
      <c r="D20" s="264" t="s">
        <v>7195</v>
      </c>
      <c r="E20" s="265" t="s">
        <v>7190</v>
      </c>
      <c r="F20" s="268" t="s">
        <v>7191</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7157</v>
      </c>
      <c r="B21" s="260" t="s">
        <v>7187</v>
      </c>
      <c r="C21" s="261" t="s">
        <v>7196</v>
      </c>
      <c r="D21" s="264" t="s">
        <v>7197</v>
      </c>
      <c r="E21" s="265" t="s">
        <v>7190</v>
      </c>
      <c r="F21" s="268" t="s">
        <v>7191</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7157</v>
      </c>
      <c r="B22" s="260" t="s">
        <v>7187</v>
      </c>
      <c r="C22" s="261" t="s">
        <v>7198</v>
      </c>
      <c r="D22" s="264" t="s">
        <v>7199</v>
      </c>
      <c r="E22" s="265" t="s">
        <v>7190</v>
      </c>
      <c r="F22" s="268" t="s">
        <v>7191</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7157</v>
      </c>
      <c r="B23" s="260" t="s">
        <v>7187</v>
      </c>
      <c r="C23" s="261" t="s">
        <v>7200</v>
      </c>
      <c r="D23" s="264" t="s">
        <v>7201</v>
      </c>
      <c r="E23" s="265" t="s">
        <v>7161</v>
      </c>
      <c r="F23" s="268" t="s">
        <v>7162</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7157</v>
      </c>
      <c r="B24" s="260" t="s">
        <v>7187</v>
      </c>
      <c r="C24" s="261" t="s">
        <v>7202</v>
      </c>
      <c r="D24" s="264" t="s">
        <v>7203</v>
      </c>
      <c r="E24" s="265" t="s">
        <v>7161</v>
      </c>
      <c r="F24" s="268" t="s">
        <v>7162</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7157</v>
      </c>
      <c r="B25" s="260" t="s">
        <v>7187</v>
      </c>
      <c r="C25" s="261" t="s">
        <v>7204</v>
      </c>
      <c r="D25" s="264" t="s">
        <v>7205</v>
      </c>
      <c r="E25" s="265" t="s">
        <v>7161</v>
      </c>
      <c r="F25" s="268" t="s">
        <v>7206</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7157</v>
      </c>
      <c r="B26" s="260" t="s">
        <v>7187</v>
      </c>
      <c r="C26" s="261" t="s">
        <v>7207</v>
      </c>
      <c r="D26" s="264" t="s">
        <v>7208</v>
      </c>
      <c r="E26" s="265" t="s">
        <v>7161</v>
      </c>
      <c r="F26" s="268" t="s">
        <v>7206</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7157</v>
      </c>
      <c r="B27" s="260" t="s">
        <v>7187</v>
      </c>
      <c r="C27" s="261" t="s">
        <v>7209</v>
      </c>
      <c r="D27" s="264" t="s">
        <v>7210</v>
      </c>
      <c r="E27" s="265" t="s">
        <v>7161</v>
      </c>
      <c r="F27" s="268" t="s">
        <v>7206</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7157</v>
      </c>
      <c r="B28" s="260" t="s">
        <v>7187</v>
      </c>
      <c r="C28" s="261" t="s">
        <v>7211</v>
      </c>
      <c r="D28" s="264" t="s">
        <v>7212</v>
      </c>
      <c r="E28" s="265" t="s">
        <v>7161</v>
      </c>
      <c r="F28" s="268" t="s">
        <v>7206</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7157</v>
      </c>
      <c r="B29" s="260" t="s">
        <v>7187</v>
      </c>
      <c r="C29" s="261" t="s">
        <v>7213</v>
      </c>
      <c r="D29" s="264" t="s">
        <v>7214</v>
      </c>
      <c r="E29" s="265" t="s">
        <v>7161</v>
      </c>
      <c r="F29" s="268" t="s">
        <v>7206</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7157</v>
      </c>
      <c r="B30" s="260" t="s">
        <v>7187</v>
      </c>
      <c r="C30" s="261" t="s">
        <v>7215</v>
      </c>
      <c r="D30" s="264" t="s">
        <v>7216</v>
      </c>
      <c r="E30" s="265" t="s">
        <v>7161</v>
      </c>
      <c r="F30" s="268" t="s">
        <v>7206</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7157</v>
      </c>
      <c r="B31" s="260" t="s">
        <v>7187</v>
      </c>
      <c r="C31" s="261" t="s">
        <v>7217</v>
      </c>
      <c r="D31" s="264" t="s">
        <v>7218</v>
      </c>
      <c r="E31" s="265" t="s">
        <v>7161</v>
      </c>
      <c r="F31" s="268" t="s">
        <v>7206</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7157</v>
      </c>
      <c r="B32" s="260" t="s">
        <v>7187</v>
      </c>
      <c r="C32" s="261" t="s">
        <v>7219</v>
      </c>
      <c r="D32" s="264" t="s">
        <v>7220</v>
      </c>
      <c r="E32" s="265" t="s">
        <v>7161</v>
      </c>
      <c r="F32" s="268" t="s">
        <v>7206</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7157</v>
      </c>
      <c r="B33" s="260" t="s">
        <v>7187</v>
      </c>
      <c r="C33" s="261" t="s">
        <v>7221</v>
      </c>
      <c r="D33" s="264" t="s">
        <v>7222</v>
      </c>
      <c r="E33" s="265" t="s">
        <v>7190</v>
      </c>
      <c r="F33" s="268" t="s">
        <v>7191</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7157</v>
      </c>
      <c r="B34" s="260" t="s">
        <v>7187</v>
      </c>
      <c r="C34" s="261" t="s">
        <v>7223</v>
      </c>
      <c r="D34" s="264" t="s">
        <v>7224</v>
      </c>
      <c r="E34" s="265" t="s">
        <v>7161</v>
      </c>
      <c r="F34" s="268" t="s">
        <v>7206</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7157</v>
      </c>
      <c r="B35" s="259" t="s">
        <v>7225</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7157</v>
      </c>
      <c r="B36" s="260" t="s">
        <v>7225</v>
      </c>
      <c r="C36" s="261" t="s">
        <v>7226</v>
      </c>
      <c r="D36" s="264" t="s">
        <v>7227</v>
      </c>
      <c r="E36" s="265" t="s">
        <v>7161</v>
      </c>
      <c r="F36" s="268" t="s">
        <v>7206</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7157</v>
      </c>
      <c r="B37" s="260" t="s">
        <v>7225</v>
      </c>
      <c r="C37" s="261" t="s">
        <v>7228</v>
      </c>
      <c r="D37" s="264" t="s">
        <v>7229</v>
      </c>
      <c r="E37" s="265" t="s">
        <v>7161</v>
      </c>
      <c r="F37" s="268" t="s">
        <v>7230</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7157</v>
      </c>
      <c r="B38" s="260" t="s">
        <v>7225</v>
      </c>
      <c r="C38" s="261" t="s">
        <v>7231</v>
      </c>
      <c r="D38" s="264" t="s">
        <v>7232</v>
      </c>
      <c r="E38" s="265" t="s">
        <v>7161</v>
      </c>
      <c r="F38" s="268" t="s">
        <v>7230</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7157</v>
      </c>
      <c r="B39" s="260" t="s">
        <v>7225</v>
      </c>
      <c r="C39" s="261" t="s">
        <v>7233</v>
      </c>
      <c r="D39" s="264" t="s">
        <v>7234</v>
      </c>
      <c r="E39" s="265" t="s">
        <v>7161</v>
      </c>
      <c r="F39" s="268" t="s">
        <v>7230</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7157</v>
      </c>
      <c r="B40" s="260" t="s">
        <v>7225</v>
      </c>
      <c r="C40" s="261" t="s">
        <v>7235</v>
      </c>
      <c r="D40" s="264" t="s">
        <v>7236</v>
      </c>
      <c r="E40" s="265" t="s">
        <v>7161</v>
      </c>
      <c r="F40" s="268" t="s">
        <v>7230</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7157</v>
      </c>
      <c r="B41" s="260" t="s">
        <v>7225</v>
      </c>
      <c r="C41" s="261" t="s">
        <v>7237</v>
      </c>
      <c r="D41" s="264" t="s">
        <v>7238</v>
      </c>
      <c r="E41" s="265" t="s">
        <v>7161</v>
      </c>
      <c r="F41" s="268" t="s">
        <v>7230</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7157</v>
      </c>
      <c r="B42" s="260" t="s">
        <v>7225</v>
      </c>
      <c r="C42" s="261" t="s">
        <v>7239</v>
      </c>
      <c r="D42" s="264" t="s">
        <v>7240</v>
      </c>
      <c r="E42" s="265" t="s">
        <v>7161</v>
      </c>
      <c r="F42" s="268" t="s">
        <v>7230</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7157</v>
      </c>
      <c r="B43" s="260" t="s">
        <v>7225</v>
      </c>
      <c r="C43" s="261" t="s">
        <v>7241</v>
      </c>
      <c r="D43" s="264" t="s">
        <v>7242</v>
      </c>
      <c r="E43" s="265" t="s">
        <v>7161</v>
      </c>
      <c r="F43" s="268" t="s">
        <v>7230</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7157</v>
      </c>
      <c r="B44" s="260" t="s">
        <v>7225</v>
      </c>
      <c r="C44" s="261" t="s">
        <v>7243</v>
      </c>
      <c r="D44" s="264" t="s">
        <v>7244</v>
      </c>
      <c r="E44" s="265" t="s">
        <v>7161</v>
      </c>
      <c r="F44" s="268" t="s">
        <v>7230</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7157</v>
      </c>
      <c r="B45" s="260" t="s">
        <v>7225</v>
      </c>
      <c r="C45" s="261" t="s">
        <v>7245</v>
      </c>
      <c r="D45" s="264" t="s">
        <v>7246</v>
      </c>
      <c r="E45" s="265" t="s">
        <v>7161</v>
      </c>
      <c r="F45" s="268" t="s">
        <v>7230</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7157</v>
      </c>
      <c r="B46" s="260" t="s">
        <v>7225</v>
      </c>
      <c r="C46" s="261" t="s">
        <v>7247</v>
      </c>
      <c r="D46" s="264" t="s">
        <v>7248</v>
      </c>
      <c r="E46" s="265" t="s">
        <v>7161</v>
      </c>
      <c r="F46" s="268" t="s">
        <v>7230</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7157</v>
      </c>
      <c r="B47" s="260" t="s">
        <v>7225</v>
      </c>
      <c r="C47" s="261" t="s">
        <v>7249</v>
      </c>
      <c r="D47" s="264" t="s">
        <v>7250</v>
      </c>
      <c r="E47" s="265" t="s">
        <v>7161</v>
      </c>
      <c r="F47" s="268" t="s">
        <v>7230</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7157</v>
      </c>
      <c r="B48" s="260" t="s">
        <v>7225</v>
      </c>
      <c r="C48" s="261" t="s">
        <v>7251</v>
      </c>
      <c r="D48" s="264" t="s">
        <v>7252</v>
      </c>
      <c r="E48" s="265" t="s">
        <v>7161</v>
      </c>
      <c r="F48" s="268" t="s">
        <v>7230</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7157</v>
      </c>
      <c r="B49" s="260" t="s">
        <v>7225</v>
      </c>
      <c r="C49" s="261" t="s">
        <v>7253</v>
      </c>
      <c r="D49" s="264" t="s">
        <v>7254</v>
      </c>
      <c r="E49" s="265" t="s">
        <v>7161</v>
      </c>
      <c r="F49" s="268" t="s">
        <v>7230</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7157</v>
      </c>
      <c r="B50" s="259" t="s">
        <v>4427</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7157</v>
      </c>
      <c r="B51" s="260" t="s">
        <v>4427</v>
      </c>
      <c r="C51" s="261" t="s">
        <v>7255</v>
      </c>
      <c r="D51" s="264" t="s">
        <v>7256</v>
      </c>
      <c r="E51" s="265" t="s">
        <v>7257</v>
      </c>
      <c r="F51" s="268" t="s">
        <v>7258</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7157</v>
      </c>
      <c r="B52" s="260" t="s">
        <v>4427</v>
      </c>
      <c r="C52" s="261" t="s">
        <v>7259</v>
      </c>
      <c r="D52" s="264" t="s">
        <v>7260</v>
      </c>
      <c r="E52" s="265" t="s">
        <v>7257</v>
      </c>
      <c r="F52" s="268" t="s">
        <v>7258</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7157</v>
      </c>
      <c r="B53" s="260" t="s">
        <v>4427</v>
      </c>
      <c r="C53" s="261" t="s">
        <v>7261</v>
      </c>
      <c r="D53" s="264" t="s">
        <v>7262</v>
      </c>
      <c r="E53" s="265" t="s">
        <v>7257</v>
      </c>
      <c r="F53" s="268" t="s">
        <v>7258</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7157</v>
      </c>
      <c r="B54" s="260" t="s">
        <v>4427</v>
      </c>
      <c r="C54" s="261" t="s">
        <v>7263</v>
      </c>
      <c r="D54" s="264" t="s">
        <v>7264</v>
      </c>
      <c r="E54" s="265" t="s">
        <v>7257</v>
      </c>
      <c r="F54" s="268" t="s">
        <v>7258</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7157</v>
      </c>
      <c r="B55" s="260" t="s">
        <v>4427</v>
      </c>
      <c r="C55" s="261" t="s">
        <v>7265</v>
      </c>
      <c r="D55" s="264" t="s">
        <v>7266</v>
      </c>
      <c r="E55" s="265" t="s">
        <v>7257</v>
      </c>
      <c r="F55" s="268" t="s">
        <v>7258</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7157</v>
      </c>
      <c r="B56" s="260" t="s">
        <v>4427</v>
      </c>
      <c r="C56" s="261" t="s">
        <v>7267</v>
      </c>
      <c r="D56" s="264" t="s">
        <v>7268</v>
      </c>
      <c r="E56" s="265" t="s">
        <v>7257</v>
      </c>
      <c r="F56" s="268" t="s">
        <v>7258</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7157</v>
      </c>
      <c r="B57" s="260" t="s">
        <v>4427</v>
      </c>
      <c r="C57" s="261" t="s">
        <v>7269</v>
      </c>
      <c r="D57" s="264" t="s">
        <v>7270</v>
      </c>
      <c r="E57" s="265" t="s">
        <v>7257</v>
      </c>
      <c r="F57" s="268" t="s">
        <v>7258</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7157</v>
      </c>
      <c r="B58" s="260" t="s">
        <v>4427</v>
      </c>
      <c r="C58" s="261" t="s">
        <v>7271</v>
      </c>
      <c r="D58" s="264" t="s">
        <v>7272</v>
      </c>
      <c r="E58" s="265" t="s">
        <v>7161</v>
      </c>
      <c r="F58" s="268" t="s">
        <v>7258</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7157</v>
      </c>
      <c r="B59" s="260" t="s">
        <v>4427</v>
      </c>
      <c r="C59" s="261" t="s">
        <v>7273</v>
      </c>
      <c r="D59" s="264" t="s">
        <v>7274</v>
      </c>
      <c r="E59" s="265" t="s">
        <v>7161</v>
      </c>
      <c r="F59" s="268" t="s">
        <v>7258</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7157</v>
      </c>
      <c r="B60" s="259" t="s">
        <v>7275</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7157</v>
      </c>
      <c r="B61" s="260" t="s">
        <v>7275</v>
      </c>
      <c r="C61" s="261" t="s">
        <v>7276</v>
      </c>
      <c r="D61" s="264" t="s">
        <v>7277</v>
      </c>
      <c r="E61" s="265" t="s">
        <v>7161</v>
      </c>
      <c r="F61" s="268" t="s">
        <v>7278</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7157</v>
      </c>
      <c r="B62" s="260" t="s">
        <v>7275</v>
      </c>
      <c r="C62" s="261" t="s">
        <v>7279</v>
      </c>
      <c r="D62" s="264" t="s">
        <v>7280</v>
      </c>
      <c r="E62" s="265" t="s">
        <v>7161</v>
      </c>
      <c r="F62" s="268" t="s">
        <v>7278</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7157</v>
      </c>
      <c r="B63" s="260" t="s">
        <v>7275</v>
      </c>
      <c r="C63" s="261" t="s">
        <v>7281</v>
      </c>
      <c r="D63" s="264" t="s">
        <v>7282</v>
      </c>
      <c r="E63" s="265" t="s">
        <v>7161</v>
      </c>
      <c r="F63" s="268" t="s">
        <v>7278</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7157</v>
      </c>
      <c r="B64" s="260" t="s">
        <v>7275</v>
      </c>
      <c r="C64" s="261" t="s">
        <v>7283</v>
      </c>
      <c r="D64" s="264" t="s">
        <v>7284</v>
      </c>
      <c r="E64" s="265" t="s">
        <v>7161</v>
      </c>
      <c r="F64" s="268" t="s">
        <v>7278</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7157</v>
      </c>
      <c r="B65" s="260" t="s">
        <v>7275</v>
      </c>
      <c r="C65" s="261" t="s">
        <v>7285</v>
      </c>
      <c r="D65" s="264" t="s">
        <v>7286</v>
      </c>
      <c r="E65" s="265" t="s">
        <v>7161</v>
      </c>
      <c r="F65" s="268" t="s">
        <v>7278</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7157</v>
      </c>
      <c r="B66" s="260" t="s">
        <v>7275</v>
      </c>
      <c r="C66" s="261" t="s">
        <v>7287</v>
      </c>
      <c r="D66" s="264" t="s">
        <v>7288</v>
      </c>
      <c r="E66" s="265" t="s">
        <v>7161</v>
      </c>
      <c r="F66" s="268" t="s">
        <v>7278</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7157</v>
      </c>
      <c r="B67" s="260" t="s">
        <v>7275</v>
      </c>
      <c r="C67" s="261" t="s">
        <v>7289</v>
      </c>
      <c r="D67" s="264" t="s">
        <v>7290</v>
      </c>
      <c r="E67" s="265" t="s">
        <v>7161</v>
      </c>
      <c r="F67" s="268" t="s">
        <v>7278</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7157</v>
      </c>
      <c r="B68" s="260" t="s">
        <v>7275</v>
      </c>
      <c r="C68" s="261" t="s">
        <v>7291</v>
      </c>
      <c r="D68" s="264" t="s">
        <v>7292</v>
      </c>
      <c r="E68" s="265" t="s">
        <v>7161</v>
      </c>
      <c r="F68" s="268" t="s">
        <v>7293</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7157</v>
      </c>
      <c r="B69" s="260" t="s">
        <v>7275</v>
      </c>
      <c r="C69" s="261" t="s">
        <v>7294</v>
      </c>
      <c r="D69" s="264" t="s">
        <v>7295</v>
      </c>
      <c r="E69" s="265" t="s">
        <v>7161</v>
      </c>
      <c r="F69" s="268" t="s">
        <v>7293</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7157</v>
      </c>
      <c r="B70" s="260" t="s">
        <v>7275</v>
      </c>
      <c r="C70" s="261" t="s">
        <v>7296</v>
      </c>
      <c r="D70" s="264" t="s">
        <v>7297</v>
      </c>
      <c r="E70" s="265" t="s">
        <v>7161</v>
      </c>
      <c r="F70" s="268" t="s">
        <v>7293</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7157</v>
      </c>
      <c r="B71" s="260" t="s">
        <v>7275</v>
      </c>
      <c r="C71" s="261" t="s">
        <v>7298</v>
      </c>
      <c r="D71" s="264" t="s">
        <v>7299</v>
      </c>
      <c r="E71" s="265" t="s">
        <v>7161</v>
      </c>
      <c r="F71" s="268" t="s">
        <v>7300</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7157</v>
      </c>
      <c r="B72" s="260" t="s">
        <v>7275</v>
      </c>
      <c r="C72" s="261" t="s">
        <v>7301</v>
      </c>
      <c r="D72" s="264" t="s">
        <v>7302</v>
      </c>
      <c r="E72" s="265" t="s">
        <v>7161</v>
      </c>
      <c r="F72" s="268" t="s">
        <v>7278</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7157</v>
      </c>
      <c r="B73" s="260" t="s">
        <v>7275</v>
      </c>
      <c r="C73" s="261" t="s">
        <v>7303</v>
      </c>
      <c r="D73" s="264" t="s">
        <v>7304</v>
      </c>
      <c r="E73" s="265" t="s">
        <v>7305</v>
      </c>
      <c r="F73" s="268" t="s">
        <v>7278</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7157</v>
      </c>
      <c r="B74" s="259" t="s">
        <v>7306</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7157</v>
      </c>
      <c r="B75" s="260" t="s">
        <v>7306</v>
      </c>
      <c r="C75" s="261" t="s">
        <v>7307</v>
      </c>
      <c r="D75" s="264" t="s">
        <v>7308</v>
      </c>
      <c r="E75" s="265" t="s">
        <v>7305</v>
      </c>
      <c r="F75" s="268" t="s">
        <v>7309</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7157</v>
      </c>
      <c r="B76" s="260" t="s">
        <v>7306</v>
      </c>
      <c r="C76" s="261" t="s">
        <v>7310</v>
      </c>
      <c r="D76" s="264" t="s">
        <v>7311</v>
      </c>
      <c r="E76" s="265" t="s">
        <v>7305</v>
      </c>
      <c r="F76" s="268" t="s">
        <v>7309</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7157</v>
      </c>
      <c r="B77" s="260" t="s">
        <v>7306</v>
      </c>
      <c r="C77" s="261" t="s">
        <v>7312</v>
      </c>
      <c r="D77" s="264" t="s">
        <v>7313</v>
      </c>
      <c r="E77" s="265" t="s">
        <v>7305</v>
      </c>
      <c r="F77" s="268" t="s">
        <v>7309</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7157</v>
      </c>
      <c r="B78" s="260" t="s">
        <v>7306</v>
      </c>
      <c r="C78" s="261" t="s">
        <v>7314</v>
      </c>
      <c r="D78" s="264" t="s">
        <v>7315</v>
      </c>
      <c r="E78" s="265" t="s">
        <v>7305</v>
      </c>
      <c r="F78" s="268" t="s">
        <v>7309</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7157</v>
      </c>
      <c r="B79" s="260" t="s">
        <v>7306</v>
      </c>
      <c r="C79" s="261" t="s">
        <v>7316</v>
      </c>
      <c r="D79" s="264" t="s">
        <v>7317</v>
      </c>
      <c r="E79" s="265" t="s">
        <v>7305</v>
      </c>
      <c r="F79" s="268" t="s">
        <v>7309</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7157</v>
      </c>
      <c r="B80" s="260" t="s">
        <v>7306</v>
      </c>
      <c r="C80" s="261" t="s">
        <v>7318</v>
      </c>
      <c r="D80" s="264" t="s">
        <v>7319</v>
      </c>
      <c r="E80" s="265" t="s">
        <v>7305</v>
      </c>
      <c r="F80" s="268" t="s">
        <v>7309</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7157</v>
      </c>
      <c r="B81" s="260" t="s">
        <v>7306</v>
      </c>
      <c r="C81" s="261" t="s">
        <v>7320</v>
      </c>
      <c r="D81" s="264" t="s">
        <v>7321</v>
      </c>
      <c r="E81" s="265" t="s">
        <v>7305</v>
      </c>
      <c r="F81" s="268" t="s">
        <v>7309</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7157</v>
      </c>
      <c r="B82" s="260" t="s">
        <v>7306</v>
      </c>
      <c r="C82" s="261" t="s">
        <v>7322</v>
      </c>
      <c r="D82" s="264" t="s">
        <v>7323</v>
      </c>
      <c r="E82" s="265" t="s">
        <v>7305</v>
      </c>
      <c r="F82" s="268" t="s">
        <v>7309</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7157</v>
      </c>
      <c r="B83" s="260" t="s">
        <v>7306</v>
      </c>
      <c r="C83" s="261" t="s">
        <v>7324</v>
      </c>
      <c r="D83" s="264" t="s">
        <v>7325</v>
      </c>
      <c r="E83" s="265" t="s">
        <v>7305</v>
      </c>
      <c r="F83" s="268" t="s">
        <v>7309</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7157</v>
      </c>
      <c r="B84" s="260" t="s">
        <v>7306</v>
      </c>
      <c r="C84" s="261" t="s">
        <v>7326</v>
      </c>
      <c r="D84" s="264" t="s">
        <v>7327</v>
      </c>
      <c r="E84" s="265" t="s">
        <v>7305</v>
      </c>
      <c r="F84" s="268" t="s">
        <v>7309</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7157</v>
      </c>
      <c r="B85" s="260" t="s">
        <v>7306</v>
      </c>
      <c r="C85" s="261" t="s">
        <v>7328</v>
      </c>
      <c r="D85" s="264" t="s">
        <v>7329</v>
      </c>
      <c r="E85" s="265" t="s">
        <v>7305</v>
      </c>
      <c r="F85" s="268" t="s">
        <v>7309</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7157</v>
      </c>
      <c r="B86" s="260" t="s">
        <v>7306</v>
      </c>
      <c r="C86" s="261" t="s">
        <v>7330</v>
      </c>
      <c r="D86" s="264" t="s">
        <v>7331</v>
      </c>
      <c r="E86" s="265" t="s">
        <v>7305</v>
      </c>
      <c r="F86" s="268" t="s">
        <v>7309</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7157</v>
      </c>
      <c r="B87" s="260" t="s">
        <v>7306</v>
      </c>
      <c r="C87" s="261" t="s">
        <v>7332</v>
      </c>
      <c r="D87" s="264" t="s">
        <v>7333</v>
      </c>
      <c r="E87" s="265" t="s">
        <v>7305</v>
      </c>
      <c r="F87" s="268" t="s">
        <v>7309</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7157</v>
      </c>
      <c r="B88" s="260" t="s">
        <v>7306</v>
      </c>
      <c r="C88" s="261" t="s">
        <v>7334</v>
      </c>
      <c r="D88" s="264" t="s">
        <v>7335</v>
      </c>
      <c r="E88" s="265" t="s">
        <v>7305</v>
      </c>
      <c r="F88" s="268" t="s">
        <v>7293</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7157</v>
      </c>
      <c r="B89" s="260" t="s">
        <v>7306</v>
      </c>
      <c r="C89" s="261" t="s">
        <v>7336</v>
      </c>
      <c r="D89" s="264" t="s">
        <v>7337</v>
      </c>
      <c r="E89" s="265" t="s">
        <v>7305</v>
      </c>
      <c r="F89" s="268" t="s">
        <v>7293</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7157</v>
      </c>
      <c r="B90" s="260" t="s">
        <v>7306</v>
      </c>
      <c r="C90" s="261" t="s">
        <v>7338</v>
      </c>
      <c r="D90" s="264" t="s">
        <v>7339</v>
      </c>
      <c r="E90" s="265" t="s">
        <v>7305</v>
      </c>
      <c r="F90" s="268" t="s">
        <v>7293</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7157</v>
      </c>
      <c r="B91" s="259" t="s">
        <v>7340</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7157</v>
      </c>
      <c r="B92" s="260" t="s">
        <v>7340</v>
      </c>
      <c r="C92" s="261" t="s">
        <v>7341</v>
      </c>
      <c r="D92" s="264" t="s">
        <v>7342</v>
      </c>
      <c r="E92" s="265" t="s">
        <v>7161</v>
      </c>
      <c r="F92" s="268" t="s">
        <v>7293</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7157</v>
      </c>
      <c r="B93" s="260" t="s">
        <v>7340</v>
      </c>
      <c r="C93" s="261" t="s">
        <v>7343</v>
      </c>
      <c r="D93" s="264" t="s">
        <v>7344</v>
      </c>
      <c r="E93" s="265" t="s">
        <v>7161</v>
      </c>
      <c r="F93" s="268" t="s">
        <v>7293</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7157</v>
      </c>
      <c r="B94" s="260" t="s">
        <v>7340</v>
      </c>
      <c r="C94" s="261" t="s">
        <v>7345</v>
      </c>
      <c r="D94" s="264" t="s">
        <v>7346</v>
      </c>
      <c r="E94" s="265" t="s">
        <v>7161</v>
      </c>
      <c r="F94" s="268" t="s">
        <v>7293</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7157</v>
      </c>
      <c r="B95" s="260" t="s">
        <v>7340</v>
      </c>
      <c r="C95" s="261" t="s">
        <v>7347</v>
      </c>
      <c r="D95" s="264" t="s">
        <v>7348</v>
      </c>
      <c r="E95" s="265" t="s">
        <v>7161</v>
      </c>
      <c r="F95" s="268" t="s">
        <v>7293</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7157</v>
      </c>
      <c r="B96" s="260" t="s">
        <v>7340</v>
      </c>
      <c r="C96" s="261" t="s">
        <v>7349</v>
      </c>
      <c r="D96" s="264" t="s">
        <v>7350</v>
      </c>
      <c r="E96" s="265" t="s">
        <v>7161</v>
      </c>
      <c r="F96" s="268" t="s">
        <v>7293</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7157</v>
      </c>
      <c r="B97" s="260" t="s">
        <v>7340</v>
      </c>
      <c r="C97" s="261" t="s">
        <v>7351</v>
      </c>
      <c r="D97" s="264" t="s">
        <v>7352</v>
      </c>
      <c r="E97" s="265" t="s">
        <v>7161</v>
      </c>
      <c r="F97" s="268" t="s">
        <v>7353</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7157</v>
      </c>
      <c r="B98" s="260" t="s">
        <v>7340</v>
      </c>
      <c r="C98" s="261" t="s">
        <v>7354</v>
      </c>
      <c r="D98" s="264" t="s">
        <v>7355</v>
      </c>
      <c r="E98" s="265" t="s">
        <v>7161</v>
      </c>
      <c r="F98" s="268" t="s">
        <v>7353</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7157</v>
      </c>
      <c r="B99" s="260" t="s">
        <v>7340</v>
      </c>
      <c r="C99" s="261" t="s">
        <v>7356</v>
      </c>
      <c r="D99" s="264" t="s">
        <v>7357</v>
      </c>
      <c r="E99" s="265" t="s">
        <v>7161</v>
      </c>
      <c r="F99" s="268" t="s">
        <v>7353</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7157</v>
      </c>
      <c r="B100" s="260" t="s">
        <v>7340</v>
      </c>
      <c r="C100" s="261" t="s">
        <v>7358</v>
      </c>
      <c r="D100" s="264" t="s">
        <v>7359</v>
      </c>
      <c r="E100" s="265" t="s">
        <v>7161</v>
      </c>
      <c r="F100" s="268" t="s">
        <v>7353</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7157</v>
      </c>
      <c r="B101" s="260" t="s">
        <v>7340</v>
      </c>
      <c r="C101" s="261" t="s">
        <v>7360</v>
      </c>
      <c r="D101" s="264" t="s">
        <v>7361</v>
      </c>
      <c r="E101" s="265" t="s">
        <v>7161</v>
      </c>
      <c r="F101" s="268" t="s">
        <v>7293</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7157</v>
      </c>
      <c r="B102" s="260" t="s">
        <v>7340</v>
      </c>
      <c r="C102" s="261" t="s">
        <v>7362</v>
      </c>
      <c r="D102" s="264" t="s">
        <v>7363</v>
      </c>
      <c r="E102" s="265" t="s">
        <v>7305</v>
      </c>
      <c r="F102" s="268" t="s">
        <v>7293</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7157</v>
      </c>
      <c r="B103" s="260" t="s">
        <v>7340</v>
      </c>
      <c r="C103" s="261" t="s">
        <v>7364</v>
      </c>
      <c r="D103" s="264" t="s">
        <v>7365</v>
      </c>
      <c r="E103" s="265" t="s">
        <v>7305</v>
      </c>
      <c r="F103" s="268" t="s">
        <v>7293</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7157</v>
      </c>
      <c r="B104" s="260" t="s">
        <v>7340</v>
      </c>
      <c r="C104" s="261" t="s">
        <v>7366</v>
      </c>
      <c r="D104" s="264" t="s">
        <v>7367</v>
      </c>
      <c r="E104" s="265" t="s">
        <v>7305</v>
      </c>
      <c r="F104" s="268" t="s">
        <v>7293</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7157</v>
      </c>
      <c r="B105" s="260" t="s">
        <v>7340</v>
      </c>
      <c r="C105" s="261" t="s">
        <v>7368</v>
      </c>
      <c r="D105" s="264" t="s">
        <v>7369</v>
      </c>
      <c r="E105" s="265" t="s">
        <v>7190</v>
      </c>
      <c r="F105" s="268" t="s">
        <v>7293</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7157</v>
      </c>
      <c r="B106" s="259" t="s">
        <v>7370</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7157</v>
      </c>
      <c r="B107" s="260" t="s">
        <v>7370</v>
      </c>
      <c r="C107" s="261" t="s">
        <v>7371</v>
      </c>
      <c r="D107" s="264" t="s">
        <v>7372</v>
      </c>
      <c r="E107" s="265" t="s">
        <v>7305</v>
      </c>
      <c r="F107" s="268" t="s">
        <v>7293</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7157</v>
      </c>
      <c r="B108" s="260" t="s">
        <v>7370</v>
      </c>
      <c r="C108" s="261" t="s">
        <v>7373</v>
      </c>
      <c r="D108" s="264" t="s">
        <v>7374</v>
      </c>
      <c r="E108" s="265" t="s">
        <v>7305</v>
      </c>
      <c r="F108" s="268" t="s">
        <v>7293</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7157</v>
      </c>
      <c r="B109" s="260" t="s">
        <v>7370</v>
      </c>
      <c r="C109" s="261" t="s">
        <v>7375</v>
      </c>
      <c r="D109" s="264" t="s">
        <v>7376</v>
      </c>
      <c r="E109" s="265" t="s">
        <v>7305</v>
      </c>
      <c r="F109" s="268" t="s">
        <v>7293</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7157</v>
      </c>
      <c r="B110" s="260" t="s">
        <v>7370</v>
      </c>
      <c r="C110" s="261" t="s">
        <v>7377</v>
      </c>
      <c r="D110" s="264" t="s">
        <v>7378</v>
      </c>
      <c r="E110" s="265" t="s">
        <v>7305</v>
      </c>
      <c r="F110" s="268" t="s">
        <v>7293</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7157</v>
      </c>
      <c r="B111" s="260" t="s">
        <v>7370</v>
      </c>
      <c r="C111" s="261" t="s">
        <v>7379</v>
      </c>
      <c r="D111" s="264" t="s">
        <v>7380</v>
      </c>
      <c r="E111" s="265" t="s">
        <v>7305</v>
      </c>
      <c r="F111" s="268" t="s">
        <v>7293</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7157</v>
      </c>
      <c r="B112" s="260" t="s">
        <v>7370</v>
      </c>
      <c r="C112" s="261" t="s">
        <v>7381</v>
      </c>
      <c r="D112" s="264" t="s">
        <v>7382</v>
      </c>
      <c r="E112" s="265" t="s">
        <v>7305</v>
      </c>
      <c r="F112" s="268" t="s">
        <v>7293</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7157</v>
      </c>
      <c r="B113" s="260" t="s">
        <v>7370</v>
      </c>
      <c r="C113" s="261" t="s">
        <v>7383</v>
      </c>
      <c r="D113" s="264" t="s">
        <v>7384</v>
      </c>
      <c r="E113" s="265" t="s">
        <v>7305</v>
      </c>
      <c r="F113" s="268" t="s">
        <v>7293</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7157</v>
      </c>
      <c r="B114" s="260" t="s">
        <v>7370</v>
      </c>
      <c r="C114" s="261" t="s">
        <v>7385</v>
      </c>
      <c r="D114" s="264" t="s">
        <v>7386</v>
      </c>
      <c r="E114" s="265" t="s">
        <v>7305</v>
      </c>
      <c r="F114" s="268" t="s">
        <v>7293</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7157</v>
      </c>
      <c r="B115" s="260" t="s">
        <v>7370</v>
      </c>
      <c r="C115" s="261" t="s">
        <v>7387</v>
      </c>
      <c r="D115" s="264" t="s">
        <v>7388</v>
      </c>
      <c r="E115" s="265" t="s">
        <v>7305</v>
      </c>
      <c r="F115" s="268" t="s">
        <v>7293</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7157</v>
      </c>
      <c r="B116" s="260" t="s">
        <v>7370</v>
      </c>
      <c r="C116" s="261" t="s">
        <v>7389</v>
      </c>
      <c r="D116" s="264" t="s">
        <v>7390</v>
      </c>
      <c r="E116" s="265" t="s">
        <v>7305</v>
      </c>
      <c r="F116" s="268" t="s">
        <v>7293</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7157</v>
      </c>
      <c r="B117" s="260" t="s">
        <v>7370</v>
      </c>
      <c r="C117" s="261" t="s">
        <v>7391</v>
      </c>
      <c r="D117" s="264" t="s">
        <v>7392</v>
      </c>
      <c r="E117" s="265" t="s">
        <v>7305</v>
      </c>
      <c r="F117" s="268" t="s">
        <v>7293</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7393</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7393</v>
      </c>
      <c r="B119" s="259" t="s">
        <v>7394</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7393</v>
      </c>
      <c r="B120" s="260" t="s">
        <v>7394</v>
      </c>
      <c r="C120" s="261" t="s">
        <v>7395</v>
      </c>
      <c r="D120" s="264" t="s">
        <v>7396</v>
      </c>
      <c r="E120" s="265" t="s">
        <v>7161</v>
      </c>
      <c r="F120" s="268" t="s">
        <v>7397</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7393</v>
      </c>
      <c r="B121" s="260" t="s">
        <v>7394</v>
      </c>
      <c r="C121" s="261" t="s">
        <v>7398</v>
      </c>
      <c r="D121" s="264" t="s">
        <v>7399</v>
      </c>
      <c r="E121" s="265" t="s">
        <v>7161</v>
      </c>
      <c r="F121" s="268" t="s">
        <v>7397</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7393</v>
      </c>
      <c r="B122" s="260" t="s">
        <v>7394</v>
      </c>
      <c r="C122" s="261" t="s">
        <v>7400</v>
      </c>
      <c r="D122" s="264" t="s">
        <v>7401</v>
      </c>
      <c r="E122" s="265" t="s">
        <v>7161</v>
      </c>
      <c r="F122" s="268" t="s">
        <v>7397</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7393</v>
      </c>
      <c r="B123" s="260" t="s">
        <v>7394</v>
      </c>
      <c r="C123" s="261" t="s">
        <v>7402</v>
      </c>
      <c r="D123" s="264" t="s">
        <v>7403</v>
      </c>
      <c r="E123" s="265" t="s">
        <v>7161</v>
      </c>
      <c r="F123" s="268" t="s">
        <v>7397</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7393</v>
      </c>
      <c r="B124" s="260" t="s">
        <v>7394</v>
      </c>
      <c r="C124" s="261" t="s">
        <v>7404</v>
      </c>
      <c r="D124" s="264" t="s">
        <v>7405</v>
      </c>
      <c r="E124" s="265" t="s">
        <v>7161</v>
      </c>
      <c r="F124" s="268" t="s">
        <v>7397</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7393</v>
      </c>
      <c r="B125" s="260" t="s">
        <v>7394</v>
      </c>
      <c r="C125" s="261" t="s">
        <v>7406</v>
      </c>
      <c r="D125" s="264" t="s">
        <v>7407</v>
      </c>
      <c r="E125" s="265" t="s">
        <v>7161</v>
      </c>
      <c r="F125" s="268" t="s">
        <v>7397</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7393</v>
      </c>
      <c r="B126" s="260" t="s">
        <v>7394</v>
      </c>
      <c r="C126" s="261" t="s">
        <v>7408</v>
      </c>
      <c r="D126" s="264" t="s">
        <v>7409</v>
      </c>
      <c r="E126" s="265" t="s">
        <v>7161</v>
      </c>
      <c r="F126" s="268" t="s">
        <v>7397</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7393</v>
      </c>
      <c r="B127" s="260" t="s">
        <v>7394</v>
      </c>
      <c r="C127" s="261" t="s">
        <v>7410</v>
      </c>
      <c r="D127" s="264" t="s">
        <v>7411</v>
      </c>
      <c r="E127" s="265" t="s">
        <v>7161</v>
      </c>
      <c r="F127" s="268" t="s">
        <v>7397</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7393</v>
      </c>
      <c r="B128" s="260" t="s">
        <v>7394</v>
      </c>
      <c r="C128" s="261" t="s">
        <v>7412</v>
      </c>
      <c r="D128" s="264" t="s">
        <v>7413</v>
      </c>
      <c r="E128" s="265" t="s">
        <v>7161</v>
      </c>
      <c r="F128" s="268" t="s">
        <v>7397</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7393</v>
      </c>
      <c r="B129" s="260" t="s">
        <v>7394</v>
      </c>
      <c r="C129" s="261" t="s">
        <v>7414</v>
      </c>
      <c r="D129" s="264" t="s">
        <v>7415</v>
      </c>
      <c r="E129" s="265" t="s">
        <v>7161</v>
      </c>
      <c r="F129" s="268" t="s">
        <v>7397</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7393</v>
      </c>
      <c r="B130" s="260" t="s">
        <v>7394</v>
      </c>
      <c r="C130" s="261" t="s">
        <v>7416</v>
      </c>
      <c r="D130" s="264" t="s">
        <v>7417</v>
      </c>
      <c r="E130" s="265" t="s">
        <v>7161</v>
      </c>
      <c r="F130" s="268" t="s">
        <v>7397</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7393</v>
      </c>
      <c r="B131" s="260" t="s">
        <v>7394</v>
      </c>
      <c r="C131" s="261" t="s">
        <v>7418</v>
      </c>
      <c r="D131" s="264" t="s">
        <v>7419</v>
      </c>
      <c r="E131" s="265" t="s">
        <v>7161</v>
      </c>
      <c r="F131" s="268" t="s">
        <v>7397</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7393</v>
      </c>
      <c r="B132" s="260" t="s">
        <v>7394</v>
      </c>
      <c r="C132" s="261" t="s">
        <v>7420</v>
      </c>
      <c r="D132" s="264" t="s">
        <v>7421</v>
      </c>
      <c r="E132" s="265" t="s">
        <v>7161</v>
      </c>
      <c r="F132" s="268" t="s">
        <v>7397</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7393</v>
      </c>
      <c r="B133" s="260" t="s">
        <v>7394</v>
      </c>
      <c r="C133" s="261" t="s">
        <v>7422</v>
      </c>
      <c r="D133" s="264" t="s">
        <v>7423</v>
      </c>
      <c r="E133" s="265" t="s">
        <v>7190</v>
      </c>
      <c r="F133" s="268" t="s">
        <v>7397</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7393</v>
      </c>
      <c r="B134" s="260" t="s">
        <v>7394</v>
      </c>
      <c r="C134" s="261" t="s">
        <v>7424</v>
      </c>
      <c r="D134" s="264" t="s">
        <v>7425</v>
      </c>
      <c r="E134" s="265" t="s">
        <v>7190</v>
      </c>
      <c r="F134" s="268" t="s">
        <v>7397</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7393</v>
      </c>
      <c r="B135" s="260" t="s">
        <v>7394</v>
      </c>
      <c r="C135" s="261" t="s">
        <v>7426</v>
      </c>
      <c r="D135" s="264" t="s">
        <v>7427</v>
      </c>
      <c r="E135" s="265" t="s">
        <v>7305</v>
      </c>
      <c r="F135" s="268" t="s">
        <v>7397</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7393</v>
      </c>
      <c r="B136" s="260" t="s">
        <v>7394</v>
      </c>
      <c r="C136" s="261" t="s">
        <v>7428</v>
      </c>
      <c r="D136" s="264" t="s">
        <v>7429</v>
      </c>
      <c r="E136" s="265" t="s">
        <v>7190</v>
      </c>
      <c r="F136" s="268" t="s">
        <v>7397</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7393</v>
      </c>
      <c r="B137" s="260" t="s">
        <v>7394</v>
      </c>
      <c r="C137" s="261" t="s">
        <v>7430</v>
      </c>
      <c r="D137" s="264" t="s">
        <v>7431</v>
      </c>
      <c r="E137" s="265" t="s">
        <v>7190</v>
      </c>
      <c r="F137" s="268" t="s">
        <v>7397</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7393</v>
      </c>
      <c r="B138" s="260" t="s">
        <v>7394</v>
      </c>
      <c r="C138" s="261" t="s">
        <v>7432</v>
      </c>
      <c r="D138" s="264" t="s">
        <v>7433</v>
      </c>
      <c r="E138" s="265" t="s">
        <v>7305</v>
      </c>
      <c r="F138" s="268" t="s">
        <v>7397</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7393</v>
      </c>
      <c r="B139" s="260" t="s">
        <v>7394</v>
      </c>
      <c r="C139" s="261" t="s">
        <v>7434</v>
      </c>
      <c r="D139" s="264" t="s">
        <v>7435</v>
      </c>
      <c r="E139" s="265" t="s">
        <v>7305</v>
      </c>
      <c r="F139" s="268" t="s">
        <v>7397</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7393</v>
      </c>
      <c r="B140" s="260" t="s">
        <v>7394</v>
      </c>
      <c r="C140" s="261" t="s">
        <v>7436</v>
      </c>
      <c r="D140" s="264" t="s">
        <v>7437</v>
      </c>
      <c r="E140" s="265" t="s">
        <v>7161</v>
      </c>
      <c r="F140" s="268" t="s">
        <v>7397</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7393</v>
      </c>
      <c r="B141" s="260" t="s">
        <v>7394</v>
      </c>
      <c r="C141" s="261" t="s">
        <v>7438</v>
      </c>
      <c r="D141" s="264" t="s">
        <v>7439</v>
      </c>
      <c r="E141" s="265" t="s">
        <v>7440</v>
      </c>
      <c r="F141" s="268" t="s">
        <v>7441</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7393</v>
      </c>
      <c r="B142" s="260" t="s">
        <v>7394</v>
      </c>
      <c r="C142" s="261" t="s">
        <v>7442</v>
      </c>
      <c r="D142" s="264" t="s">
        <v>7443</v>
      </c>
      <c r="E142" s="265" t="s">
        <v>7440</v>
      </c>
      <c r="F142" s="268" t="s">
        <v>7441</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7393</v>
      </c>
      <c r="B143" s="260" t="s">
        <v>7394</v>
      </c>
      <c r="C143" s="261" t="s">
        <v>7444</v>
      </c>
      <c r="D143" s="264" t="s">
        <v>7445</v>
      </c>
      <c r="E143" s="265" t="s">
        <v>7440</v>
      </c>
      <c r="F143" s="268" t="s">
        <v>7441</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7393</v>
      </c>
      <c r="B144" s="260" t="s">
        <v>7394</v>
      </c>
      <c r="C144" s="261" t="s">
        <v>7446</v>
      </c>
      <c r="D144" s="264" t="s">
        <v>7447</v>
      </c>
      <c r="E144" s="265" t="s">
        <v>7257</v>
      </c>
      <c r="F144" s="268" t="s">
        <v>7441</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7393</v>
      </c>
      <c r="B145" s="260" t="s">
        <v>7394</v>
      </c>
      <c r="C145" s="261" t="s">
        <v>7448</v>
      </c>
      <c r="D145" s="264" t="s">
        <v>7449</v>
      </c>
      <c r="E145" s="265" t="s">
        <v>7257</v>
      </c>
      <c r="F145" s="268" t="s">
        <v>7441</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7393</v>
      </c>
      <c r="B146" s="260" t="s">
        <v>7394</v>
      </c>
      <c r="C146" s="261" t="s">
        <v>7450</v>
      </c>
      <c r="D146" s="264" t="s">
        <v>7451</v>
      </c>
      <c r="E146" s="265" t="s">
        <v>7257</v>
      </c>
      <c r="F146" s="268" t="s">
        <v>7441</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7393</v>
      </c>
      <c r="B147" s="259" t="s">
        <v>7452</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7393</v>
      </c>
      <c r="B148" s="260" t="s">
        <v>7452</v>
      </c>
      <c r="C148" s="261" t="s">
        <v>7453</v>
      </c>
      <c r="D148" s="264" t="s">
        <v>7454</v>
      </c>
      <c r="E148" s="265" t="s">
        <v>7190</v>
      </c>
      <c r="F148" s="268" t="s">
        <v>7455</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7393</v>
      </c>
      <c r="B149" s="260" t="s">
        <v>7452</v>
      </c>
      <c r="C149" s="261" t="s">
        <v>7456</v>
      </c>
      <c r="D149" s="264" t="s">
        <v>7457</v>
      </c>
      <c r="E149" s="265" t="s">
        <v>7190</v>
      </c>
      <c r="F149" s="268" t="s">
        <v>7455</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7393</v>
      </c>
      <c r="B150" s="260" t="s">
        <v>7452</v>
      </c>
      <c r="C150" s="261" t="s">
        <v>7458</v>
      </c>
      <c r="D150" s="264" t="s">
        <v>7459</v>
      </c>
      <c r="E150" s="265" t="s">
        <v>7190</v>
      </c>
      <c r="F150" s="268" t="s">
        <v>7455</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7393</v>
      </c>
      <c r="B151" s="260" t="s">
        <v>7452</v>
      </c>
      <c r="C151" s="261" t="s">
        <v>7460</v>
      </c>
      <c r="D151" s="264" t="s">
        <v>7461</v>
      </c>
      <c r="E151" s="265" t="s">
        <v>7190</v>
      </c>
      <c r="F151" s="268" t="s">
        <v>7455</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7393</v>
      </c>
      <c r="B152" s="260" t="s">
        <v>7452</v>
      </c>
      <c r="C152" s="261" t="s">
        <v>7462</v>
      </c>
      <c r="D152" s="264" t="s">
        <v>7463</v>
      </c>
      <c r="E152" s="265" t="s">
        <v>7190</v>
      </c>
      <c r="F152" s="268" t="s">
        <v>7455</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7393</v>
      </c>
      <c r="B153" s="260" t="s">
        <v>7452</v>
      </c>
      <c r="C153" s="261" t="s">
        <v>7464</v>
      </c>
      <c r="D153" s="264" t="s">
        <v>7465</v>
      </c>
      <c r="E153" s="265" t="s">
        <v>7190</v>
      </c>
      <c r="F153" s="268" t="s">
        <v>7455</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7393</v>
      </c>
      <c r="B154" s="260" t="s">
        <v>7452</v>
      </c>
      <c r="C154" s="261" t="s">
        <v>7466</v>
      </c>
      <c r="D154" s="264" t="s">
        <v>7467</v>
      </c>
      <c r="E154" s="265" t="s">
        <v>7190</v>
      </c>
      <c r="F154" s="268" t="s">
        <v>7455</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7393</v>
      </c>
      <c r="B155" s="260" t="s">
        <v>7452</v>
      </c>
      <c r="C155" s="261" t="s">
        <v>7468</v>
      </c>
      <c r="D155" s="264" t="s">
        <v>7469</v>
      </c>
      <c r="E155" s="265" t="s">
        <v>7190</v>
      </c>
      <c r="F155" s="268" t="s">
        <v>7455</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7393</v>
      </c>
      <c r="B156" s="260" t="s">
        <v>7452</v>
      </c>
      <c r="C156" s="261" t="s">
        <v>7470</v>
      </c>
      <c r="D156" s="264" t="s">
        <v>7471</v>
      </c>
      <c r="E156" s="265" t="s">
        <v>7190</v>
      </c>
      <c r="F156" s="268" t="s">
        <v>7455</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7393</v>
      </c>
      <c r="B157" s="260" t="s">
        <v>7452</v>
      </c>
      <c r="C157" s="261" t="s">
        <v>7472</v>
      </c>
      <c r="D157" s="264" t="s">
        <v>7473</v>
      </c>
      <c r="E157" s="265" t="s">
        <v>7190</v>
      </c>
      <c r="F157" s="268" t="s">
        <v>7455</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7393</v>
      </c>
      <c r="B158" s="260" t="s">
        <v>7452</v>
      </c>
      <c r="C158" s="261" t="s">
        <v>7474</v>
      </c>
      <c r="D158" s="264" t="s">
        <v>7475</v>
      </c>
      <c r="E158" s="265" t="s">
        <v>7190</v>
      </c>
      <c r="F158" s="268" t="s">
        <v>7455</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7393</v>
      </c>
      <c r="B159" s="260" t="s">
        <v>7452</v>
      </c>
      <c r="C159" s="261" t="s">
        <v>7476</v>
      </c>
      <c r="D159" s="264" t="s">
        <v>7477</v>
      </c>
      <c r="E159" s="265" t="s">
        <v>7190</v>
      </c>
      <c r="F159" s="268" t="s">
        <v>7455</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7393</v>
      </c>
      <c r="B160" s="260" t="s">
        <v>7452</v>
      </c>
      <c r="C160" s="261" t="s">
        <v>7478</v>
      </c>
      <c r="D160" s="264" t="s">
        <v>7479</v>
      </c>
      <c r="E160" s="265" t="s">
        <v>7190</v>
      </c>
      <c r="F160" s="268" t="s">
        <v>7480</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7393</v>
      </c>
      <c r="B161" s="260" t="s">
        <v>7452</v>
      </c>
      <c r="C161" s="261" t="s">
        <v>7481</v>
      </c>
      <c r="D161" s="264" t="s">
        <v>7482</v>
      </c>
      <c r="E161" s="265" t="s">
        <v>7190</v>
      </c>
      <c r="F161" s="268" t="s">
        <v>7480</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7393</v>
      </c>
      <c r="B162" s="260" t="s">
        <v>7452</v>
      </c>
      <c r="C162" s="261" t="s">
        <v>7483</v>
      </c>
      <c r="D162" s="264" t="s">
        <v>7484</v>
      </c>
      <c r="E162" s="265" t="s">
        <v>7190</v>
      </c>
      <c r="F162" s="268" t="s">
        <v>7480</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7393</v>
      </c>
      <c r="B163" s="260" t="s">
        <v>7452</v>
      </c>
      <c r="C163" s="261" t="s">
        <v>7485</v>
      </c>
      <c r="D163" s="264" t="s">
        <v>7486</v>
      </c>
      <c r="E163" s="265" t="s">
        <v>7190</v>
      </c>
      <c r="F163" s="268" t="s">
        <v>7480</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7393</v>
      </c>
      <c r="B164" s="260" t="s">
        <v>7452</v>
      </c>
      <c r="C164" s="261" t="s">
        <v>7487</v>
      </c>
      <c r="D164" s="264" t="s">
        <v>7488</v>
      </c>
      <c r="E164" s="265" t="s">
        <v>7190</v>
      </c>
      <c r="F164" s="268" t="s">
        <v>7480</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7393</v>
      </c>
      <c r="B165" s="259" t="s">
        <v>7489</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7393</v>
      </c>
      <c r="B166" s="260" t="s">
        <v>7489</v>
      </c>
      <c r="C166" s="261" t="s">
        <v>7490</v>
      </c>
      <c r="D166" s="264" t="s">
        <v>7491</v>
      </c>
      <c r="E166" s="265" t="s">
        <v>7161</v>
      </c>
      <c r="F166" s="268" t="s">
        <v>7492</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7393</v>
      </c>
      <c r="B167" s="260" t="s">
        <v>7489</v>
      </c>
      <c r="C167" s="261" t="s">
        <v>7493</v>
      </c>
      <c r="D167" s="264" t="s">
        <v>7494</v>
      </c>
      <c r="E167" s="265" t="s">
        <v>7305</v>
      </c>
      <c r="F167" s="268" t="s">
        <v>7492</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7393</v>
      </c>
      <c r="B168" s="260" t="s">
        <v>7489</v>
      </c>
      <c r="C168" s="261" t="s">
        <v>7495</v>
      </c>
      <c r="D168" s="264" t="s">
        <v>7496</v>
      </c>
      <c r="E168" s="265" t="s">
        <v>7257</v>
      </c>
      <c r="F168" s="268" t="s">
        <v>7492</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7393</v>
      </c>
      <c r="B169" s="260" t="s">
        <v>7489</v>
      </c>
      <c r="C169" s="261" t="s">
        <v>7497</v>
      </c>
      <c r="D169" s="264" t="s">
        <v>7498</v>
      </c>
      <c r="E169" s="265" t="s">
        <v>7257</v>
      </c>
      <c r="F169" s="268" t="s">
        <v>7492</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7393</v>
      </c>
      <c r="B170" s="260" t="s">
        <v>7489</v>
      </c>
      <c r="C170" s="261" t="s">
        <v>7499</v>
      </c>
      <c r="D170" s="264" t="s">
        <v>7500</v>
      </c>
      <c r="E170" s="265" t="s">
        <v>7305</v>
      </c>
      <c r="F170" s="268" t="s">
        <v>7492</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7393</v>
      </c>
      <c r="B171" s="260" t="s">
        <v>7489</v>
      </c>
      <c r="C171" s="261" t="s">
        <v>7501</v>
      </c>
      <c r="D171" s="264" t="s">
        <v>7502</v>
      </c>
      <c r="E171" s="265" t="s">
        <v>7190</v>
      </c>
      <c r="F171" s="268" t="s">
        <v>7492</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7393</v>
      </c>
      <c r="B172" s="260" t="s">
        <v>7489</v>
      </c>
      <c r="C172" s="261" t="s">
        <v>7503</v>
      </c>
      <c r="D172" s="264" t="s">
        <v>7504</v>
      </c>
      <c r="E172" s="265" t="s">
        <v>7257</v>
      </c>
      <c r="F172" s="268" t="s">
        <v>7492</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7393</v>
      </c>
      <c r="B173" s="260" t="s">
        <v>7489</v>
      </c>
      <c r="C173" s="261" t="s">
        <v>7505</v>
      </c>
      <c r="D173" s="264" t="s">
        <v>7506</v>
      </c>
      <c r="E173" s="265" t="s">
        <v>7190</v>
      </c>
      <c r="F173" s="268" t="s">
        <v>7492</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7393</v>
      </c>
      <c r="B174" s="260" t="s">
        <v>7489</v>
      </c>
      <c r="C174" s="261" t="s">
        <v>7507</v>
      </c>
      <c r="D174" s="264" t="s">
        <v>7508</v>
      </c>
      <c r="E174" s="265" t="s">
        <v>7257</v>
      </c>
      <c r="F174" s="268" t="s">
        <v>7492</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7393</v>
      </c>
      <c r="B175" s="260" t="s">
        <v>7489</v>
      </c>
      <c r="C175" s="261" t="s">
        <v>7509</v>
      </c>
      <c r="D175" s="264" t="s">
        <v>7510</v>
      </c>
      <c r="E175" s="265" t="s">
        <v>7190</v>
      </c>
      <c r="F175" s="268" t="s">
        <v>7492</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7393</v>
      </c>
      <c r="B176" s="260" t="s">
        <v>7489</v>
      </c>
      <c r="C176" s="261" t="s">
        <v>7511</v>
      </c>
      <c r="D176" s="264" t="s">
        <v>7512</v>
      </c>
      <c r="E176" s="265" t="s">
        <v>7161</v>
      </c>
      <c r="F176" s="268" t="s">
        <v>7492</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7393</v>
      </c>
      <c r="B177" s="260" t="s">
        <v>7489</v>
      </c>
      <c r="C177" s="261" t="s">
        <v>7513</v>
      </c>
      <c r="D177" s="264" t="s">
        <v>7514</v>
      </c>
      <c r="E177" s="265" t="s">
        <v>7161</v>
      </c>
      <c r="F177" s="268" t="s">
        <v>7492</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7393</v>
      </c>
      <c r="B178" s="260" t="s">
        <v>7489</v>
      </c>
      <c r="C178" s="261" t="s">
        <v>7515</v>
      </c>
      <c r="D178" s="264" t="s">
        <v>7516</v>
      </c>
      <c r="E178" s="265" t="s">
        <v>7190</v>
      </c>
      <c r="F178" s="268" t="s">
        <v>7492</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7393</v>
      </c>
      <c r="B179" s="260" t="s">
        <v>7489</v>
      </c>
      <c r="C179" s="261" t="s">
        <v>7517</v>
      </c>
      <c r="D179" s="264" t="s">
        <v>7518</v>
      </c>
      <c r="E179" s="265" t="s">
        <v>7305</v>
      </c>
      <c r="F179" s="268" t="s">
        <v>7492</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7393</v>
      </c>
      <c r="B180" s="260" t="s">
        <v>7489</v>
      </c>
      <c r="C180" s="261" t="s">
        <v>7519</v>
      </c>
      <c r="D180" s="264" t="s">
        <v>7520</v>
      </c>
      <c r="E180" s="265" t="s">
        <v>7305</v>
      </c>
      <c r="F180" s="268" t="s">
        <v>7492</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7393</v>
      </c>
      <c r="B181" s="259" t="s">
        <v>7521</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7393</v>
      </c>
      <c r="B182" s="260" t="s">
        <v>7521</v>
      </c>
      <c r="C182" s="261" t="s">
        <v>7522</v>
      </c>
      <c r="D182" s="264" t="s">
        <v>7523</v>
      </c>
      <c r="E182" s="265" t="s">
        <v>7161</v>
      </c>
      <c r="F182" s="268" t="s">
        <v>7524</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7393</v>
      </c>
      <c r="B183" s="260" t="s">
        <v>7521</v>
      </c>
      <c r="C183" s="261" t="s">
        <v>7525</v>
      </c>
      <c r="D183" s="264" t="s">
        <v>7526</v>
      </c>
      <c r="E183" s="265" t="s">
        <v>7161</v>
      </c>
      <c r="F183" s="268" t="s">
        <v>7524</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7393</v>
      </c>
      <c r="B184" s="260" t="s">
        <v>7521</v>
      </c>
      <c r="C184" s="261" t="s">
        <v>7527</v>
      </c>
      <c r="D184" s="264" t="s">
        <v>7528</v>
      </c>
      <c r="E184" s="265" t="s">
        <v>7161</v>
      </c>
      <c r="F184" s="268" t="s">
        <v>7524</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7393</v>
      </c>
      <c r="B185" s="260" t="s">
        <v>7521</v>
      </c>
      <c r="C185" s="261" t="s">
        <v>7529</v>
      </c>
      <c r="D185" s="264" t="s">
        <v>7530</v>
      </c>
      <c r="E185" s="265" t="s">
        <v>7161</v>
      </c>
      <c r="F185" s="268" t="s">
        <v>7524</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7393</v>
      </c>
      <c r="B186" s="260" t="s">
        <v>7521</v>
      </c>
      <c r="C186" s="261" t="s">
        <v>7531</v>
      </c>
      <c r="D186" s="264" t="s">
        <v>7532</v>
      </c>
      <c r="E186" s="265" t="s">
        <v>7161</v>
      </c>
      <c r="F186" s="268" t="s">
        <v>7524</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7393</v>
      </c>
      <c r="B187" s="260" t="s">
        <v>7521</v>
      </c>
      <c r="C187" s="261" t="s">
        <v>7533</v>
      </c>
      <c r="D187" s="264" t="s">
        <v>7534</v>
      </c>
      <c r="E187" s="265" t="s">
        <v>7190</v>
      </c>
      <c r="F187" s="268" t="s">
        <v>7524</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7393</v>
      </c>
      <c r="B188" s="260" t="s">
        <v>7521</v>
      </c>
      <c r="C188" s="261" t="s">
        <v>7535</v>
      </c>
      <c r="D188" s="264" t="s">
        <v>7536</v>
      </c>
      <c r="E188" s="265" t="s">
        <v>7190</v>
      </c>
      <c r="F188" s="268" t="s">
        <v>7524</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7393</v>
      </c>
      <c r="B189" s="260" t="s">
        <v>7521</v>
      </c>
      <c r="C189" s="261" t="s">
        <v>7537</v>
      </c>
      <c r="D189" s="264" t="s">
        <v>7538</v>
      </c>
      <c r="E189" s="265" t="s">
        <v>7190</v>
      </c>
      <c r="F189" s="268" t="s">
        <v>7524</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7393</v>
      </c>
      <c r="B190" s="260" t="s">
        <v>7521</v>
      </c>
      <c r="C190" s="261" t="s">
        <v>7539</v>
      </c>
      <c r="D190" s="264" t="s">
        <v>7540</v>
      </c>
      <c r="E190" s="265" t="s">
        <v>7190</v>
      </c>
      <c r="F190" s="268" t="s">
        <v>7524</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7393</v>
      </c>
      <c r="B191" s="260" t="s">
        <v>7521</v>
      </c>
      <c r="C191" s="261" t="s">
        <v>7541</v>
      </c>
      <c r="D191" s="264" t="s">
        <v>7542</v>
      </c>
      <c r="E191" s="265" t="s">
        <v>7161</v>
      </c>
      <c r="F191" s="268" t="s">
        <v>7524</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7393</v>
      </c>
      <c r="B192" s="260" t="s">
        <v>7521</v>
      </c>
      <c r="C192" s="261" t="s">
        <v>7543</v>
      </c>
      <c r="D192" s="264" t="s">
        <v>7544</v>
      </c>
      <c r="E192" s="265" t="s">
        <v>7161</v>
      </c>
      <c r="F192" s="268" t="s">
        <v>7524</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7393</v>
      </c>
      <c r="B193" s="260" t="s">
        <v>7521</v>
      </c>
      <c r="C193" s="261" t="s">
        <v>7545</v>
      </c>
      <c r="D193" s="264" t="s">
        <v>7546</v>
      </c>
      <c r="E193" s="265" t="s">
        <v>7161</v>
      </c>
      <c r="F193" s="268" t="s">
        <v>7524</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7393</v>
      </c>
      <c r="B194" s="260" t="s">
        <v>7521</v>
      </c>
      <c r="C194" s="261" t="s">
        <v>7547</v>
      </c>
      <c r="D194" s="264" t="s">
        <v>7548</v>
      </c>
      <c r="E194" s="265" t="s">
        <v>7161</v>
      </c>
      <c r="F194" s="268" t="s">
        <v>7524</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7393</v>
      </c>
      <c r="B195" s="260" t="s">
        <v>7521</v>
      </c>
      <c r="C195" s="261" t="s">
        <v>7549</v>
      </c>
      <c r="D195" s="264" t="s">
        <v>7550</v>
      </c>
      <c r="E195" s="265" t="s">
        <v>7161</v>
      </c>
      <c r="F195" s="268" t="s">
        <v>7524</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7393</v>
      </c>
      <c r="B196" s="260" t="s">
        <v>7521</v>
      </c>
      <c r="C196" s="261" t="s">
        <v>7551</v>
      </c>
      <c r="D196" s="264" t="s">
        <v>7552</v>
      </c>
      <c r="E196" s="265" t="s">
        <v>7161</v>
      </c>
      <c r="F196" s="268" t="s">
        <v>7553</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7393</v>
      </c>
      <c r="B197" s="260" t="s">
        <v>7521</v>
      </c>
      <c r="C197" s="261" t="s">
        <v>7554</v>
      </c>
      <c r="D197" s="264" t="s">
        <v>7555</v>
      </c>
      <c r="E197" s="265" t="s">
        <v>7161</v>
      </c>
      <c r="F197" s="268" t="s">
        <v>7553</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7393</v>
      </c>
      <c r="B198" s="260" t="s">
        <v>7521</v>
      </c>
      <c r="C198" s="261" t="s">
        <v>7556</v>
      </c>
      <c r="D198" s="264" t="s">
        <v>7557</v>
      </c>
      <c r="E198" s="265" t="s">
        <v>7161</v>
      </c>
      <c r="F198" s="268" t="s">
        <v>7553</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7393</v>
      </c>
      <c r="B199" s="260" t="s">
        <v>7521</v>
      </c>
      <c r="C199" s="261" t="s">
        <v>7558</v>
      </c>
      <c r="D199" s="264" t="s">
        <v>7559</v>
      </c>
      <c r="E199" s="265" t="s">
        <v>7161</v>
      </c>
      <c r="F199" s="268" t="s">
        <v>7553</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7560</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7560</v>
      </c>
      <c r="B201" s="259" t="s">
        <v>7561</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7560</v>
      </c>
      <c r="B202" s="260" t="s">
        <v>7561</v>
      </c>
      <c r="C202" s="261" t="s">
        <v>7562</v>
      </c>
      <c r="D202" s="264" t="s">
        <v>7563</v>
      </c>
      <c r="E202" s="265" t="s">
        <v>7440</v>
      </c>
      <c r="F202" s="268" t="s">
        <v>7564</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7560</v>
      </c>
      <c r="B203" s="260" t="s">
        <v>7561</v>
      </c>
      <c r="C203" s="261" t="s">
        <v>7565</v>
      </c>
      <c r="D203" s="264" t="s">
        <v>7566</v>
      </c>
      <c r="E203" s="265" t="s">
        <v>7440</v>
      </c>
      <c r="F203" s="268" t="s">
        <v>7564</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7560</v>
      </c>
      <c r="B204" s="260" t="s">
        <v>7561</v>
      </c>
      <c r="C204" s="261" t="s">
        <v>7567</v>
      </c>
      <c r="D204" s="264" t="s">
        <v>7568</v>
      </c>
      <c r="E204" s="265" t="s">
        <v>7440</v>
      </c>
      <c r="F204" s="268" t="s">
        <v>7564</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7560</v>
      </c>
      <c r="B205" s="260" t="s">
        <v>7561</v>
      </c>
      <c r="C205" s="261" t="s">
        <v>7569</v>
      </c>
      <c r="D205" s="264" t="s">
        <v>7570</v>
      </c>
      <c r="E205" s="265" t="s">
        <v>7440</v>
      </c>
      <c r="F205" s="268" t="s">
        <v>7564</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7560</v>
      </c>
      <c r="B206" s="260" t="s">
        <v>7561</v>
      </c>
      <c r="C206" s="261" t="s">
        <v>7571</v>
      </c>
      <c r="D206" s="264" t="s">
        <v>7572</v>
      </c>
      <c r="E206" s="265" t="s">
        <v>7440</v>
      </c>
      <c r="F206" s="268" t="s">
        <v>7564</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7560</v>
      </c>
      <c r="B207" s="260" t="s">
        <v>7561</v>
      </c>
      <c r="C207" s="261" t="s">
        <v>7573</v>
      </c>
      <c r="D207" s="264" t="s">
        <v>7574</v>
      </c>
      <c r="E207" s="265" t="s">
        <v>7305</v>
      </c>
      <c r="F207" s="268" t="s">
        <v>7564</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7560</v>
      </c>
      <c r="B208" s="260" t="s">
        <v>7561</v>
      </c>
      <c r="C208" s="261" t="s">
        <v>7575</v>
      </c>
      <c r="D208" s="264" t="s">
        <v>7576</v>
      </c>
      <c r="E208" s="265" t="s">
        <v>7305</v>
      </c>
      <c r="F208" s="268" t="s">
        <v>7564</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7560</v>
      </c>
      <c r="B209" s="260" t="s">
        <v>7561</v>
      </c>
      <c r="C209" s="261" t="s">
        <v>7577</v>
      </c>
      <c r="D209" s="264" t="s">
        <v>7578</v>
      </c>
      <c r="E209" s="265" t="s">
        <v>7440</v>
      </c>
      <c r="F209" s="268" t="s">
        <v>7564</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7560</v>
      </c>
      <c r="B210" s="260" t="s">
        <v>7561</v>
      </c>
      <c r="C210" s="261" t="s">
        <v>7579</v>
      </c>
      <c r="D210" s="264" t="s">
        <v>7580</v>
      </c>
      <c r="E210" s="265" t="s">
        <v>7190</v>
      </c>
      <c r="F210" s="268" t="s">
        <v>7581</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7560</v>
      </c>
      <c r="B211" s="260" t="s">
        <v>7561</v>
      </c>
      <c r="C211" s="261" t="s">
        <v>7582</v>
      </c>
      <c r="D211" s="264" t="s">
        <v>7583</v>
      </c>
      <c r="E211" s="265" t="s">
        <v>7190</v>
      </c>
      <c r="F211" s="268" t="s">
        <v>7581</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7560</v>
      </c>
      <c r="B212" s="260" t="s">
        <v>7561</v>
      </c>
      <c r="C212" s="261" t="s">
        <v>7584</v>
      </c>
      <c r="D212" s="264" t="s">
        <v>7585</v>
      </c>
      <c r="E212" s="265" t="s">
        <v>7257</v>
      </c>
      <c r="F212" s="268" t="s">
        <v>7586</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7560</v>
      </c>
      <c r="B213" s="260" t="s">
        <v>7561</v>
      </c>
      <c r="C213" s="261" t="s">
        <v>7587</v>
      </c>
      <c r="D213" s="264" t="s">
        <v>7588</v>
      </c>
      <c r="E213" s="265" t="s">
        <v>7190</v>
      </c>
      <c r="F213" s="268" t="s">
        <v>7589</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7560</v>
      </c>
      <c r="B214" s="260" t="s">
        <v>7561</v>
      </c>
      <c r="C214" s="261" t="s">
        <v>7590</v>
      </c>
      <c r="D214" s="264" t="s">
        <v>7591</v>
      </c>
      <c r="E214" s="265" t="s">
        <v>7257</v>
      </c>
      <c r="F214" s="268" t="s">
        <v>7592</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7560</v>
      </c>
      <c r="B215" s="260" t="s">
        <v>7561</v>
      </c>
      <c r="C215" s="261" t="s">
        <v>7593</v>
      </c>
      <c r="D215" s="264" t="s">
        <v>7594</v>
      </c>
      <c r="E215" s="265" t="s">
        <v>7161</v>
      </c>
      <c r="F215" s="268" t="s">
        <v>7592</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7560</v>
      </c>
      <c r="B216" s="260" t="s">
        <v>7561</v>
      </c>
      <c r="C216" s="261" t="s">
        <v>7595</v>
      </c>
      <c r="D216" s="264" t="s">
        <v>7596</v>
      </c>
      <c r="E216" s="265" t="s">
        <v>7161</v>
      </c>
      <c r="F216" s="268" t="s">
        <v>7592</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7560</v>
      </c>
      <c r="B217" s="260" t="s">
        <v>7561</v>
      </c>
      <c r="C217" s="261" t="s">
        <v>7597</v>
      </c>
      <c r="D217" s="264" t="s">
        <v>7598</v>
      </c>
      <c r="E217" s="265" t="s">
        <v>7190</v>
      </c>
      <c r="F217" s="268" t="s">
        <v>7592</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7560</v>
      </c>
      <c r="B218" s="260" t="s">
        <v>7561</v>
      </c>
      <c r="C218" s="261" t="s">
        <v>7599</v>
      </c>
      <c r="D218" s="264" t="s">
        <v>7600</v>
      </c>
      <c r="E218" s="265" t="s">
        <v>7190</v>
      </c>
      <c r="F218" s="268" t="s">
        <v>7592</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7560</v>
      </c>
      <c r="B219" s="260" t="s">
        <v>7561</v>
      </c>
      <c r="C219" s="261" t="s">
        <v>7601</v>
      </c>
      <c r="D219" s="264" t="s">
        <v>7602</v>
      </c>
      <c r="E219" s="265" t="s">
        <v>7190</v>
      </c>
      <c r="F219" s="268" t="s">
        <v>7592</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7560</v>
      </c>
      <c r="B220" s="260" t="s">
        <v>7561</v>
      </c>
      <c r="C220" s="261" t="s">
        <v>7603</v>
      </c>
      <c r="D220" s="264" t="s">
        <v>7604</v>
      </c>
      <c r="E220" s="265" t="s">
        <v>7190</v>
      </c>
      <c r="F220" s="268" t="s">
        <v>7592</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7560</v>
      </c>
      <c r="B221" s="259" t="s">
        <v>7605</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7560</v>
      </c>
      <c r="B222" s="260" t="s">
        <v>7605</v>
      </c>
      <c r="C222" s="261" t="s">
        <v>7606</v>
      </c>
      <c r="D222" s="264" t="s">
        <v>7607</v>
      </c>
      <c r="E222" s="265" t="s">
        <v>7257</v>
      </c>
      <c r="F222" s="268" t="s">
        <v>7608</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7560</v>
      </c>
      <c r="B223" s="260" t="s">
        <v>7605</v>
      </c>
      <c r="C223" s="261" t="s">
        <v>7609</v>
      </c>
      <c r="D223" s="264" t="s">
        <v>7610</v>
      </c>
      <c r="E223" s="265" t="s">
        <v>7257</v>
      </c>
      <c r="F223" s="268" t="s">
        <v>7608</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7560</v>
      </c>
      <c r="B224" s="260" t="s">
        <v>7605</v>
      </c>
      <c r="C224" s="261" t="s">
        <v>7611</v>
      </c>
      <c r="D224" s="264" t="s">
        <v>7612</v>
      </c>
      <c r="E224" s="265" t="s">
        <v>7257</v>
      </c>
      <c r="F224" s="268" t="s">
        <v>7608</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7560</v>
      </c>
      <c r="B225" s="260" t="s">
        <v>7605</v>
      </c>
      <c r="C225" s="261" t="s">
        <v>7613</v>
      </c>
      <c r="D225" s="264" t="s">
        <v>7614</v>
      </c>
      <c r="E225" s="265" t="s">
        <v>7257</v>
      </c>
      <c r="F225" s="268" t="s">
        <v>7608</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7560</v>
      </c>
      <c r="B226" s="260" t="s">
        <v>7605</v>
      </c>
      <c r="C226" s="261" t="s">
        <v>7615</v>
      </c>
      <c r="D226" s="264" t="s">
        <v>7616</v>
      </c>
      <c r="E226" s="265" t="s">
        <v>7257</v>
      </c>
      <c r="F226" s="268" t="s">
        <v>7608</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7560</v>
      </c>
      <c r="B227" s="260" t="s">
        <v>7605</v>
      </c>
      <c r="C227" s="261" t="s">
        <v>7617</v>
      </c>
      <c r="D227" s="264" t="s">
        <v>7618</v>
      </c>
      <c r="E227" s="265" t="s">
        <v>7257</v>
      </c>
      <c r="F227" s="268" t="s">
        <v>7608</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7560</v>
      </c>
      <c r="B228" s="260" t="s">
        <v>7605</v>
      </c>
      <c r="C228" s="261" t="s">
        <v>7619</v>
      </c>
      <c r="D228" s="264" t="s">
        <v>7620</v>
      </c>
      <c r="E228" s="265" t="s">
        <v>7257</v>
      </c>
      <c r="F228" s="268" t="s">
        <v>7608</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7560</v>
      </c>
      <c r="B229" s="260" t="s">
        <v>7605</v>
      </c>
      <c r="C229" s="261" t="s">
        <v>7621</v>
      </c>
      <c r="D229" s="264" t="s">
        <v>7622</v>
      </c>
      <c r="E229" s="265" t="s">
        <v>7161</v>
      </c>
      <c r="F229" s="268" t="s">
        <v>7608</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7560</v>
      </c>
      <c r="B230" s="260" t="s">
        <v>7605</v>
      </c>
      <c r="C230" s="261" t="s">
        <v>7623</v>
      </c>
      <c r="D230" s="264" t="s">
        <v>7624</v>
      </c>
      <c r="E230" s="265" t="s">
        <v>7161</v>
      </c>
      <c r="F230" s="268" t="s">
        <v>7608</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7560</v>
      </c>
      <c r="B231" s="260" t="s">
        <v>7605</v>
      </c>
      <c r="C231" s="261" t="s">
        <v>7625</v>
      </c>
      <c r="D231" s="264" t="s">
        <v>7626</v>
      </c>
      <c r="E231" s="265" t="s">
        <v>7257</v>
      </c>
      <c r="F231" s="268" t="s">
        <v>7627</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7560</v>
      </c>
      <c r="B232" s="260" t="s">
        <v>7605</v>
      </c>
      <c r="C232" s="261" t="s">
        <v>7628</v>
      </c>
      <c r="D232" s="264" t="s">
        <v>7629</v>
      </c>
      <c r="E232" s="265" t="s">
        <v>7257</v>
      </c>
      <c r="F232" s="268" t="s">
        <v>7627</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7560</v>
      </c>
      <c r="B233" s="260" t="s">
        <v>7605</v>
      </c>
      <c r="C233" s="261" t="s">
        <v>7630</v>
      </c>
      <c r="D233" s="264" t="s">
        <v>7631</v>
      </c>
      <c r="E233" s="265" t="s">
        <v>7190</v>
      </c>
      <c r="F233" s="268" t="s">
        <v>7627</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7560</v>
      </c>
      <c r="B234" s="260" t="s">
        <v>7605</v>
      </c>
      <c r="C234" s="261" t="s">
        <v>7632</v>
      </c>
      <c r="D234" s="264" t="s">
        <v>7633</v>
      </c>
      <c r="E234" s="265" t="s">
        <v>7190</v>
      </c>
      <c r="F234" s="268" t="s">
        <v>7627</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7560</v>
      </c>
      <c r="B235" s="260" t="s">
        <v>7605</v>
      </c>
      <c r="C235" s="261" t="s">
        <v>7634</v>
      </c>
      <c r="D235" s="264" t="s">
        <v>7635</v>
      </c>
      <c r="E235" s="265" t="s">
        <v>7257</v>
      </c>
      <c r="F235" s="268" t="s">
        <v>7627</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7560</v>
      </c>
      <c r="B236" s="260" t="s">
        <v>7605</v>
      </c>
      <c r="C236" s="261" t="s">
        <v>7636</v>
      </c>
      <c r="D236" s="264" t="s">
        <v>7637</v>
      </c>
      <c r="E236" s="265" t="s">
        <v>7190</v>
      </c>
      <c r="F236" s="268" t="s">
        <v>7627</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7560</v>
      </c>
      <c r="B237" s="259" t="s">
        <v>3794</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7560</v>
      </c>
      <c r="B238" s="260" t="s">
        <v>3794</v>
      </c>
      <c r="C238" s="261" t="s">
        <v>7638</v>
      </c>
      <c r="D238" s="264" t="s">
        <v>7639</v>
      </c>
      <c r="E238" s="265" t="s">
        <v>7161</v>
      </c>
      <c r="F238" s="268" t="s">
        <v>7640</v>
      </c>
      <c r="G238" s="271" t="str">
        <f>IF(COUNTIF(H238:AU238,"&lt;&gt;")=0,"",SUMPRODUCT(((Recommendations[ImplStatus]="Implemented")+(Recommendations[ImplStatus]="Compensated"))*ISNUMBER(MATCH(Recommendations[Id],H238:AU238,0)))/COUNTIF(H238:AU238,"&lt;&gt;"))</f>
        <v/>
      </c>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7560</v>
      </c>
      <c r="B239" s="260" t="s">
        <v>3794</v>
      </c>
      <c r="C239" s="261" t="s">
        <v>7641</v>
      </c>
      <c r="D239" s="264" t="s">
        <v>7642</v>
      </c>
      <c r="E239" s="265" t="s">
        <v>7161</v>
      </c>
      <c r="F239" s="268" t="s">
        <v>7640</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7560</v>
      </c>
      <c r="B240" s="260" t="s">
        <v>3794</v>
      </c>
      <c r="C240" s="261" t="s">
        <v>7643</v>
      </c>
      <c r="D240" s="264" t="s">
        <v>7644</v>
      </c>
      <c r="E240" s="265" t="s">
        <v>7161</v>
      </c>
      <c r="F240" s="268" t="s">
        <v>7640</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7560</v>
      </c>
      <c r="B241" s="260" t="s">
        <v>3794</v>
      </c>
      <c r="C241" s="261" t="s">
        <v>7645</v>
      </c>
      <c r="D241" s="264" t="s">
        <v>7646</v>
      </c>
      <c r="E241" s="265" t="s">
        <v>7161</v>
      </c>
      <c r="F241" s="268" t="s">
        <v>7640</v>
      </c>
      <c r="G241" s="271" t="str">
        <f>IF(COUNTIF(H241:AU241,"&lt;&gt;")=0,"",SUMPRODUCT(((Recommendations[ImplStatus]="Implemented")+(Recommendations[ImplStatus]="Compensated"))*ISNUMBER(MATCH(Recommendations[Id],H241:AU241,0)))/COUNTIF(H241:AU241,"&lt;&gt;"))</f>
        <v/>
      </c>
      <c r="H241" s="272"/>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7560</v>
      </c>
      <c r="B242" s="260" t="s">
        <v>3794</v>
      </c>
      <c r="C242" s="261" t="s">
        <v>7647</v>
      </c>
      <c r="D242" s="264" t="s">
        <v>7648</v>
      </c>
      <c r="E242" s="265" t="s">
        <v>7161</v>
      </c>
      <c r="F242" s="268" t="s">
        <v>7640</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7560</v>
      </c>
      <c r="B243" s="260" t="s">
        <v>3794</v>
      </c>
      <c r="C243" s="261" t="s">
        <v>7649</v>
      </c>
      <c r="D243" s="264" t="s">
        <v>7650</v>
      </c>
      <c r="E243" s="265" t="s">
        <v>7161</v>
      </c>
      <c r="F243" s="268" t="s">
        <v>7640</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7560</v>
      </c>
      <c r="B244" s="260" t="s">
        <v>3794</v>
      </c>
      <c r="C244" s="261" t="s">
        <v>7651</v>
      </c>
      <c r="D244" s="264" t="s">
        <v>7652</v>
      </c>
      <c r="E244" s="265" t="s">
        <v>7161</v>
      </c>
      <c r="F244" s="268" t="s">
        <v>7640</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7560</v>
      </c>
      <c r="B245" s="260" t="s">
        <v>3794</v>
      </c>
      <c r="C245" s="261" t="s">
        <v>7653</v>
      </c>
      <c r="D245" s="264" t="s">
        <v>7654</v>
      </c>
      <c r="E245" s="265" t="s">
        <v>7161</v>
      </c>
      <c r="F245" s="268" t="s">
        <v>7640</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7560</v>
      </c>
      <c r="B246" s="260" t="s">
        <v>3794</v>
      </c>
      <c r="C246" s="261" t="s">
        <v>7655</v>
      </c>
      <c r="D246" s="264" t="s">
        <v>7656</v>
      </c>
      <c r="E246" s="265" t="s">
        <v>7161</v>
      </c>
      <c r="F246" s="268" t="s">
        <v>7640</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7560</v>
      </c>
      <c r="B247" s="260" t="s">
        <v>3794</v>
      </c>
      <c r="C247" s="261" t="s">
        <v>7657</v>
      </c>
      <c r="D247" s="264" t="s">
        <v>7658</v>
      </c>
      <c r="E247" s="265" t="s">
        <v>7161</v>
      </c>
      <c r="F247" s="268" t="s">
        <v>7640</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7560</v>
      </c>
      <c r="B248" s="260" t="s">
        <v>3794</v>
      </c>
      <c r="C248" s="261" t="s">
        <v>7659</v>
      </c>
      <c r="D248" s="264" t="s">
        <v>7660</v>
      </c>
      <c r="E248" s="265" t="s">
        <v>7190</v>
      </c>
      <c r="F248" s="268" t="s">
        <v>7640</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7560</v>
      </c>
      <c r="B249" s="260" t="s">
        <v>3794</v>
      </c>
      <c r="C249" s="261" t="s">
        <v>7661</v>
      </c>
      <c r="D249" s="264" t="s">
        <v>7662</v>
      </c>
      <c r="E249" s="265" t="s">
        <v>7190</v>
      </c>
      <c r="F249" s="268" t="s">
        <v>7663</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7560</v>
      </c>
      <c r="B250" s="260" t="s">
        <v>3794</v>
      </c>
      <c r="C250" s="261" t="s">
        <v>7664</v>
      </c>
      <c r="D250" s="264" t="s">
        <v>7665</v>
      </c>
      <c r="E250" s="265" t="s">
        <v>7190</v>
      </c>
      <c r="F250" s="268" t="s">
        <v>7663</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7560</v>
      </c>
      <c r="B251" s="259" t="s">
        <v>7666</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7560</v>
      </c>
      <c r="B252" s="260" t="s">
        <v>7666</v>
      </c>
      <c r="C252" s="261" t="s">
        <v>7667</v>
      </c>
      <c r="D252" s="264" t="s">
        <v>7668</v>
      </c>
      <c r="E252" s="265" t="s">
        <v>7257</v>
      </c>
      <c r="F252" s="268" t="s">
        <v>7669</v>
      </c>
      <c r="G252" s="271">
        <f>IF(COUNTIF(H252:AU252,"&lt;&gt;")=0,"",SUMPRODUCT(((Recommendations[ImplStatus]="Implemented")+(Recommendations[ImplStatus]="Compensated"))*ISNUMBER(MATCH(Recommendations[Id],H252:AU252,0)))/COUNTIF(H252:AU252,"&lt;&gt;"))</f>
        <v>0</v>
      </c>
      <c r="H252" s="272" t="s">
        <v>1040</v>
      </c>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7560</v>
      </c>
      <c r="B253" s="260" t="s">
        <v>7666</v>
      </c>
      <c r="C253" s="261" t="s">
        <v>7670</v>
      </c>
      <c r="D253" s="264" t="s">
        <v>7671</v>
      </c>
      <c r="E253" s="265" t="s">
        <v>7257</v>
      </c>
      <c r="F253" s="268" t="s">
        <v>7669</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7560</v>
      </c>
      <c r="B254" s="260" t="s">
        <v>7666</v>
      </c>
      <c r="C254" s="261" t="s">
        <v>7672</v>
      </c>
      <c r="D254" s="264" t="s">
        <v>7673</v>
      </c>
      <c r="E254" s="265" t="s">
        <v>7257</v>
      </c>
      <c r="F254" s="268" t="s">
        <v>7669</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7560</v>
      </c>
      <c r="B255" s="260" t="s">
        <v>7666</v>
      </c>
      <c r="C255" s="261" t="s">
        <v>7674</v>
      </c>
      <c r="D255" s="264" t="s">
        <v>7675</v>
      </c>
      <c r="E255" s="265" t="s">
        <v>7257</v>
      </c>
      <c r="F255" s="268" t="s">
        <v>7669</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7560</v>
      </c>
      <c r="B256" s="260" t="s">
        <v>7666</v>
      </c>
      <c r="C256" s="261" t="s">
        <v>7676</v>
      </c>
      <c r="D256" s="264" t="s">
        <v>7677</v>
      </c>
      <c r="E256" s="265" t="s">
        <v>7257</v>
      </c>
      <c r="F256" s="268" t="s">
        <v>7669</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7560</v>
      </c>
      <c r="B257" s="260" t="s">
        <v>7666</v>
      </c>
      <c r="C257" s="261" t="s">
        <v>7678</v>
      </c>
      <c r="D257" s="264" t="s">
        <v>7679</v>
      </c>
      <c r="E257" s="265" t="s">
        <v>7161</v>
      </c>
      <c r="F257" s="268" t="s">
        <v>7669</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7560</v>
      </c>
      <c r="B258" s="260" t="s">
        <v>7666</v>
      </c>
      <c r="C258" s="261" t="s">
        <v>7680</v>
      </c>
      <c r="D258" s="264" t="s">
        <v>7681</v>
      </c>
      <c r="E258" s="265" t="s">
        <v>7161</v>
      </c>
      <c r="F258" s="268" t="s">
        <v>7669</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7560</v>
      </c>
      <c r="B259" s="260" t="s">
        <v>7666</v>
      </c>
      <c r="C259" s="261" t="s">
        <v>7682</v>
      </c>
      <c r="D259" s="264" t="s">
        <v>7683</v>
      </c>
      <c r="E259" s="265" t="s">
        <v>7161</v>
      </c>
      <c r="F259" s="268" t="s">
        <v>7669</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7560</v>
      </c>
      <c r="B260" s="260" t="s">
        <v>7666</v>
      </c>
      <c r="C260" s="261" t="s">
        <v>7684</v>
      </c>
      <c r="D260" s="264" t="s">
        <v>7685</v>
      </c>
      <c r="E260" s="265" t="s">
        <v>7161</v>
      </c>
      <c r="F260" s="268" t="s">
        <v>7669</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7560</v>
      </c>
      <c r="B261" s="260" t="s">
        <v>7666</v>
      </c>
      <c r="C261" s="261" t="s">
        <v>7686</v>
      </c>
      <c r="D261" s="264" t="s">
        <v>7687</v>
      </c>
      <c r="E261" s="265" t="s">
        <v>7305</v>
      </c>
      <c r="F261" s="268" t="s">
        <v>7669</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7560</v>
      </c>
      <c r="B262" s="260" t="s">
        <v>7666</v>
      </c>
      <c r="C262" s="261" t="s">
        <v>7688</v>
      </c>
      <c r="D262" s="264" t="s">
        <v>7689</v>
      </c>
      <c r="E262" s="265" t="s">
        <v>7305</v>
      </c>
      <c r="F262" s="268" t="s">
        <v>7669</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7560</v>
      </c>
      <c r="B263" s="260" t="s">
        <v>7666</v>
      </c>
      <c r="C263" s="261" t="s">
        <v>7690</v>
      </c>
      <c r="D263" s="264" t="s">
        <v>7691</v>
      </c>
      <c r="E263" s="265" t="s">
        <v>7305</v>
      </c>
      <c r="F263" s="268" t="s">
        <v>7669</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7560</v>
      </c>
      <c r="B264" s="259" t="s">
        <v>7692</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7560</v>
      </c>
      <c r="B265" s="260" t="s">
        <v>7692</v>
      </c>
      <c r="C265" s="261" t="s">
        <v>7693</v>
      </c>
      <c r="D265" s="264" t="s">
        <v>7694</v>
      </c>
      <c r="E265" s="265" t="s">
        <v>7190</v>
      </c>
      <c r="F265" s="268" t="s">
        <v>7695</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7560</v>
      </c>
      <c r="B266" s="260" t="s">
        <v>7692</v>
      </c>
      <c r="C266" s="261" t="s">
        <v>7696</v>
      </c>
      <c r="D266" s="264" t="s">
        <v>7697</v>
      </c>
      <c r="E266" s="265" t="s">
        <v>7190</v>
      </c>
      <c r="F266" s="268" t="s">
        <v>7695</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7560</v>
      </c>
      <c r="B267" s="260" t="s">
        <v>7692</v>
      </c>
      <c r="C267" s="261" t="s">
        <v>7698</v>
      </c>
      <c r="D267" s="264" t="s">
        <v>7699</v>
      </c>
      <c r="E267" s="265" t="s">
        <v>7190</v>
      </c>
      <c r="F267" s="268" t="s">
        <v>7695</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7560</v>
      </c>
      <c r="B268" s="260" t="s">
        <v>7692</v>
      </c>
      <c r="C268" s="261" t="s">
        <v>7700</v>
      </c>
      <c r="D268" s="264" t="s">
        <v>7701</v>
      </c>
      <c r="E268" s="265" t="s">
        <v>7190</v>
      </c>
      <c r="F268" s="268" t="s">
        <v>7695</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7560</v>
      </c>
      <c r="B269" s="260" t="s">
        <v>7692</v>
      </c>
      <c r="C269" s="261" t="s">
        <v>7702</v>
      </c>
      <c r="D269" s="264" t="s">
        <v>7703</v>
      </c>
      <c r="E269" s="265" t="s">
        <v>7190</v>
      </c>
      <c r="F269" s="268" t="s">
        <v>7695</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7560</v>
      </c>
      <c r="B270" s="260" t="s">
        <v>7692</v>
      </c>
      <c r="C270" s="261" t="s">
        <v>7704</v>
      </c>
      <c r="D270" s="264" t="s">
        <v>7705</v>
      </c>
      <c r="E270" s="265" t="s">
        <v>7190</v>
      </c>
      <c r="F270" s="268" t="s">
        <v>7695</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7560</v>
      </c>
      <c r="B271" s="260" t="s">
        <v>7692</v>
      </c>
      <c r="C271" s="261" t="s">
        <v>7706</v>
      </c>
      <c r="D271" s="264" t="s">
        <v>7707</v>
      </c>
      <c r="E271" s="265" t="s">
        <v>7190</v>
      </c>
      <c r="F271" s="268" t="s">
        <v>7695</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7560</v>
      </c>
      <c r="B272" s="260" t="s">
        <v>7692</v>
      </c>
      <c r="C272" s="261" t="s">
        <v>7708</v>
      </c>
      <c r="D272" s="264" t="s">
        <v>7709</v>
      </c>
      <c r="E272" s="265" t="s">
        <v>7190</v>
      </c>
      <c r="F272" s="268" t="s">
        <v>7695</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7560</v>
      </c>
      <c r="B273" s="260" t="s">
        <v>7692</v>
      </c>
      <c r="C273" s="261" t="s">
        <v>7710</v>
      </c>
      <c r="D273" s="264" t="s">
        <v>7711</v>
      </c>
      <c r="E273" s="265" t="s">
        <v>7190</v>
      </c>
      <c r="F273" s="268" t="s">
        <v>7695</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7712</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7712</v>
      </c>
      <c r="B275" s="259" t="s">
        <v>7713</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7712</v>
      </c>
      <c r="B276" s="260" t="s">
        <v>7713</v>
      </c>
      <c r="C276" s="261" t="s">
        <v>7714</v>
      </c>
      <c r="D276" s="264" t="s">
        <v>7715</v>
      </c>
      <c r="E276" s="265" t="s">
        <v>7161</v>
      </c>
      <c r="F276" s="268" t="s">
        <v>7716</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7712</v>
      </c>
      <c r="B277" s="260" t="s">
        <v>7713</v>
      </c>
      <c r="C277" s="261" t="s">
        <v>7717</v>
      </c>
      <c r="D277" s="264" t="s">
        <v>7718</v>
      </c>
      <c r="E277" s="265" t="s">
        <v>7161</v>
      </c>
      <c r="F277" s="268" t="s">
        <v>7716</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7712</v>
      </c>
      <c r="B278" s="260" t="s">
        <v>7713</v>
      </c>
      <c r="C278" s="261" t="s">
        <v>7719</v>
      </c>
      <c r="D278" s="264" t="s">
        <v>7720</v>
      </c>
      <c r="E278" s="265" t="s">
        <v>7161</v>
      </c>
      <c r="F278" s="268" t="s">
        <v>7716</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7712</v>
      </c>
      <c r="B279" s="260" t="s">
        <v>7713</v>
      </c>
      <c r="C279" s="261" t="s">
        <v>7721</v>
      </c>
      <c r="D279" s="264" t="s">
        <v>7722</v>
      </c>
      <c r="E279" s="265" t="s">
        <v>7161</v>
      </c>
      <c r="F279" s="268" t="s">
        <v>7716</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7712</v>
      </c>
      <c r="B280" s="260" t="s">
        <v>7713</v>
      </c>
      <c r="C280" s="261" t="s">
        <v>7723</v>
      </c>
      <c r="D280" s="264" t="s">
        <v>7724</v>
      </c>
      <c r="E280" s="265" t="s">
        <v>7161</v>
      </c>
      <c r="F280" s="268" t="s">
        <v>7716</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7712</v>
      </c>
      <c r="B281" s="260" t="s">
        <v>7713</v>
      </c>
      <c r="C281" s="261" t="s">
        <v>7725</v>
      </c>
      <c r="D281" s="264" t="s">
        <v>7726</v>
      </c>
      <c r="E281" s="265" t="s">
        <v>7161</v>
      </c>
      <c r="F281" s="268" t="s">
        <v>7716</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7712</v>
      </c>
      <c r="B282" s="260" t="s">
        <v>7713</v>
      </c>
      <c r="C282" s="261" t="s">
        <v>7727</v>
      </c>
      <c r="D282" s="264" t="s">
        <v>7728</v>
      </c>
      <c r="E282" s="265" t="s">
        <v>7161</v>
      </c>
      <c r="F282" s="268" t="s">
        <v>7716</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7712</v>
      </c>
      <c r="B283" s="260" t="s">
        <v>7713</v>
      </c>
      <c r="C283" s="261" t="s">
        <v>7729</v>
      </c>
      <c r="D283" s="264" t="s">
        <v>7730</v>
      </c>
      <c r="E283" s="265" t="s">
        <v>7257</v>
      </c>
      <c r="F283" s="268" t="s">
        <v>7731</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7712</v>
      </c>
      <c r="B284" s="260" t="s">
        <v>7713</v>
      </c>
      <c r="C284" s="261" t="s">
        <v>7732</v>
      </c>
      <c r="D284" s="264" t="s">
        <v>7733</v>
      </c>
      <c r="E284" s="265" t="s">
        <v>7257</v>
      </c>
      <c r="F284" s="268" t="s">
        <v>7731</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7712</v>
      </c>
      <c r="B285" s="260" t="s">
        <v>7713</v>
      </c>
      <c r="C285" s="261" t="s">
        <v>7734</v>
      </c>
      <c r="D285" s="264" t="s">
        <v>7735</v>
      </c>
      <c r="E285" s="265" t="s">
        <v>7161</v>
      </c>
      <c r="F285" s="268" t="s">
        <v>7731</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7712</v>
      </c>
      <c r="B286" s="260" t="s">
        <v>7713</v>
      </c>
      <c r="C286" s="261" t="s">
        <v>7736</v>
      </c>
      <c r="D286" s="264" t="s">
        <v>7737</v>
      </c>
      <c r="E286" s="265" t="s">
        <v>7190</v>
      </c>
      <c r="F286" s="268" t="s">
        <v>7731</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7712</v>
      </c>
      <c r="B287" s="260" t="s">
        <v>7713</v>
      </c>
      <c r="C287" s="261" t="s">
        <v>7738</v>
      </c>
      <c r="D287" s="264" t="s">
        <v>7739</v>
      </c>
      <c r="E287" s="265" t="s">
        <v>7190</v>
      </c>
      <c r="F287" s="268" t="s">
        <v>7731</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7712</v>
      </c>
      <c r="B288" s="260" t="s">
        <v>7713</v>
      </c>
      <c r="C288" s="261" t="s">
        <v>7740</v>
      </c>
      <c r="D288" s="264" t="s">
        <v>7741</v>
      </c>
      <c r="E288" s="265" t="s">
        <v>7190</v>
      </c>
      <c r="F288" s="268" t="s">
        <v>7731</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7712</v>
      </c>
      <c r="B289" s="260" t="s">
        <v>7713</v>
      </c>
      <c r="C289" s="261" t="s">
        <v>7742</v>
      </c>
      <c r="D289" s="264" t="s">
        <v>7743</v>
      </c>
      <c r="E289" s="265" t="s">
        <v>7190</v>
      </c>
      <c r="F289" s="268" t="s">
        <v>7731</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7712</v>
      </c>
      <c r="B290" s="260" t="s">
        <v>7713</v>
      </c>
      <c r="C290" s="261" t="s">
        <v>7744</v>
      </c>
      <c r="D290" s="264" t="s">
        <v>7745</v>
      </c>
      <c r="E290" s="265" t="s">
        <v>7161</v>
      </c>
      <c r="F290" s="268" t="s">
        <v>7731</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7712</v>
      </c>
      <c r="B291" s="260" t="s">
        <v>7713</v>
      </c>
      <c r="C291" s="261" t="s">
        <v>7746</v>
      </c>
      <c r="D291" s="264" t="s">
        <v>7747</v>
      </c>
      <c r="E291" s="265" t="s">
        <v>7190</v>
      </c>
      <c r="F291" s="268" t="s">
        <v>7748</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7712</v>
      </c>
      <c r="B292" s="260" t="s">
        <v>7713</v>
      </c>
      <c r="C292" s="261" t="s">
        <v>7749</v>
      </c>
      <c r="D292" s="264" t="s">
        <v>7750</v>
      </c>
      <c r="E292" s="265" t="s">
        <v>7190</v>
      </c>
      <c r="F292" s="268" t="s">
        <v>7748</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7712</v>
      </c>
      <c r="B293" s="260" t="s">
        <v>7713</v>
      </c>
      <c r="C293" s="261" t="s">
        <v>7751</v>
      </c>
      <c r="D293" s="264" t="s">
        <v>7752</v>
      </c>
      <c r="E293" s="265" t="s">
        <v>7440</v>
      </c>
      <c r="F293" s="268" t="s">
        <v>7731</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7712</v>
      </c>
      <c r="B294" s="260" t="s">
        <v>7713</v>
      </c>
      <c r="C294" s="261" t="s">
        <v>7753</v>
      </c>
      <c r="D294" s="264" t="s">
        <v>7754</v>
      </c>
      <c r="E294" s="265" t="s">
        <v>7440</v>
      </c>
      <c r="F294" s="268" t="s">
        <v>7731</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7712</v>
      </c>
      <c r="B295" s="260" t="s">
        <v>7713</v>
      </c>
      <c r="C295" s="261" t="s">
        <v>7755</v>
      </c>
      <c r="D295" s="264" t="s">
        <v>7756</v>
      </c>
      <c r="E295" s="265" t="s">
        <v>7257</v>
      </c>
      <c r="F295" s="268" t="s">
        <v>7731</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7712</v>
      </c>
      <c r="B296" s="260" t="s">
        <v>7713</v>
      </c>
      <c r="C296" s="261" t="s">
        <v>7757</v>
      </c>
      <c r="D296" s="264" t="s">
        <v>7758</v>
      </c>
      <c r="E296" s="265" t="s">
        <v>7257</v>
      </c>
      <c r="F296" s="268" t="s">
        <v>7731</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7712</v>
      </c>
      <c r="B297" s="260" t="s">
        <v>7713</v>
      </c>
      <c r="C297" s="261" t="s">
        <v>7759</v>
      </c>
      <c r="D297" s="264" t="s">
        <v>7760</v>
      </c>
      <c r="E297" s="265" t="s">
        <v>7161</v>
      </c>
      <c r="F297" s="268" t="s">
        <v>7731</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7712</v>
      </c>
      <c r="B298" s="260" t="s">
        <v>7713</v>
      </c>
      <c r="C298" s="261" t="s">
        <v>7761</v>
      </c>
      <c r="D298" s="264" t="s">
        <v>7762</v>
      </c>
      <c r="E298" s="265" t="s">
        <v>7257</v>
      </c>
      <c r="F298" s="268" t="s">
        <v>7731</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7712</v>
      </c>
      <c r="B299" s="260" t="s">
        <v>7713</v>
      </c>
      <c r="C299" s="261" t="s">
        <v>7763</v>
      </c>
      <c r="D299" s="264" t="s">
        <v>7764</v>
      </c>
      <c r="E299" s="265" t="s">
        <v>7190</v>
      </c>
      <c r="F299" s="268" t="s">
        <v>7731</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7712</v>
      </c>
      <c r="B300" s="260" t="s">
        <v>7713</v>
      </c>
      <c r="C300" s="261" t="s">
        <v>7765</v>
      </c>
      <c r="D300" s="264" t="s">
        <v>7766</v>
      </c>
      <c r="E300" s="265" t="s">
        <v>7257</v>
      </c>
      <c r="F300" s="268" t="s">
        <v>7731</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7712</v>
      </c>
      <c r="B301" s="260" t="s">
        <v>7713</v>
      </c>
      <c r="C301" s="261" t="s">
        <v>7767</v>
      </c>
      <c r="D301" s="264" t="s">
        <v>7768</v>
      </c>
      <c r="E301" s="265" t="s">
        <v>7305</v>
      </c>
      <c r="F301" s="268" t="s">
        <v>7731</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7712</v>
      </c>
      <c r="B302" s="260" t="s">
        <v>7713</v>
      </c>
      <c r="C302" s="261" t="s">
        <v>7769</v>
      </c>
      <c r="D302" s="264" t="s">
        <v>7770</v>
      </c>
      <c r="E302" s="265" t="s">
        <v>7305</v>
      </c>
      <c r="F302" s="268" t="s">
        <v>7731</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7712</v>
      </c>
      <c r="B303" s="259" t="s">
        <v>3527</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7712</v>
      </c>
      <c r="B304" s="260" t="s">
        <v>3527</v>
      </c>
      <c r="C304" s="261" t="s">
        <v>7771</v>
      </c>
      <c r="D304" s="264" t="s">
        <v>7772</v>
      </c>
      <c r="E304" s="265" t="s">
        <v>7161</v>
      </c>
      <c r="F304" s="268" t="s">
        <v>7773</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7712</v>
      </c>
      <c r="B305" s="260" t="s">
        <v>3527</v>
      </c>
      <c r="C305" s="261" t="s">
        <v>7774</v>
      </c>
      <c r="D305" s="264" t="s">
        <v>7775</v>
      </c>
      <c r="E305" s="265" t="s">
        <v>7161</v>
      </c>
      <c r="F305" s="268" t="s">
        <v>7773</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7712</v>
      </c>
      <c r="B306" s="260" t="s">
        <v>3527</v>
      </c>
      <c r="C306" s="261" t="s">
        <v>7776</v>
      </c>
      <c r="D306" s="264" t="s">
        <v>7777</v>
      </c>
      <c r="E306" s="265" t="s">
        <v>7161</v>
      </c>
      <c r="F306" s="268" t="s">
        <v>7773</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7712</v>
      </c>
      <c r="B307" s="260" t="s">
        <v>3527</v>
      </c>
      <c r="C307" s="261" t="s">
        <v>7778</v>
      </c>
      <c r="D307" s="264" t="s">
        <v>7779</v>
      </c>
      <c r="E307" s="265" t="s">
        <v>7161</v>
      </c>
      <c r="F307" s="268" t="s">
        <v>7773</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7712</v>
      </c>
      <c r="B308" s="260" t="s">
        <v>3527</v>
      </c>
      <c r="C308" s="261" t="s">
        <v>7780</v>
      </c>
      <c r="D308" s="264" t="s">
        <v>7781</v>
      </c>
      <c r="E308" s="265" t="s">
        <v>7257</v>
      </c>
      <c r="F308" s="268" t="s">
        <v>7773</v>
      </c>
      <c r="G308" s="271">
        <f>IF(COUNTIF(H308:AU308,"&lt;&gt;")=0,"",SUMPRODUCT(((Recommendations[ImplStatus]="Implemented")+(Recommendations[ImplStatus]="Compensated"))*ISNUMBER(MATCH(Recommendations[Id],H308:AU308,0)))/COUNTIF(H308:AU308,"&lt;&gt;"))</f>
        <v>0</v>
      </c>
      <c r="H308" s="272" t="s">
        <v>2395</v>
      </c>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7712</v>
      </c>
      <c r="B309" s="260" t="s">
        <v>3527</v>
      </c>
      <c r="C309" s="261" t="s">
        <v>7782</v>
      </c>
      <c r="D309" s="264" t="s">
        <v>7783</v>
      </c>
      <c r="E309" s="265" t="s">
        <v>7257</v>
      </c>
      <c r="F309" s="268" t="s">
        <v>7773</v>
      </c>
      <c r="G309" s="271">
        <f>IF(COUNTIF(H309:AU309,"&lt;&gt;")=0,"",SUMPRODUCT(((Recommendations[ImplStatus]="Implemented")+(Recommendations[ImplStatus]="Compensated"))*ISNUMBER(MATCH(Recommendations[Id],H309:AU309,0)))/COUNTIF(H309:AU309,"&lt;&gt;"))</f>
        <v>0</v>
      </c>
      <c r="H309" s="272" t="s">
        <v>184</v>
      </c>
      <c r="I309" s="272" t="s">
        <v>767</v>
      </c>
      <c r="J309" s="272" t="s">
        <v>1030</v>
      </c>
      <c r="K309" s="272" t="s">
        <v>2230</v>
      </c>
      <c r="L309" s="272" t="s">
        <v>2334</v>
      </c>
      <c r="M309" s="272" t="s">
        <v>2339</v>
      </c>
      <c r="N309" s="272" t="s">
        <v>2364</v>
      </c>
      <c r="O309" s="272" t="s">
        <v>2381</v>
      </c>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7712</v>
      </c>
      <c r="B310" s="260" t="s">
        <v>3527</v>
      </c>
      <c r="C310" s="261" t="s">
        <v>7784</v>
      </c>
      <c r="D310" s="264" t="s">
        <v>7785</v>
      </c>
      <c r="E310" s="265" t="s">
        <v>7257</v>
      </c>
      <c r="F310" s="268" t="s">
        <v>7773</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7712</v>
      </c>
      <c r="B311" s="260" t="s">
        <v>3527</v>
      </c>
      <c r="C311" s="261" t="s">
        <v>7786</v>
      </c>
      <c r="D311" s="264" t="s">
        <v>7787</v>
      </c>
      <c r="E311" s="265" t="s">
        <v>7257</v>
      </c>
      <c r="F311" s="268" t="s">
        <v>7773</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7712</v>
      </c>
      <c r="B312" s="260" t="s">
        <v>3527</v>
      </c>
      <c r="C312" s="261" t="s">
        <v>7788</v>
      </c>
      <c r="D312" s="264" t="s">
        <v>7789</v>
      </c>
      <c r="E312" s="265" t="s">
        <v>7257</v>
      </c>
      <c r="F312" s="268" t="s">
        <v>7773</v>
      </c>
      <c r="G312" s="271">
        <f>IF(COUNTIF(H312:AU312,"&lt;&gt;")=0,"",SUMPRODUCT(((Recommendations[ImplStatus]="Implemented")+(Recommendations[ImplStatus]="Compensated"))*ISNUMBER(MATCH(Recommendations[Id],H312:AU312,0)))/COUNTIF(H312:AU312,"&lt;&gt;"))</f>
        <v>0</v>
      </c>
      <c r="H312" s="272" t="s">
        <v>885</v>
      </c>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7712</v>
      </c>
      <c r="B313" s="260" t="s">
        <v>3527</v>
      </c>
      <c r="C313" s="261" t="s">
        <v>7790</v>
      </c>
      <c r="D313" s="264" t="s">
        <v>7791</v>
      </c>
      <c r="E313" s="265" t="s">
        <v>7190</v>
      </c>
      <c r="F313" s="268" t="s">
        <v>7773</v>
      </c>
      <c r="G313" s="271">
        <f>IF(COUNTIF(H313:AU313,"&lt;&gt;")=0,"",SUMPRODUCT(((Recommendations[ImplStatus]="Implemented")+(Recommendations[ImplStatus]="Compensated"))*ISNUMBER(MATCH(Recommendations[Id],H313:AU313,0)))/COUNTIF(H313:AU313,"&lt;&gt;"))</f>
        <v>0</v>
      </c>
      <c r="H313" s="272" t="s">
        <v>2155</v>
      </c>
      <c r="I313" s="272" t="s">
        <v>2235</v>
      </c>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7712</v>
      </c>
      <c r="B314" s="260" t="s">
        <v>3527</v>
      </c>
      <c r="C314" s="261" t="s">
        <v>7792</v>
      </c>
      <c r="D314" s="264" t="s">
        <v>7793</v>
      </c>
      <c r="E314" s="265" t="s">
        <v>7190</v>
      </c>
      <c r="F314" s="268" t="s">
        <v>7773</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7712</v>
      </c>
      <c r="B315" s="260" t="s">
        <v>3527</v>
      </c>
      <c r="C315" s="261" t="s">
        <v>7794</v>
      </c>
      <c r="D315" s="264" t="s">
        <v>7795</v>
      </c>
      <c r="E315" s="265" t="s">
        <v>7190</v>
      </c>
      <c r="F315" s="268" t="s">
        <v>7773</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7712</v>
      </c>
      <c r="B316" s="260" t="s">
        <v>3527</v>
      </c>
      <c r="C316" s="261" t="s">
        <v>7796</v>
      </c>
      <c r="D316" s="264" t="s">
        <v>7797</v>
      </c>
      <c r="E316" s="265" t="s">
        <v>7190</v>
      </c>
      <c r="F316" s="268" t="s">
        <v>7773</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7712</v>
      </c>
      <c r="B317" s="260" t="s">
        <v>3527</v>
      </c>
      <c r="C317" s="261" t="s">
        <v>7798</v>
      </c>
      <c r="D317" s="264" t="s">
        <v>7799</v>
      </c>
      <c r="E317" s="265" t="s">
        <v>7257</v>
      </c>
      <c r="F317" s="268" t="s">
        <v>7731</v>
      </c>
      <c r="G317" s="271">
        <f>IF(COUNTIF(H317:AU317,"&lt;&gt;")=0,"",SUMPRODUCT(((Recommendations[ImplStatus]="Implemented")+(Recommendations[ImplStatus]="Compensated"))*ISNUMBER(MATCH(Recommendations[Id],H317:AU317,0)))/COUNTIF(H317:AU317,"&lt;&gt;"))</f>
        <v>0</v>
      </c>
      <c r="H317" s="272" t="s">
        <v>890</v>
      </c>
      <c r="I317" s="272" t="s">
        <v>2314</v>
      </c>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7712</v>
      </c>
      <c r="B318" s="260" t="s">
        <v>3527</v>
      </c>
      <c r="C318" s="261" t="s">
        <v>7800</v>
      </c>
      <c r="D318" s="264" t="s">
        <v>7801</v>
      </c>
      <c r="E318" s="265" t="s">
        <v>7305</v>
      </c>
      <c r="F318" s="268" t="s">
        <v>7731</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7712</v>
      </c>
      <c r="B319" s="260" t="s">
        <v>3527</v>
      </c>
      <c r="C319" s="261" t="s">
        <v>7802</v>
      </c>
      <c r="D319" s="264" t="s">
        <v>7803</v>
      </c>
      <c r="E319" s="265" t="s">
        <v>7305</v>
      </c>
      <c r="F319" s="268" t="s">
        <v>7731</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7712</v>
      </c>
      <c r="B320" s="259" t="s">
        <v>7804</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7712</v>
      </c>
      <c r="B321" s="260" t="s">
        <v>7804</v>
      </c>
      <c r="C321" s="261" t="s">
        <v>7805</v>
      </c>
      <c r="D321" s="264" t="s">
        <v>7806</v>
      </c>
      <c r="E321" s="265" t="s">
        <v>7190</v>
      </c>
      <c r="F321" s="268" t="s">
        <v>7807</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7712</v>
      </c>
      <c r="B322" s="260" t="s">
        <v>7804</v>
      </c>
      <c r="C322" s="261" t="s">
        <v>7808</v>
      </c>
      <c r="D322" s="264" t="s">
        <v>7809</v>
      </c>
      <c r="E322" s="265" t="s">
        <v>7190</v>
      </c>
      <c r="F322" s="268" t="s">
        <v>7807</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7712</v>
      </c>
      <c r="B323" s="260" t="s">
        <v>7804</v>
      </c>
      <c r="C323" s="261" t="s">
        <v>7810</v>
      </c>
      <c r="D323" s="264" t="s">
        <v>7811</v>
      </c>
      <c r="E323" s="265" t="s">
        <v>7190</v>
      </c>
      <c r="F323" s="268" t="s">
        <v>7807</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7712</v>
      </c>
      <c r="B324" s="260" t="s">
        <v>7804</v>
      </c>
      <c r="C324" s="261" t="s">
        <v>7812</v>
      </c>
      <c r="D324" s="264" t="s">
        <v>7813</v>
      </c>
      <c r="E324" s="265" t="s">
        <v>7190</v>
      </c>
      <c r="F324" s="268" t="s">
        <v>7807</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7712</v>
      </c>
      <c r="B325" s="260" t="s">
        <v>7804</v>
      </c>
      <c r="C325" s="261" t="s">
        <v>7814</v>
      </c>
      <c r="D325" s="264" t="s">
        <v>7815</v>
      </c>
      <c r="E325" s="265" t="s">
        <v>7190</v>
      </c>
      <c r="F325" s="268" t="s">
        <v>7807</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7712</v>
      </c>
      <c r="B326" s="260" t="s">
        <v>7804</v>
      </c>
      <c r="C326" s="261" t="s">
        <v>7816</v>
      </c>
      <c r="D326" s="264" t="s">
        <v>7817</v>
      </c>
      <c r="E326" s="265" t="s">
        <v>7190</v>
      </c>
      <c r="F326" s="268" t="s">
        <v>7807</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7712</v>
      </c>
      <c r="B327" s="260" t="s">
        <v>7804</v>
      </c>
      <c r="C327" s="261" t="s">
        <v>7818</v>
      </c>
      <c r="D327" s="264" t="s">
        <v>7819</v>
      </c>
      <c r="E327" s="265" t="s">
        <v>7190</v>
      </c>
      <c r="F327" s="268" t="s">
        <v>7807</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7712</v>
      </c>
      <c r="B328" s="260" t="s">
        <v>7804</v>
      </c>
      <c r="C328" s="261" t="s">
        <v>7820</v>
      </c>
      <c r="D328" s="264" t="s">
        <v>7821</v>
      </c>
      <c r="E328" s="265" t="s">
        <v>7190</v>
      </c>
      <c r="F328" s="268" t="s">
        <v>7807</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7712</v>
      </c>
      <c r="B329" s="260" t="s">
        <v>7804</v>
      </c>
      <c r="C329" s="261" t="s">
        <v>7822</v>
      </c>
      <c r="D329" s="264" t="s">
        <v>7823</v>
      </c>
      <c r="E329" s="265" t="s">
        <v>7190</v>
      </c>
      <c r="F329" s="268" t="s">
        <v>7807</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7712</v>
      </c>
      <c r="B330" s="260" t="s">
        <v>7804</v>
      </c>
      <c r="C330" s="261" t="s">
        <v>7824</v>
      </c>
      <c r="D330" s="264" t="s">
        <v>7825</v>
      </c>
      <c r="E330" s="265" t="s">
        <v>7190</v>
      </c>
      <c r="F330" s="268" t="s">
        <v>7807</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7712</v>
      </c>
      <c r="B331" s="260" t="s">
        <v>7804</v>
      </c>
      <c r="C331" s="261" t="s">
        <v>7826</v>
      </c>
      <c r="D331" s="264" t="s">
        <v>7827</v>
      </c>
      <c r="E331" s="265" t="s">
        <v>7190</v>
      </c>
      <c r="F331" s="268" t="s">
        <v>7807</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7712</v>
      </c>
      <c r="B332" s="260" t="s">
        <v>7804</v>
      </c>
      <c r="C332" s="261" t="s">
        <v>7828</v>
      </c>
      <c r="D332" s="264" t="s">
        <v>7829</v>
      </c>
      <c r="E332" s="265" t="s">
        <v>7190</v>
      </c>
      <c r="F332" s="268" t="s">
        <v>7807</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7712</v>
      </c>
      <c r="B333" s="260" t="s">
        <v>7804</v>
      </c>
      <c r="C333" s="261" t="s">
        <v>7830</v>
      </c>
      <c r="D333" s="264" t="s">
        <v>7831</v>
      </c>
      <c r="E333" s="265" t="s">
        <v>7190</v>
      </c>
      <c r="F333" s="268" t="s">
        <v>7807</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7712</v>
      </c>
      <c r="B334" s="260" t="s">
        <v>7804</v>
      </c>
      <c r="C334" s="261" t="s">
        <v>7832</v>
      </c>
      <c r="D334" s="264" t="s">
        <v>7833</v>
      </c>
      <c r="E334" s="265" t="s">
        <v>7190</v>
      </c>
      <c r="F334" s="268" t="s">
        <v>7807</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7712</v>
      </c>
      <c r="B335" s="260" t="s">
        <v>7804</v>
      </c>
      <c r="C335" s="261" t="s">
        <v>7834</v>
      </c>
      <c r="D335" s="264" t="s">
        <v>7835</v>
      </c>
      <c r="E335" s="265" t="s">
        <v>7190</v>
      </c>
      <c r="F335" s="268" t="s">
        <v>7807</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7712</v>
      </c>
      <c r="B336" s="260" t="s">
        <v>7804</v>
      </c>
      <c r="C336" s="261" t="s">
        <v>7836</v>
      </c>
      <c r="D336" s="264" t="s">
        <v>7837</v>
      </c>
      <c r="E336" s="265" t="s">
        <v>7305</v>
      </c>
      <c r="F336" s="268" t="s">
        <v>7807</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7712</v>
      </c>
      <c r="B337" s="260" t="s">
        <v>7804</v>
      </c>
      <c r="C337" s="261" t="s">
        <v>7838</v>
      </c>
      <c r="D337" s="264" t="s">
        <v>7839</v>
      </c>
      <c r="E337" s="265" t="s">
        <v>7305</v>
      </c>
      <c r="F337" s="268" t="s">
        <v>7807</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7712</v>
      </c>
      <c r="B338" s="260" t="s">
        <v>7804</v>
      </c>
      <c r="C338" s="261" t="s">
        <v>7840</v>
      </c>
      <c r="D338" s="264" t="s">
        <v>7841</v>
      </c>
      <c r="E338" s="265" t="s">
        <v>7190</v>
      </c>
      <c r="F338" s="268" t="s">
        <v>7807</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7712</v>
      </c>
      <c r="B339" s="260" t="s">
        <v>7804</v>
      </c>
      <c r="C339" s="261" t="s">
        <v>7842</v>
      </c>
      <c r="D339" s="264" t="s">
        <v>7843</v>
      </c>
      <c r="E339" s="265" t="s">
        <v>7190</v>
      </c>
      <c r="F339" s="268" t="s">
        <v>7807</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7712</v>
      </c>
      <c r="B340" s="259" t="s">
        <v>7844</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7712</v>
      </c>
      <c r="B341" s="260" t="s">
        <v>7844</v>
      </c>
      <c r="C341" s="261" t="s">
        <v>7845</v>
      </c>
      <c r="D341" s="264" t="s">
        <v>7846</v>
      </c>
      <c r="E341" s="265" t="s">
        <v>7161</v>
      </c>
      <c r="F341" s="268" t="s">
        <v>7731</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7712</v>
      </c>
      <c r="B342" s="260" t="s">
        <v>7844</v>
      </c>
      <c r="C342" s="261" t="s">
        <v>7847</v>
      </c>
      <c r="D342" s="264" t="s">
        <v>7848</v>
      </c>
      <c r="E342" s="265" t="s">
        <v>7161</v>
      </c>
      <c r="F342" s="268" t="s">
        <v>7731</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7712</v>
      </c>
      <c r="B343" s="260" t="s">
        <v>7844</v>
      </c>
      <c r="C343" s="261" t="s">
        <v>7849</v>
      </c>
      <c r="D343" s="264" t="s">
        <v>7850</v>
      </c>
      <c r="E343" s="265" t="s">
        <v>7257</v>
      </c>
      <c r="F343" s="268" t="s">
        <v>7851</v>
      </c>
      <c r="G343" s="271">
        <f>IF(COUNTIF(H343:AU343,"&lt;&gt;")=0,"",SUMPRODUCT(((Recommendations[ImplStatus]="Implemented")+(Recommendations[ImplStatus]="Compensated"))*ISNUMBER(MATCH(Recommendations[Id],H343:AU343,0)))/COUNTIF(H343:AU343,"&lt;&gt;"))</f>
        <v>0</v>
      </c>
      <c r="H343" s="272" t="s">
        <v>711</v>
      </c>
      <c r="I343" s="272" t="s">
        <v>717</v>
      </c>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7712</v>
      </c>
      <c r="B344" s="260" t="s">
        <v>7844</v>
      </c>
      <c r="C344" s="261" t="s">
        <v>7852</v>
      </c>
      <c r="D344" s="264" t="s">
        <v>7853</v>
      </c>
      <c r="E344" s="265" t="s">
        <v>7190</v>
      </c>
      <c r="F344" s="268" t="s">
        <v>7851</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7712</v>
      </c>
      <c r="B345" s="260" t="s">
        <v>7844</v>
      </c>
      <c r="C345" s="261" t="s">
        <v>7854</v>
      </c>
      <c r="D345" s="264" t="s">
        <v>7855</v>
      </c>
      <c r="E345" s="265" t="s">
        <v>7190</v>
      </c>
      <c r="F345" s="268" t="s">
        <v>7851</v>
      </c>
      <c r="G345" s="271">
        <f>IF(COUNTIF(H345:AU345,"&lt;&gt;")=0,"",SUMPRODUCT(((Recommendations[ImplStatus]="Implemented")+(Recommendations[ImplStatus]="Compensated"))*ISNUMBER(MATCH(Recommendations[Id],H345:AU345,0)))/COUNTIF(H345:AU345,"&lt;&gt;"))</f>
        <v>0</v>
      </c>
      <c r="H345" s="272" t="s">
        <v>705</v>
      </c>
      <c r="I345" s="272" t="s">
        <v>2135</v>
      </c>
      <c r="J345" s="272" t="s">
        <v>2287</v>
      </c>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7712</v>
      </c>
      <c r="B346" s="260" t="s">
        <v>7844</v>
      </c>
      <c r="C346" s="261" t="s">
        <v>7856</v>
      </c>
      <c r="D346" s="264" t="s">
        <v>7857</v>
      </c>
      <c r="E346" s="265" t="s">
        <v>7190</v>
      </c>
      <c r="F346" s="268" t="s">
        <v>7851</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7712</v>
      </c>
      <c r="B347" s="260" t="s">
        <v>7844</v>
      </c>
      <c r="C347" s="261" t="s">
        <v>7858</v>
      </c>
      <c r="D347" s="264" t="s">
        <v>7859</v>
      </c>
      <c r="E347" s="265" t="s">
        <v>7190</v>
      </c>
      <c r="F347" s="268" t="s">
        <v>7851</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7712</v>
      </c>
      <c r="B348" s="260" t="s">
        <v>7844</v>
      </c>
      <c r="C348" s="261" t="s">
        <v>7860</v>
      </c>
      <c r="D348" s="264" t="s">
        <v>7861</v>
      </c>
      <c r="E348" s="265" t="s">
        <v>7190</v>
      </c>
      <c r="F348" s="268" t="s">
        <v>7851</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7712</v>
      </c>
      <c r="B349" s="260" t="s">
        <v>7844</v>
      </c>
      <c r="C349" s="261" t="s">
        <v>7862</v>
      </c>
      <c r="D349" s="264" t="s">
        <v>7863</v>
      </c>
      <c r="E349" s="265" t="s">
        <v>7190</v>
      </c>
      <c r="F349" s="268" t="s">
        <v>7851</v>
      </c>
      <c r="G349" s="271">
        <f>IF(COUNTIF(H349:AU349,"&lt;&gt;")=0,"",SUMPRODUCT(((Recommendations[ImplStatus]="Implemented")+(Recommendations[ImplStatus]="Compensated"))*ISNUMBER(MATCH(Recommendations[Id],H349:AU349,0)))/COUNTIF(H349:AU349,"&lt;&gt;"))</f>
        <v>0</v>
      </c>
      <c r="H349" s="272" t="s">
        <v>65</v>
      </c>
      <c r="I349" s="272" t="s">
        <v>325</v>
      </c>
      <c r="J349" s="272" t="s">
        <v>650</v>
      </c>
      <c r="K349" s="272" t="s">
        <v>752</v>
      </c>
      <c r="L349" s="272" t="s">
        <v>1045</v>
      </c>
      <c r="M349" s="272" t="s">
        <v>1065</v>
      </c>
      <c r="N349" s="272" t="s">
        <v>1793</v>
      </c>
      <c r="O349" s="272" t="s">
        <v>1917</v>
      </c>
      <c r="P349" s="272" t="s">
        <v>1942</v>
      </c>
      <c r="Q349" s="272" t="s">
        <v>1952</v>
      </c>
      <c r="R349" s="272" t="s">
        <v>2074</v>
      </c>
      <c r="S349" s="272" t="s">
        <v>2109</v>
      </c>
      <c r="T349" s="272" t="s">
        <v>2304</v>
      </c>
      <c r="U349" s="272" t="s">
        <v>2359</v>
      </c>
      <c r="V349" s="272" t="s">
        <v>2400</v>
      </c>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7712</v>
      </c>
      <c r="B350" s="260" t="s">
        <v>7844</v>
      </c>
      <c r="C350" s="261" t="s">
        <v>7864</v>
      </c>
      <c r="D350" s="264" t="s">
        <v>7865</v>
      </c>
      <c r="E350" s="265" t="s">
        <v>7161</v>
      </c>
      <c r="F350" s="268" t="s">
        <v>7851</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7712</v>
      </c>
      <c r="B351" s="260" t="s">
        <v>7844</v>
      </c>
      <c r="C351" s="261" t="s">
        <v>7866</v>
      </c>
      <c r="D351" s="264" t="s">
        <v>7867</v>
      </c>
      <c r="E351" s="265" t="s">
        <v>7161</v>
      </c>
      <c r="F351" s="268" t="s">
        <v>7851</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7712</v>
      </c>
      <c r="B352" s="260" t="s">
        <v>7844</v>
      </c>
      <c r="C352" s="261" t="s">
        <v>7868</v>
      </c>
      <c r="D352" s="264" t="s">
        <v>7869</v>
      </c>
      <c r="E352" s="265" t="s">
        <v>7161</v>
      </c>
      <c r="F352" s="268" t="s">
        <v>7851</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7712</v>
      </c>
      <c r="B353" s="260" t="s">
        <v>7844</v>
      </c>
      <c r="C353" s="261" t="s">
        <v>7870</v>
      </c>
      <c r="D353" s="264" t="s">
        <v>7871</v>
      </c>
      <c r="E353" s="265" t="s">
        <v>7257</v>
      </c>
      <c r="F353" s="268" t="s">
        <v>7731</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7712</v>
      </c>
      <c r="B354" s="259" t="s">
        <v>7872</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7712</v>
      </c>
      <c r="B355" s="260" t="s">
        <v>7872</v>
      </c>
      <c r="C355" s="261" t="s">
        <v>7873</v>
      </c>
      <c r="D355" s="264" t="s">
        <v>7874</v>
      </c>
      <c r="E355" s="265" t="s">
        <v>7257</v>
      </c>
      <c r="F355" s="268" t="s">
        <v>7875</v>
      </c>
      <c r="G355" s="271">
        <f>IF(COUNTIF(H355:AU355,"&lt;&gt;")=0,"",SUMPRODUCT(((Recommendations[ImplStatus]="Implemented")+(Recommendations[ImplStatus]="Compensated"))*ISNUMBER(MATCH(Recommendations[Id],H355:AU355,0)))/COUNTIF(H355:AU355,"&lt;&gt;"))</f>
        <v>0</v>
      </c>
      <c r="H355" s="272" t="s">
        <v>298</v>
      </c>
      <c r="I355" s="272" t="s">
        <v>920</v>
      </c>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7712</v>
      </c>
      <c r="B356" s="260" t="s">
        <v>7872</v>
      </c>
      <c r="C356" s="261" t="s">
        <v>7876</v>
      </c>
      <c r="D356" s="264" t="s">
        <v>7877</v>
      </c>
      <c r="E356" s="265" t="s">
        <v>7257</v>
      </c>
      <c r="F356" s="268" t="s">
        <v>7875</v>
      </c>
      <c r="G356" s="271">
        <f>IF(COUNTIF(H356:AU356,"&lt;&gt;")=0,"",SUMPRODUCT(((Recommendations[ImplStatus]="Implemented")+(Recommendations[ImplStatus]="Compensated"))*ISNUMBER(MATCH(Recommendations[Id],H356:AU356,0)))/COUNTIF(H356:AU356,"&lt;&gt;"))</f>
        <v>0</v>
      </c>
      <c r="H356" s="272" t="s">
        <v>14</v>
      </c>
      <c r="I356" s="272" t="s">
        <v>207</v>
      </c>
      <c r="J356" s="272" t="s">
        <v>722</v>
      </c>
      <c r="K356" s="272" t="s">
        <v>840</v>
      </c>
      <c r="L356" s="272" t="s">
        <v>915</v>
      </c>
      <c r="M356" s="272" t="s">
        <v>2245</v>
      </c>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7712</v>
      </c>
      <c r="B357" s="260" t="s">
        <v>7872</v>
      </c>
      <c r="C357" s="261" t="s">
        <v>7878</v>
      </c>
      <c r="D357" s="264" t="s">
        <v>7879</v>
      </c>
      <c r="E357" s="265" t="s">
        <v>7305</v>
      </c>
      <c r="F357" s="268" t="s">
        <v>7875</v>
      </c>
      <c r="G357" s="271" t="str">
        <f>IF(COUNTIF(H357:AU357,"&lt;&gt;")=0,"",SUMPRODUCT(((Recommendations[ImplStatus]="Implemented")+(Recommendations[ImplStatus]="Compensated"))*ISNUMBER(MATCH(Recommendations[Id],H357:AU357,0)))/COUNTIF(H357:AU357,"&lt;&gt;"))</f>
        <v/>
      </c>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7712</v>
      </c>
      <c r="B358" s="260" t="s">
        <v>7872</v>
      </c>
      <c r="C358" s="261" t="s">
        <v>7880</v>
      </c>
      <c r="D358" s="264" t="s">
        <v>7881</v>
      </c>
      <c r="E358" s="265" t="s">
        <v>7305</v>
      </c>
      <c r="F358" s="268" t="s">
        <v>7875</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7712</v>
      </c>
      <c r="B359" s="260" t="s">
        <v>7872</v>
      </c>
      <c r="C359" s="261" t="s">
        <v>7882</v>
      </c>
      <c r="D359" s="264" t="s">
        <v>7883</v>
      </c>
      <c r="E359" s="265" t="s">
        <v>7305</v>
      </c>
      <c r="F359" s="268" t="s">
        <v>7875</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7712</v>
      </c>
      <c r="B360" s="260" t="s">
        <v>7872</v>
      </c>
      <c r="C360" s="261" t="s">
        <v>7884</v>
      </c>
      <c r="D360" s="264" t="s">
        <v>7885</v>
      </c>
      <c r="E360" s="265" t="s">
        <v>7257</v>
      </c>
      <c r="F360" s="268" t="s">
        <v>7875</v>
      </c>
      <c r="G360" s="271">
        <f>IF(COUNTIF(H360:AU360,"&lt;&gt;")=0,"",SUMPRODUCT(((Recommendations[ImplStatus]="Implemented")+(Recommendations[ImplStatus]="Compensated"))*ISNUMBER(MATCH(Recommendations[Id],H360:AU360,0)))/COUNTIF(H360:AU360,"&lt;&gt;"))</f>
        <v>0</v>
      </c>
      <c r="H360" s="272" t="s">
        <v>14</v>
      </c>
      <c r="I360" s="272" t="s">
        <v>207</v>
      </c>
      <c r="J360" s="272" t="s">
        <v>685</v>
      </c>
      <c r="K360" s="272" t="s">
        <v>722</v>
      </c>
      <c r="L360" s="272" t="s">
        <v>1311</v>
      </c>
      <c r="M360" s="272" t="s">
        <v>1462</v>
      </c>
      <c r="N360" s="272" t="s">
        <v>1612</v>
      </c>
      <c r="O360" s="272" t="s">
        <v>1757</v>
      </c>
      <c r="P360" s="272" t="s">
        <v>1823</v>
      </c>
      <c r="Q360" s="272" t="s">
        <v>2043</v>
      </c>
      <c r="R360" s="272" t="s">
        <v>2104</v>
      </c>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7712</v>
      </c>
      <c r="B361" s="260" t="s">
        <v>7872</v>
      </c>
      <c r="C361" s="261" t="s">
        <v>7886</v>
      </c>
      <c r="D361" s="264" t="s">
        <v>7887</v>
      </c>
      <c r="E361" s="265" t="s">
        <v>7190</v>
      </c>
      <c r="F361" s="268" t="s">
        <v>7875</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7712</v>
      </c>
      <c r="B362" s="260" t="s">
        <v>7872</v>
      </c>
      <c r="C362" s="261" t="s">
        <v>7888</v>
      </c>
      <c r="D362" s="264" t="s">
        <v>7889</v>
      </c>
      <c r="E362" s="265" t="s">
        <v>7305</v>
      </c>
      <c r="F362" s="268" t="s">
        <v>7875</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7712</v>
      </c>
      <c r="B363" s="260" t="s">
        <v>7872</v>
      </c>
      <c r="C363" s="261" t="s">
        <v>7890</v>
      </c>
      <c r="D363" s="264" t="s">
        <v>7891</v>
      </c>
      <c r="E363" s="265" t="s">
        <v>7305</v>
      </c>
      <c r="F363" s="268" t="s">
        <v>7875</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7712</v>
      </c>
      <c r="B364" s="260" t="s">
        <v>7872</v>
      </c>
      <c r="C364" s="261" t="s">
        <v>7892</v>
      </c>
      <c r="D364" s="264" t="s">
        <v>7893</v>
      </c>
      <c r="E364" s="265" t="s">
        <v>7305</v>
      </c>
      <c r="F364" s="268" t="s">
        <v>7875</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7712</v>
      </c>
      <c r="B365" s="260" t="s">
        <v>7872</v>
      </c>
      <c r="C365" s="261" t="s">
        <v>7894</v>
      </c>
      <c r="D365" s="264" t="s">
        <v>7895</v>
      </c>
      <c r="E365" s="265" t="s">
        <v>7305</v>
      </c>
      <c r="F365" s="268" t="s">
        <v>7875</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7712</v>
      </c>
      <c r="B366" s="260" t="s">
        <v>7872</v>
      </c>
      <c r="C366" s="261" t="s">
        <v>7896</v>
      </c>
      <c r="D366" s="264" t="s">
        <v>7897</v>
      </c>
      <c r="E366" s="265" t="s">
        <v>7305</v>
      </c>
      <c r="F366" s="268" t="s">
        <v>7875</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7712</v>
      </c>
      <c r="B367" s="260" t="s">
        <v>7872</v>
      </c>
      <c r="C367" s="261" t="s">
        <v>7898</v>
      </c>
      <c r="D367" s="264" t="s">
        <v>7899</v>
      </c>
      <c r="E367" s="265" t="s">
        <v>7305</v>
      </c>
      <c r="F367" s="268" t="s">
        <v>7875</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7712</v>
      </c>
      <c r="B368" s="260" t="s">
        <v>7872</v>
      </c>
      <c r="C368" s="261" t="s">
        <v>7900</v>
      </c>
      <c r="D368" s="264" t="s">
        <v>7901</v>
      </c>
      <c r="E368" s="265" t="s">
        <v>7305</v>
      </c>
      <c r="F368" s="268" t="s">
        <v>7875</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7712</v>
      </c>
      <c r="B369" s="260" t="s">
        <v>7872</v>
      </c>
      <c r="C369" s="261" t="s">
        <v>7902</v>
      </c>
      <c r="D369" s="264" t="s">
        <v>7903</v>
      </c>
      <c r="E369" s="265" t="s">
        <v>7305</v>
      </c>
      <c r="F369" s="268" t="s">
        <v>7875</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7904</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7904</v>
      </c>
      <c r="B371" s="259" t="s">
        <v>7905</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7904</v>
      </c>
      <c r="B372" s="260" t="s">
        <v>7905</v>
      </c>
      <c r="C372" s="261" t="s">
        <v>7906</v>
      </c>
      <c r="D372" s="264" t="s">
        <v>7907</v>
      </c>
      <c r="E372" s="265" t="s">
        <v>7161</v>
      </c>
      <c r="F372" s="268" t="s">
        <v>7908</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7904</v>
      </c>
      <c r="B373" s="260" t="s">
        <v>7905</v>
      </c>
      <c r="C373" s="261" t="s">
        <v>7909</v>
      </c>
      <c r="D373" s="264" t="s">
        <v>7910</v>
      </c>
      <c r="E373" s="265" t="s">
        <v>7161</v>
      </c>
      <c r="F373" s="268" t="s">
        <v>7911</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7904</v>
      </c>
      <c r="B374" s="260" t="s">
        <v>7905</v>
      </c>
      <c r="C374" s="261" t="s">
        <v>7912</v>
      </c>
      <c r="D374" s="264" t="s">
        <v>7913</v>
      </c>
      <c r="E374" s="265" t="s">
        <v>7190</v>
      </c>
      <c r="F374" s="268" t="s">
        <v>7911</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7904</v>
      </c>
      <c r="B375" s="260" t="s">
        <v>7905</v>
      </c>
      <c r="C375" s="261" t="s">
        <v>7914</v>
      </c>
      <c r="D375" s="264" t="s">
        <v>7915</v>
      </c>
      <c r="E375" s="265" t="s">
        <v>7190</v>
      </c>
      <c r="F375" s="268" t="s">
        <v>7911</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7904</v>
      </c>
      <c r="B376" s="260" t="s">
        <v>7905</v>
      </c>
      <c r="C376" s="261" t="s">
        <v>7916</v>
      </c>
      <c r="D376" s="264" t="s">
        <v>7917</v>
      </c>
      <c r="E376" s="265" t="s">
        <v>7190</v>
      </c>
      <c r="F376" s="268" t="s">
        <v>7773</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7904</v>
      </c>
      <c r="B377" s="260" t="s">
        <v>7905</v>
      </c>
      <c r="C377" s="261" t="s">
        <v>7918</v>
      </c>
      <c r="D377" s="264" t="s">
        <v>7919</v>
      </c>
      <c r="E377" s="265" t="s">
        <v>7257</v>
      </c>
      <c r="F377" s="268" t="s">
        <v>7731</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7904</v>
      </c>
      <c r="B378" s="260" t="s">
        <v>7905</v>
      </c>
      <c r="C378" s="261" t="s">
        <v>7920</v>
      </c>
      <c r="D378" s="264" t="s">
        <v>7921</v>
      </c>
      <c r="E378" s="265" t="s">
        <v>7257</v>
      </c>
      <c r="F378" s="268" t="s">
        <v>7911</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7904</v>
      </c>
      <c r="B379" s="260" t="s">
        <v>7905</v>
      </c>
      <c r="C379" s="261" t="s">
        <v>7922</v>
      </c>
      <c r="D379" s="264" t="s">
        <v>7923</v>
      </c>
      <c r="E379" s="265" t="s">
        <v>7257</v>
      </c>
      <c r="F379" s="268" t="s">
        <v>7908</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7904</v>
      </c>
      <c r="B380" s="260" t="s">
        <v>7905</v>
      </c>
      <c r="C380" s="261" t="s">
        <v>7924</v>
      </c>
      <c r="D380" s="264" t="s">
        <v>7925</v>
      </c>
      <c r="E380" s="265" t="s">
        <v>7257</v>
      </c>
      <c r="F380" s="268" t="s">
        <v>7908</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7904</v>
      </c>
      <c r="B381" s="260" t="s">
        <v>7905</v>
      </c>
      <c r="C381" s="261" t="s">
        <v>7926</v>
      </c>
      <c r="D381" s="264" t="s">
        <v>7927</v>
      </c>
      <c r="E381" s="265" t="s">
        <v>7257</v>
      </c>
      <c r="F381" s="268" t="s">
        <v>7908</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7904</v>
      </c>
      <c r="B382" s="260" t="s">
        <v>7905</v>
      </c>
      <c r="C382" s="261" t="s">
        <v>7928</v>
      </c>
      <c r="D382" s="264" t="s">
        <v>7929</v>
      </c>
      <c r="E382" s="265" t="s">
        <v>7305</v>
      </c>
      <c r="F382" s="268" t="s">
        <v>7908</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7904</v>
      </c>
      <c r="B383" s="260" t="s">
        <v>7905</v>
      </c>
      <c r="C383" s="261" t="s">
        <v>7930</v>
      </c>
      <c r="D383" s="264" t="s">
        <v>7931</v>
      </c>
      <c r="E383" s="265" t="s">
        <v>7305</v>
      </c>
      <c r="F383" s="268" t="s">
        <v>7908</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7904</v>
      </c>
      <c r="B384" s="260" t="s">
        <v>7905</v>
      </c>
      <c r="C384" s="261" t="s">
        <v>7932</v>
      </c>
      <c r="D384" s="264" t="s">
        <v>7933</v>
      </c>
      <c r="E384" s="265" t="s">
        <v>7305</v>
      </c>
      <c r="F384" s="268" t="s">
        <v>7908</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7904</v>
      </c>
      <c r="B385" s="260" t="s">
        <v>7905</v>
      </c>
      <c r="C385" s="261" t="s">
        <v>7934</v>
      </c>
      <c r="D385" s="264" t="s">
        <v>7935</v>
      </c>
      <c r="E385" s="265" t="s">
        <v>7257</v>
      </c>
      <c r="F385" s="268" t="s">
        <v>7908</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7904</v>
      </c>
      <c r="B386" s="259" t="s">
        <v>7936</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7904</v>
      </c>
      <c r="B387" s="260" t="s">
        <v>7936</v>
      </c>
      <c r="C387" s="261" t="s">
        <v>7937</v>
      </c>
      <c r="D387" s="264" t="s">
        <v>7938</v>
      </c>
      <c r="E387" s="265" t="s">
        <v>7161</v>
      </c>
      <c r="F387" s="268" t="s">
        <v>7939</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7904</v>
      </c>
      <c r="B388" s="260" t="s">
        <v>7936</v>
      </c>
      <c r="C388" s="261" t="s">
        <v>7940</v>
      </c>
      <c r="D388" s="264" t="s">
        <v>7941</v>
      </c>
      <c r="E388" s="265" t="s">
        <v>7161</v>
      </c>
      <c r="F388" s="268" t="s">
        <v>7939</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7904</v>
      </c>
      <c r="B389" s="260" t="s">
        <v>7936</v>
      </c>
      <c r="C389" s="261" t="s">
        <v>7942</v>
      </c>
      <c r="D389" s="264" t="s">
        <v>7943</v>
      </c>
      <c r="E389" s="265" t="s">
        <v>7440</v>
      </c>
      <c r="F389" s="268" t="s">
        <v>7939</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7904</v>
      </c>
      <c r="B390" s="260" t="s">
        <v>7936</v>
      </c>
      <c r="C390" s="261" t="s">
        <v>7944</v>
      </c>
      <c r="D390" s="264" t="s">
        <v>7945</v>
      </c>
      <c r="E390" s="265" t="s">
        <v>7257</v>
      </c>
      <c r="F390" s="268" t="s">
        <v>7939</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7904</v>
      </c>
      <c r="B391" s="260" t="s">
        <v>7936</v>
      </c>
      <c r="C391" s="261" t="s">
        <v>7946</v>
      </c>
      <c r="D391" s="264" t="s">
        <v>7947</v>
      </c>
      <c r="E391" s="265" t="s">
        <v>7440</v>
      </c>
      <c r="F391" s="268" t="s">
        <v>7939</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7904</v>
      </c>
      <c r="B392" s="260" t="s">
        <v>7936</v>
      </c>
      <c r="C392" s="261" t="s">
        <v>7948</v>
      </c>
      <c r="D392" s="264" t="s">
        <v>7949</v>
      </c>
      <c r="E392" s="265" t="s">
        <v>7190</v>
      </c>
      <c r="F392" s="268" t="s">
        <v>7939</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7904</v>
      </c>
      <c r="B393" s="260" t="s">
        <v>7936</v>
      </c>
      <c r="C393" s="261" t="s">
        <v>7950</v>
      </c>
      <c r="D393" s="264" t="s">
        <v>7951</v>
      </c>
      <c r="E393" s="265" t="s">
        <v>7190</v>
      </c>
      <c r="F393" s="268" t="s">
        <v>7939</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7904</v>
      </c>
      <c r="B394" s="260" t="s">
        <v>7936</v>
      </c>
      <c r="C394" s="261" t="s">
        <v>7952</v>
      </c>
      <c r="D394" s="264" t="s">
        <v>7953</v>
      </c>
      <c r="E394" s="265" t="s">
        <v>7440</v>
      </c>
      <c r="F394" s="268" t="s">
        <v>7939</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7904</v>
      </c>
      <c r="B395" s="260" t="s">
        <v>7936</v>
      </c>
      <c r="C395" s="261" t="s">
        <v>7954</v>
      </c>
      <c r="D395" s="264" t="s">
        <v>7955</v>
      </c>
      <c r="E395" s="265" t="s">
        <v>7257</v>
      </c>
      <c r="F395" s="268" t="s">
        <v>7939</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7904</v>
      </c>
      <c r="B396" s="260" t="s">
        <v>7936</v>
      </c>
      <c r="C396" s="261" t="s">
        <v>7956</v>
      </c>
      <c r="D396" s="264" t="s">
        <v>7957</v>
      </c>
      <c r="E396" s="265" t="s">
        <v>7440</v>
      </c>
      <c r="F396" s="268" t="s">
        <v>7939</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7904</v>
      </c>
      <c r="B397" s="260" t="s">
        <v>7936</v>
      </c>
      <c r="C397" s="261" t="s">
        <v>7958</v>
      </c>
      <c r="D397" s="264" t="s">
        <v>7959</v>
      </c>
      <c r="E397" s="265" t="s">
        <v>7190</v>
      </c>
      <c r="F397" s="268" t="s">
        <v>7939</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7904</v>
      </c>
      <c r="B398" s="260" t="s">
        <v>7936</v>
      </c>
      <c r="C398" s="261" t="s">
        <v>7960</v>
      </c>
      <c r="D398" s="264" t="s">
        <v>7961</v>
      </c>
      <c r="E398" s="265" t="s">
        <v>7305</v>
      </c>
      <c r="F398" s="268" t="s">
        <v>7939</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7904</v>
      </c>
      <c r="B399" s="260" t="s">
        <v>7936</v>
      </c>
      <c r="C399" s="261" t="s">
        <v>7962</v>
      </c>
      <c r="D399" s="264" t="s">
        <v>7963</v>
      </c>
      <c r="E399" s="265" t="s">
        <v>7440</v>
      </c>
      <c r="F399" s="268" t="s">
        <v>7939</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7904</v>
      </c>
      <c r="B400" s="260" t="s">
        <v>7936</v>
      </c>
      <c r="C400" s="261" t="s">
        <v>7964</v>
      </c>
      <c r="D400" s="264" t="s">
        <v>7965</v>
      </c>
      <c r="E400" s="265" t="s">
        <v>7440</v>
      </c>
      <c r="F400" s="268" t="s">
        <v>7939</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7904</v>
      </c>
      <c r="B401" s="260" t="s">
        <v>7936</v>
      </c>
      <c r="C401" s="261" t="s">
        <v>7966</v>
      </c>
      <c r="D401" s="264" t="s">
        <v>7967</v>
      </c>
      <c r="E401" s="265" t="s">
        <v>7190</v>
      </c>
      <c r="F401" s="268" t="s">
        <v>7939</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7904</v>
      </c>
      <c r="B402" s="260" t="s">
        <v>7936</v>
      </c>
      <c r="C402" s="261" t="s">
        <v>7968</v>
      </c>
      <c r="D402" s="264" t="s">
        <v>7969</v>
      </c>
      <c r="E402" s="265" t="s">
        <v>7190</v>
      </c>
      <c r="F402" s="268" t="s">
        <v>7939</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7904</v>
      </c>
      <c r="B403" s="260" t="s">
        <v>7936</v>
      </c>
      <c r="C403" s="261" t="s">
        <v>7970</v>
      </c>
      <c r="D403" s="264" t="s">
        <v>7971</v>
      </c>
      <c r="E403" s="265" t="s">
        <v>7190</v>
      </c>
      <c r="F403" s="268" t="s">
        <v>7939</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7904</v>
      </c>
      <c r="B404" s="260" t="s">
        <v>7936</v>
      </c>
      <c r="C404" s="261" t="s">
        <v>7972</v>
      </c>
      <c r="D404" s="264" t="s">
        <v>7973</v>
      </c>
      <c r="E404" s="265" t="s">
        <v>7305</v>
      </c>
      <c r="F404" s="268" t="s">
        <v>7939</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7904</v>
      </c>
      <c r="B405" s="260" t="s">
        <v>7936</v>
      </c>
      <c r="C405" s="261" t="s">
        <v>7974</v>
      </c>
      <c r="D405" s="264" t="s">
        <v>7975</v>
      </c>
      <c r="E405" s="265" t="s">
        <v>7305</v>
      </c>
      <c r="F405" s="268" t="s">
        <v>7939</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7904</v>
      </c>
      <c r="B406" s="260" t="s">
        <v>7936</v>
      </c>
      <c r="C406" s="261" t="s">
        <v>7976</v>
      </c>
      <c r="D406" s="264" t="s">
        <v>7977</v>
      </c>
      <c r="E406" s="265" t="s">
        <v>7305</v>
      </c>
      <c r="F406" s="268" t="s">
        <v>7978</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7904</v>
      </c>
      <c r="B407" s="260" t="s">
        <v>7936</v>
      </c>
      <c r="C407" s="261" t="s">
        <v>7979</v>
      </c>
      <c r="D407" s="264" t="s">
        <v>7980</v>
      </c>
      <c r="E407" s="265" t="s">
        <v>7305</v>
      </c>
      <c r="F407" s="268" t="s">
        <v>7939</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7904</v>
      </c>
      <c r="B408" s="260" t="s">
        <v>7936</v>
      </c>
      <c r="C408" s="261" t="s">
        <v>7981</v>
      </c>
      <c r="D408" s="264" t="s">
        <v>7982</v>
      </c>
      <c r="E408" s="265" t="s">
        <v>7305</v>
      </c>
      <c r="F408" s="268" t="s">
        <v>7939</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7904</v>
      </c>
      <c r="B409" s="260" t="s">
        <v>7936</v>
      </c>
      <c r="C409" s="261" t="s">
        <v>7983</v>
      </c>
      <c r="D409" s="264" t="s">
        <v>7984</v>
      </c>
      <c r="E409" s="265" t="s">
        <v>7305</v>
      </c>
      <c r="F409" s="268" t="s">
        <v>7985</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7904</v>
      </c>
      <c r="B410" s="259" t="s">
        <v>7986</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7904</v>
      </c>
      <c r="B411" s="260" t="s">
        <v>7986</v>
      </c>
      <c r="C411" s="261" t="s">
        <v>7987</v>
      </c>
      <c r="D411" s="264" t="s">
        <v>7988</v>
      </c>
      <c r="E411" s="265" t="s">
        <v>7161</v>
      </c>
      <c r="F411" s="268" t="s">
        <v>7911</v>
      </c>
      <c r="G411" s="271">
        <f>IF(COUNTIF(H411:AU411,"&lt;&gt;")=0,"",SUMPRODUCT(((Recommendations[ImplStatus]="Implemented")+(Recommendations[ImplStatus]="Compensated"))*ISNUMBER(MATCH(Recommendations[Id],H411:AU411,0)))/COUNTIF(H411:AU411,"&lt;&gt;"))</f>
        <v>0</v>
      </c>
      <c r="H411" s="272" t="s">
        <v>1000</v>
      </c>
      <c r="I411" s="272" t="s">
        <v>1025</v>
      </c>
      <c r="J411" s="272" t="s">
        <v>2185</v>
      </c>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7904</v>
      </c>
      <c r="B412" s="260" t="s">
        <v>7986</v>
      </c>
      <c r="C412" s="261" t="s">
        <v>7989</v>
      </c>
      <c r="D412" s="264" t="s">
        <v>7990</v>
      </c>
      <c r="E412" s="265" t="s">
        <v>7161</v>
      </c>
      <c r="F412" s="268" t="s">
        <v>7911</v>
      </c>
      <c r="G412" s="271">
        <f>IF(COUNTIF(H412:AU412,"&lt;&gt;")=0,"",SUMPRODUCT(((Recommendations[ImplStatus]="Implemented")+(Recommendations[ImplStatus]="Compensated"))*ISNUMBER(MATCH(Recommendations[Id],H412:AU412,0)))/COUNTIF(H412:AU412,"&lt;&gt;"))</f>
        <v>0</v>
      </c>
      <c r="H412" s="272" t="s">
        <v>935</v>
      </c>
      <c r="I412" s="272" t="s">
        <v>2289</v>
      </c>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7904</v>
      </c>
      <c r="B413" s="260" t="s">
        <v>7986</v>
      </c>
      <c r="C413" s="261" t="s">
        <v>7991</v>
      </c>
      <c r="D413" s="264" t="s">
        <v>7992</v>
      </c>
      <c r="E413" s="265" t="s">
        <v>7161</v>
      </c>
      <c r="F413" s="268" t="s">
        <v>7911</v>
      </c>
      <c r="G413" s="271">
        <f>IF(COUNTIF(H413:AU413,"&lt;&gt;")=0,"",SUMPRODUCT(((Recommendations[ImplStatus]="Implemented")+(Recommendations[ImplStatus]="Compensated"))*ISNUMBER(MATCH(Recommendations[Id],H413:AU413,0)))/COUNTIF(H413:AU413,"&lt;&gt;"))</f>
        <v>0</v>
      </c>
      <c r="H413" s="272" t="s">
        <v>930</v>
      </c>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7904</v>
      </c>
      <c r="B414" s="260" t="s">
        <v>7986</v>
      </c>
      <c r="C414" s="261" t="s">
        <v>7993</v>
      </c>
      <c r="D414" s="264" t="s">
        <v>7994</v>
      </c>
      <c r="E414" s="265" t="s">
        <v>7161</v>
      </c>
      <c r="F414" s="268" t="s">
        <v>7911</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7904</v>
      </c>
      <c r="B415" s="260" t="s">
        <v>7986</v>
      </c>
      <c r="C415" s="261" t="s">
        <v>7995</v>
      </c>
      <c r="D415" s="264" t="s">
        <v>7996</v>
      </c>
      <c r="E415" s="265" t="s">
        <v>7190</v>
      </c>
      <c r="F415" s="268" t="s">
        <v>7911</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7904</v>
      </c>
      <c r="B416" s="260" t="s">
        <v>7986</v>
      </c>
      <c r="C416" s="261" t="s">
        <v>7997</v>
      </c>
      <c r="D416" s="264" t="s">
        <v>7998</v>
      </c>
      <c r="E416" s="265" t="s">
        <v>7190</v>
      </c>
      <c r="F416" s="268" t="s">
        <v>7999</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7904</v>
      </c>
      <c r="B417" s="260" t="s">
        <v>7986</v>
      </c>
      <c r="C417" s="261" t="s">
        <v>8000</v>
      </c>
      <c r="D417" s="264" t="s">
        <v>8001</v>
      </c>
      <c r="E417" s="265" t="s">
        <v>7190</v>
      </c>
      <c r="F417" s="268" t="s">
        <v>7999</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7904</v>
      </c>
      <c r="B418" s="260" t="s">
        <v>7986</v>
      </c>
      <c r="C418" s="261" t="s">
        <v>8002</v>
      </c>
      <c r="D418" s="264" t="s">
        <v>8003</v>
      </c>
      <c r="E418" s="265" t="s">
        <v>7440</v>
      </c>
      <c r="F418" s="268" t="s">
        <v>7999</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7904</v>
      </c>
      <c r="B419" s="260" t="s">
        <v>7986</v>
      </c>
      <c r="C419" s="261" t="s">
        <v>8004</v>
      </c>
      <c r="D419" s="264" t="s">
        <v>8005</v>
      </c>
      <c r="E419" s="265" t="s">
        <v>7190</v>
      </c>
      <c r="F419" s="268" t="s">
        <v>7999</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7904</v>
      </c>
      <c r="B420" s="260" t="s">
        <v>7986</v>
      </c>
      <c r="C420" s="261" t="s">
        <v>8006</v>
      </c>
      <c r="D420" s="264" t="s">
        <v>8007</v>
      </c>
      <c r="E420" s="265" t="s">
        <v>7440</v>
      </c>
      <c r="F420" s="268" t="s">
        <v>7999</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7904</v>
      </c>
      <c r="B421" s="260" t="s">
        <v>7986</v>
      </c>
      <c r="C421" s="261" t="s">
        <v>8008</v>
      </c>
      <c r="D421" s="264" t="s">
        <v>8009</v>
      </c>
      <c r="E421" s="265" t="s">
        <v>7440</v>
      </c>
      <c r="F421" s="268" t="s">
        <v>7999</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7904</v>
      </c>
      <c r="B422" s="260" t="s">
        <v>7986</v>
      </c>
      <c r="C422" s="261" t="s">
        <v>8010</v>
      </c>
      <c r="D422" s="264" t="s">
        <v>8011</v>
      </c>
      <c r="E422" s="265" t="s">
        <v>7190</v>
      </c>
      <c r="F422" s="268" t="s">
        <v>7999</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7904</v>
      </c>
      <c r="B423" s="260" t="s">
        <v>7986</v>
      </c>
      <c r="C423" s="261" t="s">
        <v>8012</v>
      </c>
      <c r="D423" s="264" t="s">
        <v>8013</v>
      </c>
      <c r="E423" s="265" t="s">
        <v>7190</v>
      </c>
      <c r="F423" s="268" t="s">
        <v>7999</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8014</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8014</v>
      </c>
      <c r="B425" s="259" t="s">
        <v>8015</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8014</v>
      </c>
      <c r="B426" s="260" t="s">
        <v>8015</v>
      </c>
      <c r="C426" s="261" t="s">
        <v>8016</v>
      </c>
      <c r="D426" s="264" t="s">
        <v>8017</v>
      </c>
      <c r="E426" s="265" t="s">
        <v>7161</v>
      </c>
      <c r="F426" s="268" t="s">
        <v>7978</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8014</v>
      </c>
      <c r="B427" s="260" t="s">
        <v>8015</v>
      </c>
      <c r="C427" s="261" t="s">
        <v>8018</v>
      </c>
      <c r="D427" s="264" t="s">
        <v>8019</v>
      </c>
      <c r="E427" s="265" t="s">
        <v>7161</v>
      </c>
      <c r="F427" s="268" t="s">
        <v>7978</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8014</v>
      </c>
      <c r="B428" s="260" t="s">
        <v>8015</v>
      </c>
      <c r="C428" s="261" t="s">
        <v>8020</v>
      </c>
      <c r="D428" s="264" t="s">
        <v>8021</v>
      </c>
      <c r="E428" s="265" t="s">
        <v>7440</v>
      </c>
      <c r="F428" s="268" t="s">
        <v>7978</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8014</v>
      </c>
      <c r="B429" s="260" t="s">
        <v>8015</v>
      </c>
      <c r="C429" s="261" t="s">
        <v>8022</v>
      </c>
      <c r="D429" s="264" t="s">
        <v>8023</v>
      </c>
      <c r="E429" s="265" t="s">
        <v>7190</v>
      </c>
      <c r="F429" s="268" t="s">
        <v>7978</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8014</v>
      </c>
      <c r="B430" s="260" t="s">
        <v>8015</v>
      </c>
      <c r="C430" s="261" t="s">
        <v>8024</v>
      </c>
      <c r="D430" s="264" t="s">
        <v>8025</v>
      </c>
      <c r="E430" s="265" t="s">
        <v>7190</v>
      </c>
      <c r="F430" s="268" t="s">
        <v>7978</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8014</v>
      </c>
      <c r="B431" s="260" t="s">
        <v>8015</v>
      </c>
      <c r="C431" s="261" t="s">
        <v>8026</v>
      </c>
      <c r="D431" s="264" t="s">
        <v>8027</v>
      </c>
      <c r="E431" s="265" t="s">
        <v>7440</v>
      </c>
      <c r="F431" s="268" t="s">
        <v>7978</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8014</v>
      </c>
      <c r="B432" s="260" t="s">
        <v>8015</v>
      </c>
      <c r="C432" s="261" t="s">
        <v>8028</v>
      </c>
      <c r="D432" s="264" t="s">
        <v>8029</v>
      </c>
      <c r="E432" s="265" t="s">
        <v>7440</v>
      </c>
      <c r="F432" s="268" t="s">
        <v>7978</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8014</v>
      </c>
      <c r="B433" s="260" t="s">
        <v>8015</v>
      </c>
      <c r="C433" s="261" t="s">
        <v>8030</v>
      </c>
      <c r="D433" s="264" t="s">
        <v>8031</v>
      </c>
      <c r="E433" s="265" t="s">
        <v>7257</v>
      </c>
      <c r="F433" s="268" t="s">
        <v>7978</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8014</v>
      </c>
      <c r="B434" s="260" t="s">
        <v>8015</v>
      </c>
      <c r="C434" s="261" t="s">
        <v>8032</v>
      </c>
      <c r="D434" s="264" t="s">
        <v>8033</v>
      </c>
      <c r="E434" s="265" t="s">
        <v>7257</v>
      </c>
      <c r="F434" s="268" t="s">
        <v>7978</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8014</v>
      </c>
      <c r="B435" s="260" t="s">
        <v>8015</v>
      </c>
      <c r="C435" s="261" t="s">
        <v>8034</v>
      </c>
      <c r="D435" s="264" t="s">
        <v>8035</v>
      </c>
      <c r="E435" s="265" t="s">
        <v>7190</v>
      </c>
      <c r="F435" s="268" t="s">
        <v>7978</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8014</v>
      </c>
      <c r="B436" s="260" t="s">
        <v>8015</v>
      </c>
      <c r="C436" s="261" t="s">
        <v>8036</v>
      </c>
      <c r="D436" s="264" t="s">
        <v>8037</v>
      </c>
      <c r="E436" s="265" t="s">
        <v>7257</v>
      </c>
      <c r="F436" s="268" t="s">
        <v>7978</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8014</v>
      </c>
      <c r="B437" s="260" t="s">
        <v>8015</v>
      </c>
      <c r="C437" s="261" t="s">
        <v>8038</v>
      </c>
      <c r="D437" s="264" t="s">
        <v>8039</v>
      </c>
      <c r="E437" s="265" t="s">
        <v>7190</v>
      </c>
      <c r="F437" s="268" t="s">
        <v>7978</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8014</v>
      </c>
      <c r="B438" s="259" t="s">
        <v>8040</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8014</v>
      </c>
      <c r="B439" s="260" t="s">
        <v>8040</v>
      </c>
      <c r="C439" s="261" t="s">
        <v>8041</v>
      </c>
      <c r="D439" s="264" t="s">
        <v>8042</v>
      </c>
      <c r="E439" s="265" t="s">
        <v>7161</v>
      </c>
      <c r="F439" s="268" t="s">
        <v>8043</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8014</v>
      </c>
      <c r="B440" s="260" t="s">
        <v>8040</v>
      </c>
      <c r="C440" s="261" t="s">
        <v>8044</v>
      </c>
      <c r="D440" s="264" t="s">
        <v>8045</v>
      </c>
      <c r="E440" s="265" t="s">
        <v>7161</v>
      </c>
      <c r="F440" s="268" t="s">
        <v>8043</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8014</v>
      </c>
      <c r="B441" s="260" t="s">
        <v>8040</v>
      </c>
      <c r="C441" s="261" t="s">
        <v>8046</v>
      </c>
      <c r="D441" s="264" t="s">
        <v>8047</v>
      </c>
      <c r="E441" s="265" t="s">
        <v>7161</v>
      </c>
      <c r="F441" s="268" t="s">
        <v>8043</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8014</v>
      </c>
      <c r="B442" s="260" t="s">
        <v>8040</v>
      </c>
      <c r="C442" s="261" t="s">
        <v>8048</v>
      </c>
      <c r="D442" s="264" t="s">
        <v>8049</v>
      </c>
      <c r="E442" s="265" t="s">
        <v>7161</v>
      </c>
      <c r="F442" s="268" t="s">
        <v>8043</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8014</v>
      </c>
      <c r="B443" s="260" t="s">
        <v>8040</v>
      </c>
      <c r="C443" s="261" t="s">
        <v>8050</v>
      </c>
      <c r="D443" s="264" t="s">
        <v>8051</v>
      </c>
      <c r="E443" s="265" t="s">
        <v>7190</v>
      </c>
      <c r="F443" s="268" t="s">
        <v>8043</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8014</v>
      </c>
      <c r="B444" s="260" t="s">
        <v>8040</v>
      </c>
      <c r="C444" s="261" t="s">
        <v>8052</v>
      </c>
      <c r="D444" s="264" t="s">
        <v>8053</v>
      </c>
      <c r="E444" s="265" t="s">
        <v>7190</v>
      </c>
      <c r="F444" s="268" t="s">
        <v>8043</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8014</v>
      </c>
      <c r="B445" s="260" t="s">
        <v>8040</v>
      </c>
      <c r="C445" s="261" t="s">
        <v>8054</v>
      </c>
      <c r="D445" s="264" t="s">
        <v>8055</v>
      </c>
      <c r="E445" s="265" t="s">
        <v>7190</v>
      </c>
      <c r="F445" s="268" t="s">
        <v>8043</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8014</v>
      </c>
      <c r="B446" s="260" t="s">
        <v>8040</v>
      </c>
      <c r="C446" s="261" t="s">
        <v>8056</v>
      </c>
      <c r="D446" s="264" t="s">
        <v>8057</v>
      </c>
      <c r="E446" s="265" t="s">
        <v>7305</v>
      </c>
      <c r="F446" s="268" t="s">
        <v>8043</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8014</v>
      </c>
      <c r="B447" s="260" t="s">
        <v>8040</v>
      </c>
      <c r="C447" s="261" t="s">
        <v>8058</v>
      </c>
      <c r="D447" s="264" t="s">
        <v>8059</v>
      </c>
      <c r="E447" s="265" t="s">
        <v>7190</v>
      </c>
      <c r="F447" s="268" t="s">
        <v>8043</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8014</v>
      </c>
      <c r="B448" s="260" t="s">
        <v>8040</v>
      </c>
      <c r="C448" s="261" t="s">
        <v>8060</v>
      </c>
      <c r="D448" s="264" t="s">
        <v>8061</v>
      </c>
      <c r="E448" s="265" t="s">
        <v>7305</v>
      </c>
      <c r="F448" s="268" t="s">
        <v>8043</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8014</v>
      </c>
      <c r="B449" s="260" t="s">
        <v>8040</v>
      </c>
      <c r="C449" s="261" t="s">
        <v>8062</v>
      </c>
      <c r="D449" s="264" t="s">
        <v>8063</v>
      </c>
      <c r="E449" s="265" t="s">
        <v>7305</v>
      </c>
      <c r="F449" s="268" t="s">
        <v>8043</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8064</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8064</v>
      </c>
      <c r="B451" s="259" t="s">
        <v>8065</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8064</v>
      </c>
      <c r="B452" s="260" t="s">
        <v>8065</v>
      </c>
      <c r="C452" s="261" t="s">
        <v>8066</v>
      </c>
      <c r="D452" s="264" t="s">
        <v>8067</v>
      </c>
      <c r="E452" s="265" t="s">
        <v>7161</v>
      </c>
      <c r="F452" s="268" t="s">
        <v>8068</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8064</v>
      </c>
      <c r="B453" s="260" t="s">
        <v>8065</v>
      </c>
      <c r="C453" s="261" t="s">
        <v>8069</v>
      </c>
      <c r="D453" s="264" t="s">
        <v>8070</v>
      </c>
      <c r="E453" s="265" t="s">
        <v>7161</v>
      </c>
      <c r="F453" s="268" t="s">
        <v>8068</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8064</v>
      </c>
      <c r="B454" s="260" t="s">
        <v>8065</v>
      </c>
      <c r="C454" s="261" t="s">
        <v>8071</v>
      </c>
      <c r="D454" s="264" t="s">
        <v>8072</v>
      </c>
      <c r="E454" s="265" t="s">
        <v>7161</v>
      </c>
      <c r="F454" s="268" t="s">
        <v>8068</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8064</v>
      </c>
      <c r="B455" s="260" t="s">
        <v>8065</v>
      </c>
      <c r="C455" s="261" t="s">
        <v>8073</v>
      </c>
      <c r="D455" s="264" t="s">
        <v>8074</v>
      </c>
      <c r="E455" s="265" t="s">
        <v>7161</v>
      </c>
      <c r="F455" s="268" t="s">
        <v>8068</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8064</v>
      </c>
      <c r="B456" s="260" t="s">
        <v>8065</v>
      </c>
      <c r="C456" s="261" t="s">
        <v>8075</v>
      </c>
      <c r="D456" s="264" t="s">
        <v>8076</v>
      </c>
      <c r="E456" s="265" t="s">
        <v>7161</v>
      </c>
      <c r="F456" s="268" t="s">
        <v>8068</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8064</v>
      </c>
      <c r="B457" s="260" t="s">
        <v>8065</v>
      </c>
      <c r="C457" s="261" t="s">
        <v>8077</v>
      </c>
      <c r="D457" s="264" t="s">
        <v>8078</v>
      </c>
      <c r="E457" s="265" t="s">
        <v>7190</v>
      </c>
      <c r="F457" s="268" t="s">
        <v>8068</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8064</v>
      </c>
      <c r="B458" s="260" t="s">
        <v>8065</v>
      </c>
      <c r="C458" s="261" t="s">
        <v>8079</v>
      </c>
      <c r="D458" s="264" t="s">
        <v>8080</v>
      </c>
      <c r="E458" s="265" t="s">
        <v>7190</v>
      </c>
      <c r="F458" s="268" t="s">
        <v>8068</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8064</v>
      </c>
      <c r="B459" s="260" t="s">
        <v>8065</v>
      </c>
      <c r="C459" s="261" t="s">
        <v>8081</v>
      </c>
      <c r="D459" s="264" t="s">
        <v>8082</v>
      </c>
      <c r="E459" s="265" t="s">
        <v>7190</v>
      </c>
      <c r="F459" s="268" t="s">
        <v>8068</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8064</v>
      </c>
      <c r="B460" s="260" t="s">
        <v>8065</v>
      </c>
      <c r="C460" s="261" t="s">
        <v>8083</v>
      </c>
      <c r="D460" s="264" t="s">
        <v>8084</v>
      </c>
      <c r="E460" s="265" t="s">
        <v>7190</v>
      </c>
      <c r="F460" s="268" t="s">
        <v>8068</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8064</v>
      </c>
      <c r="B461" s="260" t="s">
        <v>8065</v>
      </c>
      <c r="C461" s="261" t="s">
        <v>8085</v>
      </c>
      <c r="D461" s="264" t="s">
        <v>8086</v>
      </c>
      <c r="E461" s="265" t="s">
        <v>7190</v>
      </c>
      <c r="F461" s="268" t="s">
        <v>8068</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8064</v>
      </c>
      <c r="B462" s="260" t="s">
        <v>8065</v>
      </c>
      <c r="C462" s="261" t="s">
        <v>8087</v>
      </c>
      <c r="D462" s="264" t="s">
        <v>8088</v>
      </c>
      <c r="E462" s="265" t="s">
        <v>7190</v>
      </c>
      <c r="F462" s="268" t="s">
        <v>8068</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8064</v>
      </c>
      <c r="B463" s="260" t="s">
        <v>8065</v>
      </c>
      <c r="C463" s="261" t="s">
        <v>8089</v>
      </c>
      <c r="D463" s="264" t="s">
        <v>8090</v>
      </c>
      <c r="E463" s="265" t="s">
        <v>7190</v>
      </c>
      <c r="F463" s="268" t="s">
        <v>8068</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8064</v>
      </c>
      <c r="B464" s="260" t="s">
        <v>8065</v>
      </c>
      <c r="C464" s="261" t="s">
        <v>8091</v>
      </c>
      <c r="D464" s="264" t="s">
        <v>8092</v>
      </c>
      <c r="E464" s="265" t="s">
        <v>7190</v>
      </c>
      <c r="F464" s="268" t="s">
        <v>8068</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8064</v>
      </c>
      <c r="B465" s="260" t="s">
        <v>8065</v>
      </c>
      <c r="C465" s="261" t="s">
        <v>8093</v>
      </c>
      <c r="D465" s="264" t="s">
        <v>8094</v>
      </c>
      <c r="E465" s="265" t="s">
        <v>7190</v>
      </c>
      <c r="F465" s="268" t="s">
        <v>8068</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8064</v>
      </c>
      <c r="B466" s="259" t="s">
        <v>8095</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8064</v>
      </c>
      <c r="B467" s="260" t="s">
        <v>8095</v>
      </c>
      <c r="C467" s="261" t="s">
        <v>8096</v>
      </c>
      <c r="D467" s="264" t="s">
        <v>8097</v>
      </c>
      <c r="E467" s="265" t="s">
        <v>7161</v>
      </c>
      <c r="F467" s="268" t="s">
        <v>7300</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8064</v>
      </c>
      <c r="B468" s="260" t="s">
        <v>8095</v>
      </c>
      <c r="C468" s="261" t="s">
        <v>8098</v>
      </c>
      <c r="D468" s="264" t="s">
        <v>8099</v>
      </c>
      <c r="E468" s="265" t="s">
        <v>7161</v>
      </c>
      <c r="F468" s="268" t="s">
        <v>7300</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8064</v>
      </c>
      <c r="B469" s="260" t="s">
        <v>8095</v>
      </c>
      <c r="C469" s="261" t="s">
        <v>8100</v>
      </c>
      <c r="D469" s="264" t="s">
        <v>8101</v>
      </c>
      <c r="E469" s="265" t="s">
        <v>7161</v>
      </c>
      <c r="F469" s="268" t="s">
        <v>7300</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8064</v>
      </c>
      <c r="B470" s="260" t="s">
        <v>8095</v>
      </c>
      <c r="C470" s="261" t="s">
        <v>8102</v>
      </c>
      <c r="D470" s="264" t="s">
        <v>8103</v>
      </c>
      <c r="E470" s="265" t="s">
        <v>7257</v>
      </c>
      <c r="F470" s="268" t="s">
        <v>7669</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8064</v>
      </c>
      <c r="B471" s="260" t="s">
        <v>8095</v>
      </c>
      <c r="C471" s="261" t="s">
        <v>8104</v>
      </c>
      <c r="D471" s="264" t="s">
        <v>8105</v>
      </c>
      <c r="E471" s="265" t="s">
        <v>7257</v>
      </c>
      <c r="F471" s="268" t="s">
        <v>7669</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8064</v>
      </c>
      <c r="B472" s="260" t="s">
        <v>8095</v>
      </c>
      <c r="C472" s="261" t="s">
        <v>8106</v>
      </c>
      <c r="D472" s="264" t="s">
        <v>8107</v>
      </c>
      <c r="E472" s="265" t="s">
        <v>7161</v>
      </c>
      <c r="F472" s="268" t="s">
        <v>7669</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8064</v>
      </c>
      <c r="B473" s="260" t="s">
        <v>8095</v>
      </c>
      <c r="C473" s="261" t="s">
        <v>8108</v>
      </c>
      <c r="D473" s="264" t="s">
        <v>8109</v>
      </c>
      <c r="E473" s="265" t="s">
        <v>7161</v>
      </c>
      <c r="F473" s="268" t="s">
        <v>7608</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8064</v>
      </c>
      <c r="B474" s="260" t="s">
        <v>8095</v>
      </c>
      <c r="C474" s="261" t="s">
        <v>8110</v>
      </c>
      <c r="D474" s="264" t="s">
        <v>8111</v>
      </c>
      <c r="E474" s="265" t="s">
        <v>7190</v>
      </c>
      <c r="F474" s="268" t="s">
        <v>7608</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8064</v>
      </c>
      <c r="B475" s="260" t="s">
        <v>8095</v>
      </c>
      <c r="C475" s="261" t="s">
        <v>8112</v>
      </c>
      <c r="D475" s="264" t="s">
        <v>8113</v>
      </c>
      <c r="E475" s="265" t="s">
        <v>7190</v>
      </c>
      <c r="F475" s="268" t="s">
        <v>7608</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8064</v>
      </c>
      <c r="B476" s="260" t="s">
        <v>8095</v>
      </c>
      <c r="C476" s="261" t="s">
        <v>8114</v>
      </c>
      <c r="D476" s="264" t="s">
        <v>8115</v>
      </c>
      <c r="E476" s="265" t="s">
        <v>7190</v>
      </c>
      <c r="F476" s="268" t="s">
        <v>7608</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8064</v>
      </c>
      <c r="B477" s="260" t="s">
        <v>8095</v>
      </c>
      <c r="C477" s="261" t="s">
        <v>8116</v>
      </c>
      <c r="D477" s="264" t="s">
        <v>8117</v>
      </c>
      <c r="E477" s="265" t="s">
        <v>7190</v>
      </c>
      <c r="F477" s="268" t="s">
        <v>7608</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8064</v>
      </c>
      <c r="B478" s="260" t="s">
        <v>8095</v>
      </c>
      <c r="C478" s="261" t="s">
        <v>8118</v>
      </c>
      <c r="D478" s="264" t="s">
        <v>8119</v>
      </c>
      <c r="E478" s="265" t="s">
        <v>7190</v>
      </c>
      <c r="F478" s="268" t="s">
        <v>7669</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8064</v>
      </c>
      <c r="B479" s="260" t="s">
        <v>8095</v>
      </c>
      <c r="C479" s="261" t="s">
        <v>8120</v>
      </c>
      <c r="D479" s="264" t="s">
        <v>8121</v>
      </c>
      <c r="E479" s="265" t="s">
        <v>7305</v>
      </c>
      <c r="F479" s="268" t="s">
        <v>7669</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8064</v>
      </c>
      <c r="B480" s="260" t="s">
        <v>8095</v>
      </c>
      <c r="C480" s="261" t="s">
        <v>8122</v>
      </c>
      <c r="D480" s="264" t="s">
        <v>8123</v>
      </c>
      <c r="E480" s="265" t="s">
        <v>7305</v>
      </c>
      <c r="F480" s="268" t="s">
        <v>7669</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8064</v>
      </c>
      <c r="B481" s="273" t="s">
        <v>8095</v>
      </c>
      <c r="C481" s="274" t="s">
        <v>8124</v>
      </c>
      <c r="D481" s="275" t="s">
        <v>8125</v>
      </c>
      <c r="E481" s="276" t="s">
        <v>7305</v>
      </c>
      <c r="F481" s="277" t="s">
        <v>7300</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2412</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IFERROR(INDEX('Recommendations'!$H$2:$H$492, MATCH(H2,'Recommendations'!$A$2:$A$492,0))="Implemented", FALSE))</xm:f>
            <x14:dxf>
              <font>
                <color rgb="FF000000"/>
              </font>
              <fill>
                <patternFill>
                  <bgColor rgb="FF3C7D22"/>
                </patternFill>
              </fill>
            </x14:dxf>
          </x14:cfRule>
          <x14:cfRule type="expression" priority="2" id="{00000000-000E-0000-0B00-000002000000}">
            <xm:f>AND(H2&lt;&gt;"", IFERROR(INDEX('Recommendations'!$H$2:$H$492, MATCH(H2,'Recommendations'!$A$2:$A$492,0))="Compensated", FALSE))</xm:f>
            <x14:dxf>
              <font>
                <color rgb="FF000000"/>
              </font>
              <fill>
                <patternFill>
                  <bgColor rgb="FFC6E0B4"/>
                </patternFill>
              </fill>
            </x14:dxf>
          </x14:cfRule>
          <x14:cfRule type="expression" priority="3" id="{00000000-000E-0000-0B00-000003000000}">
            <xm:f>AND(H2&lt;&gt;"", IFERROR(INDEX('Recommendations'!$H$2:$H$492, MATCH(H2,'Recommendations'!$A$2:$A$492,0))="Testing", FALSE))</xm:f>
            <x14:dxf>
              <font>
                <color rgb="FF000000"/>
              </font>
              <fill>
                <patternFill>
                  <bgColor rgb="FFFFC000"/>
                </patternFill>
              </fill>
            </x14:dxf>
          </x14:cfRule>
          <x14:cfRule type="expression" priority="4" id="{00000000-000E-0000-0B00-000004000000}">
            <xm:f>AND(H2&lt;&gt;"", IFERROR(INDEX('Recommendations'!$H$2:$H$492, MATCH(H2,'Recommendations'!$A$2:$A$492,0))="Failed", FALSE))</xm:f>
            <x14:dxf>
              <font>
                <color rgb="FF000000"/>
              </font>
              <fill>
                <patternFill>
                  <bgColor rgb="FFD82891"/>
                </patternFill>
              </fill>
            </x14:dxf>
          </x14:cfRule>
          <x14:cfRule type="expression" priority="5" id="{00000000-000E-0000-0B00-000005000000}">
            <xm:f>AND(H2&lt;&gt;"", IFERROR(INDEX('Recommendations'!$H$2:$H$492, MATCH(H2,'Recommendations'!$A$2:$A$492,0))="Risk Accepted", FALSE))</xm:f>
            <x14:dxf>
              <font>
                <color rgb="FF000000"/>
              </font>
              <fill>
                <patternFill>
                  <bgColor rgb="FFD9D9D9"/>
                </patternFill>
              </fill>
            </x14:dxf>
          </x14:cfRule>
          <x14:cfRule type="expression" priority="6" id="{00000000-000E-0000-0B00-000006000000}">
            <xm:f>AND(H2&lt;&gt;"", IFERROR(INDEX('Recommendations'!$H$2:$H$492, MATCH(H2,'Recommendations'!$A$2:$A$492,0))="N/A",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2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2505</v>
      </c>
      <c r="C2" s="293"/>
      <c r="D2" s="293"/>
      <c r="E2" s="293"/>
      <c r="F2" s="293"/>
      <c r="G2" s="293"/>
      <c r="H2" s="293"/>
      <c r="I2" s="293"/>
    </row>
    <row r="4" spans="2:15" ht="18.5" x14ac:dyDescent="0.45">
      <c r="B4" s="42" t="s">
        <v>2506</v>
      </c>
    </row>
    <row r="5" spans="2:15" x14ac:dyDescent="0.35">
      <c r="B5" s="44" t="s">
        <v>21</v>
      </c>
      <c r="C5" s="44" t="s">
        <v>2507</v>
      </c>
      <c r="D5" s="44" t="s">
        <v>2508</v>
      </c>
      <c r="F5" s="294" t="s">
        <v>2509</v>
      </c>
      <c r="G5" s="294"/>
      <c r="H5" s="294"/>
      <c r="I5" s="295" t="s">
        <v>2510</v>
      </c>
      <c r="J5" s="295"/>
      <c r="K5" s="295"/>
      <c r="L5" s="295"/>
      <c r="M5" s="295"/>
      <c r="N5" s="295"/>
      <c r="O5" s="295"/>
    </row>
    <row r="6" spans="2:15" x14ac:dyDescent="0.35">
      <c r="B6" s="50" t="s">
        <v>2511</v>
      </c>
      <c r="C6" s="51">
        <v>491</v>
      </c>
      <c r="D6" s="52" t="s">
        <v>21</v>
      </c>
      <c r="F6" s="294" t="s">
        <v>2512</v>
      </c>
      <c r="G6" s="294"/>
      <c r="H6" s="294"/>
      <c r="I6" s="296" t="s">
        <v>2513</v>
      </c>
      <c r="J6" s="296"/>
      <c r="K6" s="296"/>
      <c r="L6" s="296"/>
      <c r="M6" s="296"/>
      <c r="N6" s="296"/>
      <c r="O6" s="296"/>
    </row>
    <row r="7" spans="2:15" x14ac:dyDescent="0.35">
      <c r="B7" s="53" t="s">
        <v>2514</v>
      </c>
      <c r="C7" s="54">
        <f>C6-C8-C9</f>
        <v>491</v>
      </c>
      <c r="D7" s="55">
        <f>IF(C6&gt;0,C7/C6,0)</f>
        <v>1</v>
      </c>
      <c r="F7" s="294" t="s">
        <v>2515</v>
      </c>
      <c r="G7" s="294"/>
      <c r="H7" s="294"/>
      <c r="I7" s="296" t="s">
        <v>2513</v>
      </c>
      <c r="J7" s="296"/>
      <c r="K7" s="296"/>
      <c r="L7" s="296"/>
      <c r="M7" s="296"/>
      <c r="N7" s="296"/>
      <c r="O7" s="296"/>
    </row>
    <row r="8" spans="2:15" x14ac:dyDescent="0.35">
      <c r="B8" s="46" t="s">
        <v>2516</v>
      </c>
      <c r="C8" s="47">
        <f>COUNTIF('Recommendations'!H:H,"Risk Accepted")</f>
        <v>0</v>
      </c>
      <c r="D8" s="48">
        <f>IF(C6&gt;0,C8/C6,0)</f>
        <v>0</v>
      </c>
      <c r="F8" s="294" t="s">
        <v>2517</v>
      </c>
      <c r="G8" s="294"/>
      <c r="H8" s="294"/>
      <c r="I8" s="296" t="s">
        <v>2513</v>
      </c>
      <c r="J8" s="296"/>
      <c r="K8" s="296"/>
      <c r="L8" s="296"/>
      <c r="M8" s="296"/>
      <c r="N8" s="296"/>
      <c r="O8" s="296"/>
    </row>
    <row r="9" spans="2:15" x14ac:dyDescent="0.35">
      <c r="B9" s="46" t="s">
        <v>2518</v>
      </c>
      <c r="C9" s="47">
        <f>COUNTIF('Recommendations'!H:H,"N/A")</f>
        <v>0</v>
      </c>
      <c r="D9" s="48">
        <f>IF(C6&gt;0,C9/C6,0)</f>
        <v>0</v>
      </c>
      <c r="F9" s="294" t="s">
        <v>2519</v>
      </c>
      <c r="G9" s="294"/>
      <c r="H9" s="294"/>
      <c r="I9" s="296" t="s">
        <v>2513</v>
      </c>
      <c r="J9" s="296"/>
      <c r="K9" s="296"/>
      <c r="L9" s="296"/>
      <c r="M9" s="296"/>
      <c r="N9" s="296"/>
      <c r="O9" s="296"/>
    </row>
    <row r="12" spans="2:15" ht="18.5" x14ac:dyDescent="0.45">
      <c r="B12" s="42" t="s">
        <v>2520</v>
      </c>
    </row>
    <row r="14" spans="2:15" x14ac:dyDescent="0.35">
      <c r="B14" s="56" t="s">
        <v>2521</v>
      </c>
    </row>
    <row r="15" spans="2:15" x14ac:dyDescent="0.35">
      <c r="B15" s="44" t="s">
        <v>21</v>
      </c>
      <c r="C15" s="44" t="s">
        <v>2522</v>
      </c>
      <c r="D15" s="44" t="s">
        <v>2523</v>
      </c>
      <c r="E15" s="44" t="s">
        <v>2524</v>
      </c>
      <c r="F15" s="44" t="s">
        <v>2525</v>
      </c>
    </row>
    <row r="16" spans="2:15" x14ac:dyDescent="0.35">
      <c r="B16" s="46" t="s">
        <v>2526</v>
      </c>
      <c r="C16" s="47">
        <f>COUNTIF('Recommendations'!M:M,"Resolved")</f>
        <v>0</v>
      </c>
      <c r="D16" s="47">
        <f>COUNTIF('Recommendations'!M:M,"Testing")</f>
        <v>0</v>
      </c>
      <c r="E16" s="47">
        <f>COUNTIF('Recommendations'!M:M,"Outstanding")</f>
        <v>491</v>
      </c>
      <c r="F16" s="47">
        <f>SUM(C16:E16)</f>
        <v>491</v>
      </c>
    </row>
    <row r="18" spans="2:6" x14ac:dyDescent="0.35">
      <c r="B18" s="56" t="s">
        <v>2527</v>
      </c>
    </row>
    <row r="19" spans="2:6" x14ac:dyDescent="0.35">
      <c r="B19" s="57" t="s">
        <v>21</v>
      </c>
      <c r="C19" s="57" t="s">
        <v>2522</v>
      </c>
      <c r="D19" s="57" t="s">
        <v>2523</v>
      </c>
      <c r="E19" s="57" t="s">
        <v>2524</v>
      </c>
      <c r="F19" s="57" t="s">
        <v>21</v>
      </c>
    </row>
    <row r="20" spans="2:6" x14ac:dyDescent="0.35">
      <c r="B20" s="46" t="s">
        <v>2526</v>
      </c>
      <c r="C20" s="48">
        <f>IF(F16&gt;0, C16/F16, 0)</f>
        <v>0</v>
      </c>
      <c r="D20" s="48">
        <f>IF(F16&gt;0, D16/F16, 0)</f>
        <v>0</v>
      </c>
      <c r="E20" s="48">
        <f>IF(F16&gt;0, E16/F16, 0)</f>
        <v>1</v>
      </c>
      <c r="F20" s="49" t="s">
        <v>21</v>
      </c>
    </row>
    <row r="25" spans="2:6" ht="18.5" x14ac:dyDescent="0.45">
      <c r="B25" s="42" t="s">
        <v>2528</v>
      </c>
    </row>
    <row r="27" spans="2:6" x14ac:dyDescent="0.35">
      <c r="B27" s="56" t="s">
        <v>2521</v>
      </c>
    </row>
    <row r="28" spans="2:6" x14ac:dyDescent="0.35">
      <c r="B28" s="44" t="s">
        <v>3</v>
      </c>
      <c r="C28" s="44" t="s">
        <v>2522</v>
      </c>
      <c r="D28" s="44" t="s">
        <v>2523</v>
      </c>
      <c r="E28" s="44" t="s">
        <v>2524</v>
      </c>
      <c r="F28" s="44" t="s">
        <v>2525</v>
      </c>
    </row>
    <row r="29" spans="2:6" x14ac:dyDescent="0.35">
      <c r="B29" s="46" t="s">
        <v>1182</v>
      </c>
      <c r="C29" s="47">
        <f>COUNTIFS('Recommendations'!D:D,"EAM Tomcat",'Recommendations'!M:M,"=Resolved")</f>
        <v>0</v>
      </c>
      <c r="D29" s="47">
        <f>COUNTIFS('Recommendations'!D:D,"=EAM Tomcat",'Recommendations'!M:M,"=Testing")</f>
        <v>0</v>
      </c>
      <c r="E29" s="47">
        <f>COUNTIFS('Recommendations'!D:D,"=EAM Tomcat",'Recommendations'!M:M,"=Outstanding")</f>
        <v>30</v>
      </c>
      <c r="F29" s="47">
        <f t="shared" ref="F29:F40" si="0">SUM(C29:E29)</f>
        <v>30</v>
      </c>
    </row>
    <row r="30" spans="2:6" x14ac:dyDescent="0.35">
      <c r="B30" s="46" t="s">
        <v>707</v>
      </c>
      <c r="C30" s="47">
        <f>COUNTIFS('Recommendations'!D:D,"ESXi",'Recommendations'!M:M,"=Resolved")</f>
        <v>0</v>
      </c>
      <c r="D30" s="47">
        <f>COUNTIFS('Recommendations'!D:D,"=ESXi",'Recommendations'!M:M,"=Testing")</f>
        <v>0</v>
      </c>
      <c r="E30" s="47">
        <f>COUNTIFS('Recommendations'!D:D,"=ESXi",'Recommendations'!M:M,"=Outstanding")</f>
        <v>73</v>
      </c>
      <c r="F30" s="47">
        <f t="shared" si="0"/>
        <v>73</v>
      </c>
    </row>
    <row r="31" spans="2:6" x14ac:dyDescent="0.35">
      <c r="B31" s="46" t="s">
        <v>1333</v>
      </c>
      <c r="C31" s="47">
        <f>COUNTIFS('Recommendations'!D:D,"Perfcharts Tomcat",'Recommendations'!M:M,"=Resolved")</f>
        <v>0</v>
      </c>
      <c r="D31" s="47">
        <f>COUNTIFS('Recommendations'!D:D,"=Perfcharts Tomcat",'Recommendations'!M:M,"=Testing")</f>
        <v>0</v>
      </c>
      <c r="E31" s="47">
        <f>COUNTIFS('Recommendations'!D:D,"=Perfcharts Tomcat",'Recommendations'!M:M,"=Outstanding")</f>
        <v>31</v>
      </c>
      <c r="F31" s="47">
        <f t="shared" si="0"/>
        <v>31</v>
      </c>
    </row>
    <row r="32" spans="2:6" x14ac:dyDescent="0.35">
      <c r="B32" s="46" t="s">
        <v>17</v>
      </c>
      <c r="C32" s="47">
        <f>COUNTIFS('Recommendations'!D:D,"Photon OS",'Recommendations'!M:M,"=Resolved")</f>
        <v>0</v>
      </c>
      <c r="D32" s="47">
        <f>COUNTIFS('Recommendations'!D:D,"=Photon OS",'Recommendations'!M:M,"=Testing")</f>
        <v>0</v>
      </c>
      <c r="E32" s="47">
        <f>COUNTIFS('Recommendations'!D:D,"=Photon OS",'Recommendations'!M:M,"=Outstanding")</f>
        <v>123</v>
      </c>
      <c r="F32" s="47">
        <f t="shared" si="0"/>
        <v>123</v>
      </c>
    </row>
    <row r="33" spans="2:6" x14ac:dyDescent="0.35">
      <c r="B33" s="46" t="s">
        <v>596</v>
      </c>
      <c r="C33" s="47">
        <f>COUNTIFS('Recommendations'!D:D,"PostgreSQL",'Recommendations'!M:M,"=Resolved")</f>
        <v>0</v>
      </c>
      <c r="D33" s="47">
        <f>COUNTIFS('Recommendations'!D:D,"=PostgreSQL",'Recommendations'!M:M,"=Testing")</f>
        <v>0</v>
      </c>
      <c r="E33" s="47">
        <f>COUNTIFS('Recommendations'!D:D,"=PostgreSQL",'Recommendations'!M:M,"=Outstanding")</f>
        <v>22</v>
      </c>
      <c r="F33" s="47">
        <f t="shared" si="0"/>
        <v>22</v>
      </c>
    </row>
    <row r="34" spans="2:6" x14ac:dyDescent="0.35">
      <c r="B34" s="46" t="s">
        <v>2065</v>
      </c>
      <c r="C34" s="47">
        <f>COUNTIFS('Recommendations'!D:D,"RhttpProxy",'Recommendations'!M:M,"=Resolved")</f>
        <v>0</v>
      </c>
      <c r="D34" s="47">
        <f>COUNTIFS('Recommendations'!D:D,"=RhttpProxy",'Recommendations'!M:M,"=Testing")</f>
        <v>0</v>
      </c>
      <c r="E34" s="47">
        <f>COUNTIFS('Recommendations'!D:D,"=RhttpProxy",'Recommendations'!M:M,"=Outstanding")</f>
        <v>9</v>
      </c>
      <c r="F34" s="47">
        <f t="shared" si="0"/>
        <v>9</v>
      </c>
    </row>
    <row r="35" spans="2:6" x14ac:dyDescent="0.35">
      <c r="B35" s="46" t="s">
        <v>1489</v>
      </c>
      <c r="C35" s="47">
        <f>COUNTIFS('Recommendations'!D:D,"STS Tomcat",'Recommendations'!M:M,"=Resolved")</f>
        <v>0</v>
      </c>
      <c r="D35" s="47">
        <f>COUNTIFS('Recommendations'!D:D,"=STS Tomcat",'Recommendations'!M:M,"=Testing")</f>
        <v>0</v>
      </c>
      <c r="E35" s="47">
        <f>COUNTIFS('Recommendations'!D:D,"=STS Tomcat",'Recommendations'!M:M,"=Outstanding")</f>
        <v>30</v>
      </c>
      <c r="F35" s="47">
        <f t="shared" si="0"/>
        <v>30</v>
      </c>
    </row>
    <row r="36" spans="2:6" x14ac:dyDescent="0.35">
      <c r="B36" s="46" t="s">
        <v>1634</v>
      </c>
      <c r="C36" s="47">
        <f>COUNTIFS('Recommendations'!D:D,"UI Tomcat",'Recommendations'!M:M,"=Resolved")</f>
        <v>0</v>
      </c>
      <c r="D36" s="47">
        <f>COUNTIFS('Recommendations'!D:D,"=UI Tomcat",'Recommendations'!M:M,"=Testing")</f>
        <v>0</v>
      </c>
      <c r="E36" s="47">
        <f>COUNTIFS('Recommendations'!D:D,"=UI Tomcat",'Recommendations'!M:M,"=Outstanding")</f>
        <v>32</v>
      </c>
      <c r="F36" s="47">
        <f t="shared" si="0"/>
        <v>32</v>
      </c>
    </row>
    <row r="37" spans="2:6" x14ac:dyDescent="0.35">
      <c r="B37" s="46" t="s">
        <v>1789</v>
      </c>
      <c r="C37" s="47">
        <f>COUNTIFS('Recommendations'!D:D,"VAMI-lighttpd",'Recommendations'!M:M,"=Resolved")</f>
        <v>0</v>
      </c>
      <c r="D37" s="47">
        <f>COUNTIFS('Recommendations'!D:D,"=VAMI-lighttpd",'Recommendations'!M:M,"=Testing")</f>
        <v>0</v>
      </c>
      <c r="E37" s="47">
        <f>COUNTIFS('Recommendations'!D:D,"=VAMI-lighttpd",'Recommendations'!M:M,"=Outstanding")</f>
        <v>27</v>
      </c>
      <c r="F37" s="47">
        <f t="shared" si="0"/>
        <v>27</v>
      </c>
    </row>
    <row r="38" spans="2:6" x14ac:dyDescent="0.35">
      <c r="B38" s="46" t="s">
        <v>2116</v>
      </c>
      <c r="C38" s="47">
        <f>COUNTIFS('Recommendations'!D:D,"vCenter",'Recommendations'!M:M,"=Resolved")</f>
        <v>0</v>
      </c>
      <c r="D38" s="47">
        <f>COUNTIFS('Recommendations'!D:D,"=vCenter",'Recommendations'!M:M,"=Testing")</f>
        <v>0</v>
      </c>
      <c r="E38" s="47">
        <f>COUNTIFS('Recommendations'!D:D,"=vCenter",'Recommendations'!M:M,"=Outstanding")</f>
        <v>61</v>
      </c>
      <c r="F38" s="47">
        <f t="shared" si="0"/>
        <v>61</v>
      </c>
    </row>
    <row r="39" spans="2:6" x14ac:dyDescent="0.35">
      <c r="B39" s="46" t="s">
        <v>1924</v>
      </c>
      <c r="C39" s="47">
        <f>COUNTIFS('Recommendations'!D:D,"Virgo-Client",'Recommendations'!M:M,"=Resolved")</f>
        <v>0</v>
      </c>
      <c r="D39" s="47">
        <f>COUNTIFS('Recommendations'!D:D,"=Virgo-Client",'Recommendations'!M:M,"=Testing")</f>
        <v>0</v>
      </c>
      <c r="E39" s="47">
        <f>COUNTIFS('Recommendations'!D:D,"=Virgo-Client",'Recommendations'!M:M,"=Outstanding")</f>
        <v>29</v>
      </c>
      <c r="F39" s="47">
        <f t="shared" si="0"/>
        <v>29</v>
      </c>
    </row>
    <row r="40" spans="2:6" x14ac:dyDescent="0.35">
      <c r="B40" s="46" t="s">
        <v>1072</v>
      </c>
      <c r="C40" s="47">
        <f>COUNTIFS('Recommendations'!D:D,"Virtual Machine",'Recommendations'!M:M,"=Resolved")</f>
        <v>0</v>
      </c>
      <c r="D40" s="47">
        <f>COUNTIFS('Recommendations'!D:D,"=Virtual Machine",'Recommendations'!M:M,"=Testing")</f>
        <v>0</v>
      </c>
      <c r="E40" s="47">
        <f>COUNTIFS('Recommendations'!D:D,"=Virtual Machine",'Recommendations'!M:M,"=Outstanding")</f>
        <v>24</v>
      </c>
      <c r="F40" s="47">
        <f t="shared" si="0"/>
        <v>24</v>
      </c>
    </row>
    <row r="42" spans="2:6" x14ac:dyDescent="0.35">
      <c r="B42" s="56" t="s">
        <v>2527</v>
      </c>
    </row>
    <row r="43" spans="2:6" x14ac:dyDescent="0.35">
      <c r="B43" s="57" t="s">
        <v>3</v>
      </c>
      <c r="C43" s="57" t="s">
        <v>2522</v>
      </c>
      <c r="D43" s="57" t="s">
        <v>2523</v>
      </c>
      <c r="E43" s="57" t="s">
        <v>2524</v>
      </c>
      <c r="F43" s="57" t="s">
        <v>21</v>
      </c>
    </row>
    <row r="44" spans="2:6" x14ac:dyDescent="0.35">
      <c r="B44" s="46" t="s">
        <v>1182</v>
      </c>
      <c r="C44" s="48">
        <f t="shared" ref="C44:C55" si="1">IF(F29&gt;0, C29/F29, 0)</f>
        <v>0</v>
      </c>
      <c r="D44" s="48">
        <f t="shared" ref="D44:D55" si="2">IF(F29&gt;0, D29/F29, 0)</f>
        <v>0</v>
      </c>
      <c r="E44" s="48">
        <f t="shared" ref="E44:E55" si="3">IF(F29&gt;0, E29/F29, 0)</f>
        <v>1</v>
      </c>
      <c r="F44" s="49" t="s">
        <v>21</v>
      </c>
    </row>
    <row r="45" spans="2:6" x14ac:dyDescent="0.35">
      <c r="B45" s="46" t="s">
        <v>707</v>
      </c>
      <c r="C45" s="48">
        <f t="shared" si="1"/>
        <v>0</v>
      </c>
      <c r="D45" s="48">
        <f t="shared" si="2"/>
        <v>0</v>
      </c>
      <c r="E45" s="48">
        <f t="shared" si="3"/>
        <v>1</v>
      </c>
      <c r="F45" s="49" t="s">
        <v>21</v>
      </c>
    </row>
    <row r="46" spans="2:6" x14ac:dyDescent="0.35">
      <c r="B46" s="46" t="s">
        <v>1333</v>
      </c>
      <c r="C46" s="48">
        <f t="shared" si="1"/>
        <v>0</v>
      </c>
      <c r="D46" s="48">
        <f t="shared" si="2"/>
        <v>0</v>
      </c>
      <c r="E46" s="48">
        <f t="shared" si="3"/>
        <v>1</v>
      </c>
      <c r="F46" s="49" t="s">
        <v>21</v>
      </c>
    </row>
    <row r="47" spans="2:6" x14ac:dyDescent="0.35">
      <c r="B47" s="46" t="s">
        <v>17</v>
      </c>
      <c r="C47" s="48">
        <f t="shared" si="1"/>
        <v>0</v>
      </c>
      <c r="D47" s="48">
        <f t="shared" si="2"/>
        <v>0</v>
      </c>
      <c r="E47" s="48">
        <f t="shared" si="3"/>
        <v>1</v>
      </c>
      <c r="F47" s="49" t="s">
        <v>21</v>
      </c>
    </row>
    <row r="48" spans="2:6" x14ac:dyDescent="0.35">
      <c r="B48" s="46" t="s">
        <v>596</v>
      </c>
      <c r="C48" s="48">
        <f t="shared" si="1"/>
        <v>0</v>
      </c>
      <c r="D48" s="48">
        <f t="shared" si="2"/>
        <v>0</v>
      </c>
      <c r="E48" s="48">
        <f t="shared" si="3"/>
        <v>1</v>
      </c>
      <c r="F48" s="49" t="s">
        <v>21</v>
      </c>
    </row>
    <row r="49" spans="2:6" x14ac:dyDescent="0.35">
      <c r="B49" s="46" t="s">
        <v>2065</v>
      </c>
      <c r="C49" s="48">
        <f t="shared" si="1"/>
        <v>0</v>
      </c>
      <c r="D49" s="48">
        <f t="shared" si="2"/>
        <v>0</v>
      </c>
      <c r="E49" s="48">
        <f t="shared" si="3"/>
        <v>1</v>
      </c>
      <c r="F49" s="49" t="s">
        <v>21</v>
      </c>
    </row>
    <row r="50" spans="2:6" x14ac:dyDescent="0.35">
      <c r="B50" s="46" t="s">
        <v>1489</v>
      </c>
      <c r="C50" s="48">
        <f t="shared" si="1"/>
        <v>0</v>
      </c>
      <c r="D50" s="48">
        <f t="shared" si="2"/>
        <v>0</v>
      </c>
      <c r="E50" s="48">
        <f t="shared" si="3"/>
        <v>1</v>
      </c>
      <c r="F50" s="49" t="s">
        <v>21</v>
      </c>
    </row>
    <row r="51" spans="2:6" x14ac:dyDescent="0.35">
      <c r="B51" s="46" t="s">
        <v>1634</v>
      </c>
      <c r="C51" s="48">
        <f t="shared" si="1"/>
        <v>0</v>
      </c>
      <c r="D51" s="48">
        <f t="shared" si="2"/>
        <v>0</v>
      </c>
      <c r="E51" s="48">
        <f t="shared" si="3"/>
        <v>1</v>
      </c>
      <c r="F51" s="49" t="s">
        <v>21</v>
      </c>
    </row>
    <row r="52" spans="2:6" x14ac:dyDescent="0.35">
      <c r="B52" s="46" t="s">
        <v>1789</v>
      </c>
      <c r="C52" s="48">
        <f t="shared" si="1"/>
        <v>0</v>
      </c>
      <c r="D52" s="48">
        <f t="shared" si="2"/>
        <v>0</v>
      </c>
      <c r="E52" s="48">
        <f t="shared" si="3"/>
        <v>1</v>
      </c>
      <c r="F52" s="49" t="s">
        <v>21</v>
      </c>
    </row>
    <row r="53" spans="2:6" x14ac:dyDescent="0.35">
      <c r="B53" s="46" t="s">
        <v>2116</v>
      </c>
      <c r="C53" s="48">
        <f t="shared" si="1"/>
        <v>0</v>
      </c>
      <c r="D53" s="48">
        <f t="shared" si="2"/>
        <v>0</v>
      </c>
      <c r="E53" s="48">
        <f t="shared" si="3"/>
        <v>1</v>
      </c>
      <c r="F53" s="49" t="s">
        <v>21</v>
      </c>
    </row>
    <row r="54" spans="2:6" x14ac:dyDescent="0.35">
      <c r="B54" s="46" t="s">
        <v>1924</v>
      </c>
      <c r="C54" s="48">
        <f t="shared" si="1"/>
        <v>0</v>
      </c>
      <c r="D54" s="48">
        <f t="shared" si="2"/>
        <v>0</v>
      </c>
      <c r="E54" s="48">
        <f t="shared" si="3"/>
        <v>1</v>
      </c>
      <c r="F54" s="49" t="s">
        <v>21</v>
      </c>
    </row>
    <row r="55" spans="2:6" x14ac:dyDescent="0.35">
      <c r="B55" s="46" t="s">
        <v>1072</v>
      </c>
      <c r="C55" s="48">
        <f t="shared" si="1"/>
        <v>0</v>
      </c>
      <c r="D55" s="48">
        <f t="shared" si="2"/>
        <v>0</v>
      </c>
      <c r="E55" s="48">
        <f t="shared" si="3"/>
        <v>1</v>
      </c>
      <c r="F55" s="49" t="s">
        <v>21</v>
      </c>
    </row>
    <row r="60" spans="2:6" ht="18.5" x14ac:dyDescent="0.45">
      <c r="B60" s="42" t="s">
        <v>2529</v>
      </c>
    </row>
    <row r="62" spans="2:6" x14ac:dyDescent="0.35">
      <c r="B62" s="56" t="s">
        <v>2521</v>
      </c>
    </row>
    <row r="63" spans="2:6" x14ac:dyDescent="0.35">
      <c r="B63" s="44" t="s">
        <v>6</v>
      </c>
      <c r="C63" s="44" t="s">
        <v>2522</v>
      </c>
      <c r="D63" s="44" t="s">
        <v>2523</v>
      </c>
      <c r="E63" s="44" t="s">
        <v>2524</v>
      </c>
      <c r="F63" s="44" t="s">
        <v>2525</v>
      </c>
    </row>
    <row r="64" spans="2:6" x14ac:dyDescent="0.35">
      <c r="B64" s="46" t="s">
        <v>2530</v>
      </c>
      <c r="C64" s="47">
        <f>COUNTIFS('Recommendations'!G:G,"Phase1",'Recommendations'!M:M,"=Resolved")</f>
        <v>0</v>
      </c>
      <c r="D64" s="47">
        <f>COUNTIFS('Recommendations'!G:G,"=Phase1",'Recommendations'!M:M,"=Testing")</f>
        <v>0</v>
      </c>
      <c r="E64" s="47">
        <f>COUNTIFS('Recommendations'!G:G,"=Phase1",'Recommendations'!M:M,"=Outstanding")</f>
        <v>0</v>
      </c>
      <c r="F64" s="47">
        <f t="shared" ref="F64:F69" si="4">SUM(C64:E64)</f>
        <v>0</v>
      </c>
    </row>
    <row r="65" spans="2:6" x14ac:dyDescent="0.35">
      <c r="B65" s="46" t="s">
        <v>2531</v>
      </c>
      <c r="C65" s="47">
        <f>COUNTIFS('Recommendations'!G:G,"Phase2",'Recommendations'!M:M,"=Resolved")</f>
        <v>0</v>
      </c>
      <c r="D65" s="47">
        <f>COUNTIFS('Recommendations'!G:G,"=Phase2",'Recommendations'!M:M,"=Testing")</f>
        <v>0</v>
      </c>
      <c r="E65" s="47">
        <f>COUNTIFS('Recommendations'!G:G,"=Phase2",'Recommendations'!M:M,"=Outstanding")</f>
        <v>0</v>
      </c>
      <c r="F65" s="47">
        <f t="shared" si="4"/>
        <v>0</v>
      </c>
    </row>
    <row r="66" spans="2:6" x14ac:dyDescent="0.35">
      <c r="B66" s="46" t="s">
        <v>2532</v>
      </c>
      <c r="C66" s="47">
        <f>COUNTIFS('Recommendations'!G:G,"Phase3",'Recommendations'!M:M,"=Resolved")</f>
        <v>0</v>
      </c>
      <c r="D66" s="47">
        <f>COUNTIFS('Recommendations'!G:G,"=Phase3",'Recommendations'!M:M,"=Testing")</f>
        <v>0</v>
      </c>
      <c r="E66" s="47">
        <f>COUNTIFS('Recommendations'!G:G,"=Phase3",'Recommendations'!M:M,"=Outstanding")</f>
        <v>0</v>
      </c>
      <c r="F66" s="47">
        <f t="shared" si="4"/>
        <v>0</v>
      </c>
    </row>
    <row r="67" spans="2:6" x14ac:dyDescent="0.35">
      <c r="B67" s="46" t="s">
        <v>2533</v>
      </c>
      <c r="C67" s="47">
        <f>COUNTIFS('Recommendations'!G:G,"Phase4",'Recommendations'!M:M,"=Resolved")</f>
        <v>0</v>
      </c>
      <c r="D67" s="47">
        <f>COUNTIFS('Recommendations'!G:G,"=Phase4",'Recommendations'!M:M,"=Testing")</f>
        <v>0</v>
      </c>
      <c r="E67" s="47">
        <f>COUNTIFS('Recommendations'!G:G,"=Phase4",'Recommendations'!M:M,"=Outstanding")</f>
        <v>0</v>
      </c>
      <c r="F67" s="47">
        <f t="shared" si="4"/>
        <v>0</v>
      </c>
    </row>
    <row r="68" spans="2:6" x14ac:dyDescent="0.35">
      <c r="B68" s="46" t="s">
        <v>2534</v>
      </c>
      <c r="C68" s="47">
        <f>COUNTIFS('Recommendations'!G:G,"Phase5",'Recommendations'!M:M,"=Resolved")</f>
        <v>0</v>
      </c>
      <c r="D68" s="47">
        <f>COUNTIFS('Recommendations'!G:G,"=Phase5",'Recommendations'!M:M,"=Testing")</f>
        <v>0</v>
      </c>
      <c r="E68" s="47">
        <f>COUNTIFS('Recommendations'!G:G,"=Phase5",'Recommendations'!M:M,"=Outstanding")</f>
        <v>0</v>
      </c>
      <c r="F68" s="47">
        <f t="shared" si="4"/>
        <v>0</v>
      </c>
    </row>
    <row r="69" spans="2:6" x14ac:dyDescent="0.35">
      <c r="B69" s="46" t="s">
        <v>20</v>
      </c>
      <c r="C69" s="47">
        <f>COUNTIFS('Recommendations'!G:G,"Pending",'Recommendations'!M:M,"=Resolved")</f>
        <v>0</v>
      </c>
      <c r="D69" s="47">
        <f>COUNTIFS('Recommendations'!G:G,"=Pending",'Recommendations'!M:M,"=Testing")</f>
        <v>0</v>
      </c>
      <c r="E69" s="47">
        <f>COUNTIFS('Recommendations'!G:G,"=Pending",'Recommendations'!M:M,"=Outstanding")</f>
        <v>491</v>
      </c>
      <c r="F69" s="47">
        <f t="shared" si="4"/>
        <v>491</v>
      </c>
    </row>
    <row r="71" spans="2:6" x14ac:dyDescent="0.35">
      <c r="B71" s="56" t="s">
        <v>2527</v>
      </c>
    </row>
    <row r="72" spans="2:6" x14ac:dyDescent="0.35">
      <c r="B72" s="57" t="s">
        <v>6</v>
      </c>
      <c r="C72" s="57" t="s">
        <v>2522</v>
      </c>
      <c r="D72" s="57" t="s">
        <v>2523</v>
      </c>
      <c r="E72" s="57" t="s">
        <v>2524</v>
      </c>
      <c r="F72" s="57" t="s">
        <v>21</v>
      </c>
    </row>
    <row r="73" spans="2:6" x14ac:dyDescent="0.35">
      <c r="B73" s="46" t="s">
        <v>2530</v>
      </c>
      <c r="C73" s="48">
        <f t="shared" ref="C73:C78" si="5">IF(F64&gt;0, C64/F64, 0)</f>
        <v>0</v>
      </c>
      <c r="D73" s="48">
        <f t="shared" ref="D73:D78" si="6">IF(F64&gt;0, D64/F64, 0)</f>
        <v>0</v>
      </c>
      <c r="E73" s="48">
        <f t="shared" ref="E73:E78" si="7">IF(F64&gt;0, E64/F64, 0)</f>
        <v>0</v>
      </c>
      <c r="F73" s="49" t="s">
        <v>21</v>
      </c>
    </row>
    <row r="74" spans="2:6" x14ac:dyDescent="0.35">
      <c r="B74" s="46" t="s">
        <v>2531</v>
      </c>
      <c r="C74" s="48">
        <f t="shared" si="5"/>
        <v>0</v>
      </c>
      <c r="D74" s="48">
        <f t="shared" si="6"/>
        <v>0</v>
      </c>
      <c r="E74" s="48">
        <f t="shared" si="7"/>
        <v>0</v>
      </c>
      <c r="F74" s="49" t="s">
        <v>21</v>
      </c>
    </row>
    <row r="75" spans="2:6" x14ac:dyDescent="0.35">
      <c r="B75" s="46" t="s">
        <v>2532</v>
      </c>
      <c r="C75" s="48">
        <f t="shared" si="5"/>
        <v>0</v>
      </c>
      <c r="D75" s="48">
        <f t="shared" si="6"/>
        <v>0</v>
      </c>
      <c r="E75" s="48">
        <f t="shared" si="7"/>
        <v>0</v>
      </c>
      <c r="F75" s="49" t="s">
        <v>21</v>
      </c>
    </row>
    <row r="76" spans="2:6" x14ac:dyDescent="0.35">
      <c r="B76" s="46" t="s">
        <v>2533</v>
      </c>
      <c r="C76" s="48">
        <f t="shared" si="5"/>
        <v>0</v>
      </c>
      <c r="D76" s="48">
        <f t="shared" si="6"/>
        <v>0</v>
      </c>
      <c r="E76" s="48">
        <f t="shared" si="7"/>
        <v>0</v>
      </c>
      <c r="F76" s="49" t="s">
        <v>21</v>
      </c>
    </row>
    <row r="77" spans="2:6" x14ac:dyDescent="0.35">
      <c r="B77" s="46" t="s">
        <v>2534</v>
      </c>
      <c r="C77" s="48">
        <f t="shared" si="5"/>
        <v>0</v>
      </c>
      <c r="D77" s="48">
        <f t="shared" si="6"/>
        <v>0</v>
      </c>
      <c r="E77" s="48">
        <f t="shared" si="7"/>
        <v>0</v>
      </c>
      <c r="F77" s="49" t="s">
        <v>21</v>
      </c>
    </row>
    <row r="78" spans="2:6" x14ac:dyDescent="0.35">
      <c r="B78" s="46" t="s">
        <v>20</v>
      </c>
      <c r="C78" s="48">
        <f t="shared" si="5"/>
        <v>0</v>
      </c>
      <c r="D78" s="48">
        <f t="shared" si="6"/>
        <v>0</v>
      </c>
      <c r="E78" s="48">
        <f t="shared" si="7"/>
        <v>1</v>
      </c>
      <c r="F78" s="49" t="s">
        <v>21</v>
      </c>
    </row>
    <row r="83" spans="2:6" ht="18.5" x14ac:dyDescent="0.45">
      <c r="B83" s="42" t="s">
        <v>2535</v>
      </c>
    </row>
    <row r="85" spans="2:6" x14ac:dyDescent="0.35">
      <c r="B85" s="56" t="s">
        <v>2521</v>
      </c>
    </row>
    <row r="86" spans="2:6" x14ac:dyDescent="0.35">
      <c r="B86" s="44" t="s">
        <v>2</v>
      </c>
      <c r="C86" s="44" t="s">
        <v>2522</v>
      </c>
      <c r="D86" s="44" t="s">
        <v>2523</v>
      </c>
      <c r="E86" s="44" t="s">
        <v>2524</v>
      </c>
      <c r="F86" s="44" t="s">
        <v>2525</v>
      </c>
    </row>
    <row r="87" spans="2:6" x14ac:dyDescent="0.35">
      <c r="B87" s="46" t="s">
        <v>67</v>
      </c>
      <c r="C87" s="47">
        <f>COUNTIFS('Recommendations'!C:C,"CAT I (High)",'Recommendations'!M:M,"=Resolved")</f>
        <v>0</v>
      </c>
      <c r="D87" s="47">
        <f>COUNTIFS('Recommendations'!C:C,"=CAT I (High)",'Recommendations'!M:M,"=Testing")</f>
        <v>0</v>
      </c>
      <c r="E87" s="47">
        <f>COUNTIFS('Recommendations'!C:C,"=CAT I (High)",'Recommendations'!M:M,"=Outstanding")</f>
        <v>17</v>
      </c>
      <c r="F87" s="47">
        <f>SUM(C87:E87)</f>
        <v>17</v>
      </c>
    </row>
    <row r="88" spans="2:6" x14ac:dyDescent="0.35">
      <c r="B88" s="46" t="s">
        <v>16</v>
      </c>
      <c r="C88" s="47">
        <f>COUNTIFS('Recommendations'!C:C,"CAT II (Medium)",'Recommendations'!M:M,"=Resolved")</f>
        <v>0</v>
      </c>
      <c r="D88" s="47">
        <f>COUNTIFS('Recommendations'!C:C,"=CAT II (Medium)",'Recommendations'!M:M,"=Testing")</f>
        <v>0</v>
      </c>
      <c r="E88" s="47">
        <f>COUNTIFS('Recommendations'!C:C,"=CAT II (Medium)",'Recommendations'!M:M,"=Outstanding")</f>
        <v>447</v>
      </c>
      <c r="F88" s="47">
        <f>SUM(C88:E88)</f>
        <v>447</v>
      </c>
    </row>
    <row r="89" spans="2:6" x14ac:dyDescent="0.35">
      <c r="B89" s="46" t="s">
        <v>713</v>
      </c>
      <c r="C89" s="47">
        <f>COUNTIFS('Recommendations'!C:C,"CAT III (Low)",'Recommendations'!M:M,"=Resolved")</f>
        <v>0</v>
      </c>
      <c r="D89" s="47">
        <f>COUNTIFS('Recommendations'!C:C,"=CAT III (Low)",'Recommendations'!M:M,"=Testing")</f>
        <v>0</v>
      </c>
      <c r="E89" s="47">
        <f>COUNTIFS('Recommendations'!C:C,"=CAT III (Low)",'Recommendations'!M:M,"=Outstanding")</f>
        <v>27</v>
      </c>
      <c r="F89" s="47">
        <f>SUM(C89:E89)</f>
        <v>27</v>
      </c>
    </row>
    <row r="91" spans="2:6" x14ac:dyDescent="0.35">
      <c r="B91" s="56" t="s">
        <v>2527</v>
      </c>
    </row>
    <row r="92" spans="2:6" x14ac:dyDescent="0.35">
      <c r="B92" s="57" t="s">
        <v>2</v>
      </c>
      <c r="C92" s="57" t="s">
        <v>2522</v>
      </c>
      <c r="D92" s="57" t="s">
        <v>2523</v>
      </c>
      <c r="E92" s="57" t="s">
        <v>2524</v>
      </c>
      <c r="F92" s="57" t="s">
        <v>21</v>
      </c>
    </row>
    <row r="93" spans="2:6" x14ac:dyDescent="0.35">
      <c r="B93" s="46" t="s">
        <v>67</v>
      </c>
      <c r="C93" s="48">
        <f>IF(F87&gt;0, C87/F87, 0)</f>
        <v>0</v>
      </c>
      <c r="D93" s="48">
        <f>IF(F87&gt;0, D87/F87, 0)</f>
        <v>0</v>
      </c>
      <c r="E93" s="48">
        <f>IF(F87&gt;0, E87/F87, 0)</f>
        <v>1</v>
      </c>
      <c r="F93" s="49" t="s">
        <v>21</v>
      </c>
    </row>
    <row r="94" spans="2:6" x14ac:dyDescent="0.35">
      <c r="B94" s="46" t="s">
        <v>16</v>
      </c>
      <c r="C94" s="48">
        <f>IF(F88&gt;0, C88/F88, 0)</f>
        <v>0</v>
      </c>
      <c r="D94" s="48">
        <f>IF(F88&gt;0, D88/F88, 0)</f>
        <v>0</v>
      </c>
      <c r="E94" s="48">
        <f>IF(F88&gt;0, E88/F88, 0)</f>
        <v>1</v>
      </c>
      <c r="F94" s="49" t="s">
        <v>21</v>
      </c>
    </row>
    <row r="95" spans="2:6" x14ac:dyDescent="0.35">
      <c r="B95" s="46" t="s">
        <v>713</v>
      </c>
      <c r="C95" s="48">
        <f>IF(F89&gt;0, C89/F89, 0)</f>
        <v>0</v>
      </c>
      <c r="D95" s="48">
        <f>IF(F89&gt;0, D89/F89, 0)</f>
        <v>0</v>
      </c>
      <c r="E95" s="48">
        <f>IF(F89&gt;0, E89/F89, 0)</f>
        <v>1</v>
      </c>
      <c r="F95" s="49" t="s">
        <v>21</v>
      </c>
    </row>
    <row r="100" spans="2:6" ht="18.5" x14ac:dyDescent="0.45">
      <c r="B100" s="42" t="s">
        <v>2536</v>
      </c>
    </row>
    <row r="102" spans="2:6" x14ac:dyDescent="0.35">
      <c r="B102" s="56" t="s">
        <v>2521</v>
      </c>
    </row>
    <row r="103" spans="2:6" x14ac:dyDescent="0.35">
      <c r="B103" s="44" t="s">
        <v>4</v>
      </c>
      <c r="C103" s="44" t="s">
        <v>2522</v>
      </c>
      <c r="D103" s="44" t="s">
        <v>2523</v>
      </c>
      <c r="E103" s="44" t="s">
        <v>2524</v>
      </c>
      <c r="F103" s="44" t="s">
        <v>2525</v>
      </c>
    </row>
    <row r="104" spans="2:6" x14ac:dyDescent="0.35">
      <c r="B104" s="46" t="s">
        <v>2537</v>
      </c>
      <c r="C104" s="47">
        <f>COUNTIFS('Recommendations'!E:E,"Must",'Recommendations'!M:M,"=Resolved")</f>
        <v>0</v>
      </c>
      <c r="D104" s="47">
        <f>COUNTIFS('Recommendations'!E:E,"=Must",'Recommendations'!M:M,"=Testing")</f>
        <v>0</v>
      </c>
      <c r="E104" s="47">
        <f>COUNTIFS('Recommendations'!E:E,"=Must",'Recommendations'!M:M,"=Outstanding")</f>
        <v>0</v>
      </c>
      <c r="F104" s="47">
        <f>SUM(C104:E104)</f>
        <v>0</v>
      </c>
    </row>
    <row r="105" spans="2:6" x14ac:dyDescent="0.35">
      <c r="B105" s="46" t="s">
        <v>2538</v>
      </c>
      <c r="C105" s="47">
        <f>COUNTIFS('Recommendations'!E:E,"Should",'Recommendations'!M:M,"=Resolved")</f>
        <v>0</v>
      </c>
      <c r="D105" s="47">
        <f>COUNTIFS('Recommendations'!E:E,"=Should",'Recommendations'!M:M,"=Testing")</f>
        <v>0</v>
      </c>
      <c r="E105" s="47">
        <f>COUNTIFS('Recommendations'!E:E,"=Should",'Recommendations'!M:M,"=Outstanding")</f>
        <v>0</v>
      </c>
      <c r="F105" s="47">
        <f>SUM(C105:E105)</f>
        <v>0</v>
      </c>
    </row>
    <row r="106" spans="2:6" x14ac:dyDescent="0.35">
      <c r="B106" s="46" t="s">
        <v>2539</v>
      </c>
      <c r="C106" s="47">
        <f>COUNTIFS('Recommendations'!E:E,"Could",'Recommendations'!M:M,"=Resolved")</f>
        <v>0</v>
      </c>
      <c r="D106" s="47">
        <f>COUNTIFS('Recommendations'!E:E,"=Could",'Recommendations'!M:M,"=Testing")</f>
        <v>0</v>
      </c>
      <c r="E106" s="47">
        <f>COUNTIFS('Recommendations'!E:E,"=Could",'Recommendations'!M:M,"=Outstanding")</f>
        <v>0</v>
      </c>
      <c r="F106" s="47">
        <f>SUM(C106:E106)</f>
        <v>0</v>
      </c>
    </row>
    <row r="107" spans="2:6" x14ac:dyDescent="0.35">
      <c r="B107" s="46" t="s">
        <v>2540</v>
      </c>
      <c r="C107" s="47">
        <f>COUNTIFS('Recommendations'!E:E,"Won't",'Recommendations'!M:M,"=Resolved")</f>
        <v>0</v>
      </c>
      <c r="D107" s="47">
        <f>COUNTIFS('Recommendations'!E:E,"=Won't",'Recommendations'!M:M,"=Testing")</f>
        <v>0</v>
      </c>
      <c r="E107" s="47">
        <f>COUNTIFS('Recommendations'!E:E,"=Won't",'Recommendations'!M:M,"=Outstanding")</f>
        <v>0</v>
      </c>
      <c r="F107" s="47">
        <f>SUM(C107:E107)</f>
        <v>0</v>
      </c>
    </row>
    <row r="108" spans="2:6" x14ac:dyDescent="0.35">
      <c r="B108" s="46" t="s">
        <v>18</v>
      </c>
      <c r="C108" s="47">
        <f>COUNTIFS('Recommendations'!E:E,"Unassigned",'Recommendations'!M:M,"=Resolved")</f>
        <v>0</v>
      </c>
      <c r="D108" s="47">
        <f>COUNTIFS('Recommendations'!E:E,"=Unassigned",'Recommendations'!M:M,"=Testing")</f>
        <v>0</v>
      </c>
      <c r="E108" s="47">
        <f>COUNTIFS('Recommendations'!E:E,"=Unassigned",'Recommendations'!M:M,"=Outstanding")</f>
        <v>491</v>
      </c>
      <c r="F108" s="47">
        <f>SUM(C108:E108)</f>
        <v>491</v>
      </c>
    </row>
    <row r="110" spans="2:6" x14ac:dyDescent="0.35">
      <c r="B110" s="56" t="s">
        <v>2527</v>
      </c>
    </row>
    <row r="111" spans="2:6" x14ac:dyDescent="0.35">
      <c r="B111" s="57" t="s">
        <v>4</v>
      </c>
      <c r="C111" s="57" t="s">
        <v>2522</v>
      </c>
      <c r="D111" s="57" t="s">
        <v>2523</v>
      </c>
      <c r="E111" s="57" t="s">
        <v>2524</v>
      </c>
      <c r="F111" s="57" t="s">
        <v>21</v>
      </c>
    </row>
    <row r="112" spans="2:6" x14ac:dyDescent="0.35">
      <c r="B112" s="46" t="s">
        <v>2537</v>
      </c>
      <c r="C112" s="48">
        <f>IF(F104&gt;0, C104/F104, 0)</f>
        <v>0</v>
      </c>
      <c r="D112" s="48">
        <f>IF(F104&gt;0, D104/F104, 0)</f>
        <v>0</v>
      </c>
      <c r="E112" s="48">
        <f>IF(F104&gt;0, E104/F104, 0)</f>
        <v>0</v>
      </c>
      <c r="F112" s="49" t="s">
        <v>21</v>
      </c>
    </row>
    <row r="113" spans="2:6" x14ac:dyDescent="0.35">
      <c r="B113" s="46" t="s">
        <v>2538</v>
      </c>
      <c r="C113" s="48">
        <f>IF(F105&gt;0, C105/F105, 0)</f>
        <v>0</v>
      </c>
      <c r="D113" s="48">
        <f>IF(F105&gt;0, D105/F105, 0)</f>
        <v>0</v>
      </c>
      <c r="E113" s="48">
        <f>IF(F105&gt;0, E105/F105, 0)</f>
        <v>0</v>
      </c>
      <c r="F113" s="49" t="s">
        <v>21</v>
      </c>
    </row>
    <row r="114" spans="2:6" x14ac:dyDescent="0.35">
      <c r="B114" s="46" t="s">
        <v>2539</v>
      </c>
      <c r="C114" s="48">
        <f>IF(F106&gt;0, C106/F106, 0)</f>
        <v>0</v>
      </c>
      <c r="D114" s="48">
        <f>IF(F106&gt;0, D106/F106, 0)</f>
        <v>0</v>
      </c>
      <c r="E114" s="48">
        <f>IF(F106&gt;0, E106/F106, 0)</f>
        <v>0</v>
      </c>
      <c r="F114" s="49" t="s">
        <v>21</v>
      </c>
    </row>
    <row r="115" spans="2:6" x14ac:dyDescent="0.35">
      <c r="B115" s="46" t="s">
        <v>2540</v>
      </c>
      <c r="C115" s="48">
        <f>IF(F107&gt;0, C107/F107, 0)</f>
        <v>0</v>
      </c>
      <c r="D115" s="48">
        <f>IF(F107&gt;0, D107/F107, 0)</f>
        <v>0</v>
      </c>
      <c r="E115" s="48">
        <f>IF(F107&gt;0, E107/F107, 0)</f>
        <v>0</v>
      </c>
      <c r="F115" s="49" t="s">
        <v>21</v>
      </c>
    </row>
    <row r="116" spans="2:6" x14ac:dyDescent="0.35">
      <c r="B116" s="46" t="s">
        <v>18</v>
      </c>
      <c r="C116" s="48">
        <f>IF(F108&gt;0, C108/F108, 0)</f>
        <v>0</v>
      </c>
      <c r="D116" s="48">
        <f>IF(F108&gt;0, D108/F108, 0)</f>
        <v>0</v>
      </c>
      <c r="E116" s="48">
        <f>IF(F108&gt;0, E108/F108, 0)</f>
        <v>1</v>
      </c>
      <c r="F116" s="49" t="s">
        <v>21</v>
      </c>
    </row>
    <row r="121" spans="2:6" ht="18.5" x14ac:dyDescent="0.45">
      <c r="B121" s="42" t="s">
        <v>2541</v>
      </c>
    </row>
    <row r="123" spans="2:6" x14ac:dyDescent="0.35">
      <c r="B123" s="56" t="s">
        <v>2521</v>
      </c>
    </row>
    <row r="124" spans="2:6" x14ac:dyDescent="0.35">
      <c r="B124" s="44" t="s">
        <v>2542</v>
      </c>
      <c r="C124" s="44" t="s">
        <v>2522</v>
      </c>
      <c r="D124" s="44" t="s">
        <v>2523</v>
      </c>
      <c r="E124" s="44" t="s">
        <v>2524</v>
      </c>
      <c r="F124" s="44" t="s">
        <v>2525</v>
      </c>
    </row>
    <row r="125" spans="2:6" x14ac:dyDescent="0.35">
      <c r="B125" s="46" t="s">
        <v>2543</v>
      </c>
      <c r="C125" s="47">
        <f>COUNTIFS('Recommendations'!F:F,"Low",'Recommendations'!M:M,"=Resolved")</f>
        <v>0</v>
      </c>
      <c r="D125" s="47">
        <f>COUNTIFS('Recommendations'!F:F,"=Low",'Recommendations'!M:M,"=Testing")</f>
        <v>0</v>
      </c>
      <c r="E125" s="47">
        <f>COUNTIFS('Recommendations'!F:F,"=Low",'Recommendations'!M:M,"=Outstanding")</f>
        <v>0</v>
      </c>
      <c r="F125" s="47">
        <f>SUM(C125:E125)</f>
        <v>0</v>
      </c>
    </row>
    <row r="126" spans="2:6" x14ac:dyDescent="0.35">
      <c r="B126" s="46" t="s">
        <v>2544</v>
      </c>
      <c r="C126" s="47">
        <f>COUNTIFS('Recommendations'!F:F,"Medium",'Recommendations'!M:M,"=Resolved")</f>
        <v>0</v>
      </c>
      <c r="D126" s="47">
        <f>COUNTIFS('Recommendations'!F:F,"=Medium",'Recommendations'!M:M,"=Testing")</f>
        <v>0</v>
      </c>
      <c r="E126" s="47">
        <f>COUNTIFS('Recommendations'!F:F,"=Medium",'Recommendations'!M:M,"=Outstanding")</f>
        <v>0</v>
      </c>
      <c r="F126" s="47">
        <f>SUM(C126:E126)</f>
        <v>0</v>
      </c>
    </row>
    <row r="127" spans="2:6" x14ac:dyDescent="0.35">
      <c r="B127" s="46" t="s">
        <v>2545</v>
      </c>
      <c r="C127" s="47">
        <f>COUNTIFS('Recommendations'!F:F,"High",'Recommendations'!M:M,"=Resolved")</f>
        <v>0</v>
      </c>
      <c r="D127" s="47">
        <f>COUNTIFS('Recommendations'!F:F,"=High",'Recommendations'!M:M,"=Testing")</f>
        <v>0</v>
      </c>
      <c r="E127" s="47">
        <f>COUNTIFS('Recommendations'!F:F,"=High",'Recommendations'!M:M,"=Outstanding")</f>
        <v>0</v>
      </c>
      <c r="F127" s="47">
        <f>SUM(C127:E127)</f>
        <v>0</v>
      </c>
    </row>
    <row r="128" spans="2:6" x14ac:dyDescent="0.35">
      <c r="B128" s="46" t="s">
        <v>19</v>
      </c>
      <c r="C128" s="47">
        <f>COUNTIFS('Recommendations'!F:F,"Unassessed",'Recommendations'!M:M,"=Resolved")</f>
        <v>0</v>
      </c>
      <c r="D128" s="47">
        <f>COUNTIFS('Recommendations'!F:F,"=Unassessed",'Recommendations'!M:M,"=Testing")</f>
        <v>0</v>
      </c>
      <c r="E128" s="47">
        <f>COUNTIFS('Recommendations'!F:F,"=Unassessed",'Recommendations'!M:M,"=Outstanding")</f>
        <v>491</v>
      </c>
      <c r="F128" s="47">
        <f>SUM(C128:E128)</f>
        <v>491</v>
      </c>
    </row>
    <row r="130" spans="2:15" x14ac:dyDescent="0.35">
      <c r="B130" s="56" t="s">
        <v>2527</v>
      </c>
    </row>
    <row r="131" spans="2:15" x14ac:dyDescent="0.35">
      <c r="B131" s="57" t="s">
        <v>2542</v>
      </c>
      <c r="C131" s="57" t="s">
        <v>2522</v>
      </c>
      <c r="D131" s="57" t="s">
        <v>2523</v>
      </c>
      <c r="E131" s="57" t="s">
        <v>2524</v>
      </c>
      <c r="F131" s="57" t="s">
        <v>21</v>
      </c>
    </row>
    <row r="132" spans="2:15" x14ac:dyDescent="0.35">
      <c r="B132" s="46" t="s">
        <v>2543</v>
      </c>
      <c r="C132" s="48">
        <f>IF(F125&gt;0, C125/F125, 0)</f>
        <v>0</v>
      </c>
      <c r="D132" s="48">
        <f>IF(F125&gt;0, D125/F125, 0)</f>
        <v>0</v>
      </c>
      <c r="E132" s="48">
        <f>IF(F125&gt;0, E125/F125, 0)</f>
        <v>0</v>
      </c>
      <c r="F132" s="49" t="s">
        <v>21</v>
      </c>
    </row>
    <row r="133" spans="2:15" x14ac:dyDescent="0.35">
      <c r="B133" s="46" t="s">
        <v>2544</v>
      </c>
      <c r="C133" s="48">
        <f>IF(F126&gt;0, C126/F126, 0)</f>
        <v>0</v>
      </c>
      <c r="D133" s="48">
        <f>IF(F126&gt;0, D126/F126, 0)</f>
        <v>0</v>
      </c>
      <c r="E133" s="48">
        <f>IF(F126&gt;0, E126/F126, 0)</f>
        <v>0</v>
      </c>
      <c r="F133" s="49" t="s">
        <v>21</v>
      </c>
    </row>
    <row r="134" spans="2:15" x14ac:dyDescent="0.35">
      <c r="B134" s="46" t="s">
        <v>2545</v>
      </c>
      <c r="C134" s="48">
        <f>IF(F127&gt;0, C127/F127, 0)</f>
        <v>0</v>
      </c>
      <c r="D134" s="48">
        <f>IF(F127&gt;0, D127/F127, 0)</f>
        <v>0</v>
      </c>
      <c r="E134" s="48">
        <f>IF(F127&gt;0, E127/F127, 0)</f>
        <v>0</v>
      </c>
      <c r="F134" s="49" t="s">
        <v>21</v>
      </c>
    </row>
    <row r="135" spans="2:15" x14ac:dyDescent="0.35">
      <c r="B135" s="46" t="s">
        <v>19</v>
      </c>
      <c r="C135" s="48">
        <f>IF(F128&gt;0, C128/F128, 0)</f>
        <v>0</v>
      </c>
      <c r="D135" s="48">
        <f>IF(F128&gt;0, D128/F128, 0)</f>
        <v>0</v>
      </c>
      <c r="E135" s="48">
        <f>IF(F128&gt;0, E128/F128, 0)</f>
        <v>1</v>
      </c>
      <c r="F135" s="49" t="s">
        <v>21</v>
      </c>
    </row>
    <row r="140" spans="2:15" ht="18.5" x14ac:dyDescent="0.45">
      <c r="B140" s="42" t="s">
        <v>2546</v>
      </c>
      <c r="J140" s="42" t="s">
        <v>2547</v>
      </c>
    </row>
    <row r="141" spans="2:15" x14ac:dyDescent="0.35">
      <c r="B141" s="44" t="s">
        <v>6</v>
      </c>
      <c r="C141" s="297" t="s">
        <v>2548</v>
      </c>
      <c r="D141" s="297"/>
      <c r="E141" s="44" t="s">
        <v>2514</v>
      </c>
      <c r="F141" s="44" t="s">
        <v>2522</v>
      </c>
      <c r="G141" s="297" t="s">
        <v>2549</v>
      </c>
      <c r="H141" s="297"/>
      <c r="J141" s="44" t="s">
        <v>6</v>
      </c>
      <c r="K141" s="44" t="s">
        <v>2537</v>
      </c>
      <c r="L141" s="44" t="s">
        <v>2538</v>
      </c>
      <c r="M141" s="44" t="s">
        <v>2539</v>
      </c>
      <c r="N141" s="44" t="s">
        <v>2540</v>
      </c>
      <c r="O141" s="44" t="s">
        <v>18</v>
      </c>
    </row>
    <row r="142" spans="2:15" x14ac:dyDescent="0.35">
      <c r="B142" s="50" t="s">
        <v>2530</v>
      </c>
      <c r="C142" s="298" t="s">
        <v>21</v>
      </c>
      <c r="D142" s="298"/>
      <c r="E142" s="47">
        <f>COUNTIF('Recommendations'!G:G,"Phase1")-COUNTIFS('Recommendations'!G:G,"Phase1",'Recommendations'!H:H,"Risk Accepted")-COUNTIFS('Recommendations'!G:G,"Phase1",'Recommendations'!H:H,"N/A")</f>
        <v>0</v>
      </c>
      <c r="F142" s="47">
        <f>COUNTIFS('Recommendations'!G:G,"Phase1",'Recommendations'!M:M,"Resolved")</f>
        <v>0</v>
      </c>
      <c r="G142" s="299">
        <f t="shared" ref="G142:G147" si="8">IF(E142&gt;0,F142/E142,0)</f>
        <v>0</v>
      </c>
      <c r="H142" s="299"/>
      <c r="J142" s="50" t="s">
        <v>2530</v>
      </c>
      <c r="K142" s="47">
        <f>COUNTIFS('Recommendations'!G:G,"Phase1",'Recommendations'!E:E,"Must")</f>
        <v>0</v>
      </c>
      <c r="L142" s="47">
        <f>COUNTIFS('Recommendations'!G:G,"Phase1",'Recommendations'!E:E,"Should")</f>
        <v>0</v>
      </c>
      <c r="M142" s="47">
        <f>COUNTIFS('Recommendations'!G:G,"Phase1",'Recommendations'!E:E,"Could")</f>
        <v>0</v>
      </c>
      <c r="N142" s="47">
        <f>COUNTIFS('Recommendations'!G:G,"Phase1",'Recommendations'!E:E,"Won't")</f>
        <v>0</v>
      </c>
      <c r="O142" s="47">
        <f>COUNTIFS('Recommendations'!G:G,"Phase1",'Recommendations'!E:E,"Unassigned")</f>
        <v>0</v>
      </c>
    </row>
    <row r="143" spans="2:15" x14ac:dyDescent="0.35">
      <c r="B143" s="50" t="s">
        <v>2531</v>
      </c>
      <c r="C143" s="298" t="s">
        <v>21</v>
      </c>
      <c r="D143" s="298"/>
      <c r="E143" s="47">
        <f>COUNTIF('Recommendations'!G:G,"Phase2")-COUNTIFS('Recommendations'!G:G,"Phase2",'Recommendations'!H:H,"Risk Accepted")-COUNTIFS('Recommendations'!G:G,"Phase2",'Recommendations'!H:H,"N/A")</f>
        <v>0</v>
      </c>
      <c r="F143" s="47">
        <f>COUNTIFS('Recommendations'!G:G,"Phase2",'Recommendations'!M:M,"Resolved")</f>
        <v>0</v>
      </c>
      <c r="G143" s="299">
        <f t="shared" si="8"/>
        <v>0</v>
      </c>
      <c r="H143" s="299"/>
      <c r="J143" s="50" t="s">
        <v>2531</v>
      </c>
      <c r="K143" s="47">
        <f>COUNTIFS('Recommendations'!G:G,"Phase2",'Recommendations'!E:E,"Must")</f>
        <v>0</v>
      </c>
      <c r="L143" s="47">
        <f>COUNTIFS('Recommendations'!G:G,"Phase2",'Recommendations'!E:E,"Should")</f>
        <v>0</v>
      </c>
      <c r="M143" s="47">
        <f>COUNTIFS('Recommendations'!G:G,"Phase2",'Recommendations'!E:E,"Could")</f>
        <v>0</v>
      </c>
      <c r="N143" s="47">
        <f>COUNTIFS('Recommendations'!G:G,"Phase2",'Recommendations'!E:E,"Won't")</f>
        <v>0</v>
      </c>
      <c r="O143" s="47">
        <f>COUNTIFS('Recommendations'!G:G,"Phase2",'Recommendations'!E:E,"Unassigned")</f>
        <v>0</v>
      </c>
    </row>
    <row r="144" spans="2:15" x14ac:dyDescent="0.35">
      <c r="B144" s="50" t="s">
        <v>2532</v>
      </c>
      <c r="C144" s="298" t="s">
        <v>21</v>
      </c>
      <c r="D144" s="298"/>
      <c r="E144" s="47">
        <f>COUNTIF('Recommendations'!G:G,"Phase3")-COUNTIFS('Recommendations'!G:G,"Phase3",'Recommendations'!H:H,"Risk Accepted")-COUNTIFS('Recommendations'!G:G,"Phase3",'Recommendations'!H:H,"N/A")</f>
        <v>0</v>
      </c>
      <c r="F144" s="47">
        <f>COUNTIFS('Recommendations'!G:G,"Phase3",'Recommendations'!M:M,"Resolved")</f>
        <v>0</v>
      </c>
      <c r="G144" s="299">
        <f t="shared" si="8"/>
        <v>0</v>
      </c>
      <c r="H144" s="299"/>
      <c r="J144" s="50" t="s">
        <v>2532</v>
      </c>
      <c r="K144" s="47">
        <f>COUNTIFS('Recommendations'!G:G,"Phase3",'Recommendations'!E:E,"Must")</f>
        <v>0</v>
      </c>
      <c r="L144" s="47">
        <f>COUNTIFS('Recommendations'!G:G,"Phase3",'Recommendations'!E:E,"Should")</f>
        <v>0</v>
      </c>
      <c r="M144" s="47">
        <f>COUNTIFS('Recommendations'!G:G,"Phase3",'Recommendations'!E:E,"Could")</f>
        <v>0</v>
      </c>
      <c r="N144" s="47">
        <f>COUNTIFS('Recommendations'!G:G,"Phase3",'Recommendations'!E:E,"Won't")</f>
        <v>0</v>
      </c>
      <c r="O144" s="47">
        <f>COUNTIFS('Recommendations'!G:G,"Phase3",'Recommendations'!E:E,"Unassigned")</f>
        <v>0</v>
      </c>
    </row>
    <row r="145" spans="2:24" x14ac:dyDescent="0.35">
      <c r="B145" s="50" t="s">
        <v>2533</v>
      </c>
      <c r="C145" s="298" t="s">
        <v>21</v>
      </c>
      <c r="D145" s="298"/>
      <c r="E145" s="47">
        <f>COUNTIF('Recommendations'!G:G,"Phase4")-COUNTIFS('Recommendations'!G:G,"Phase4",'Recommendations'!H:H,"Risk Accepted")-COUNTIFS('Recommendations'!G:G,"Phase4",'Recommendations'!H:H,"N/A")</f>
        <v>0</v>
      </c>
      <c r="F145" s="47">
        <f>COUNTIFS('Recommendations'!G:G,"Phase4",'Recommendations'!M:M,"Resolved")</f>
        <v>0</v>
      </c>
      <c r="G145" s="299">
        <f t="shared" si="8"/>
        <v>0</v>
      </c>
      <c r="H145" s="299"/>
      <c r="J145" s="50" t="s">
        <v>2533</v>
      </c>
      <c r="K145" s="47">
        <f>COUNTIFS('Recommendations'!G:G,"Phase4",'Recommendations'!E:E,"Must")</f>
        <v>0</v>
      </c>
      <c r="L145" s="47">
        <f>COUNTIFS('Recommendations'!G:G,"Phase4",'Recommendations'!E:E,"Should")</f>
        <v>0</v>
      </c>
      <c r="M145" s="47">
        <f>COUNTIFS('Recommendations'!G:G,"Phase4",'Recommendations'!E:E,"Could")</f>
        <v>0</v>
      </c>
      <c r="N145" s="47">
        <f>COUNTIFS('Recommendations'!G:G,"Phase4",'Recommendations'!E:E,"Won't")</f>
        <v>0</v>
      </c>
      <c r="O145" s="47">
        <f>COUNTIFS('Recommendations'!G:G,"Phase4",'Recommendations'!E:E,"Unassigned")</f>
        <v>0</v>
      </c>
    </row>
    <row r="146" spans="2:24" x14ac:dyDescent="0.35">
      <c r="B146" s="50" t="s">
        <v>2534</v>
      </c>
      <c r="C146" s="298" t="s">
        <v>21</v>
      </c>
      <c r="D146" s="298"/>
      <c r="E146" s="47">
        <f>COUNTIF('Recommendations'!G:G,"Phase5")-COUNTIFS('Recommendations'!G:G,"Phase5",'Recommendations'!H:H,"Risk Accepted")-COUNTIFS('Recommendations'!G:G,"Phase5",'Recommendations'!H:H,"N/A")</f>
        <v>0</v>
      </c>
      <c r="F146" s="47">
        <f>COUNTIFS('Recommendations'!G:G,"Phase5",'Recommendations'!M:M,"Resolved")</f>
        <v>0</v>
      </c>
      <c r="G146" s="299">
        <f t="shared" si="8"/>
        <v>0</v>
      </c>
      <c r="H146" s="299"/>
      <c r="J146" s="50" t="s">
        <v>2534</v>
      </c>
      <c r="K146" s="47">
        <f>COUNTIFS('Recommendations'!G:G,"Phase5",'Recommendations'!E:E,"Must")</f>
        <v>0</v>
      </c>
      <c r="L146" s="47">
        <f>COUNTIFS('Recommendations'!G:G,"Phase5",'Recommendations'!E:E,"Should")</f>
        <v>0</v>
      </c>
      <c r="M146" s="47">
        <f>COUNTIFS('Recommendations'!G:G,"Phase5",'Recommendations'!E:E,"Could")</f>
        <v>0</v>
      </c>
      <c r="N146" s="47">
        <f>COUNTIFS('Recommendations'!G:G,"Phase5",'Recommendations'!E:E,"Won't")</f>
        <v>0</v>
      </c>
      <c r="O146" s="47">
        <f>COUNTIFS('Recommendations'!G:G,"Phase5",'Recommendations'!E:E,"Unassigned")</f>
        <v>0</v>
      </c>
    </row>
    <row r="147" spans="2:24" x14ac:dyDescent="0.35">
      <c r="B147" s="50" t="s">
        <v>20</v>
      </c>
      <c r="C147" s="298" t="s">
        <v>21</v>
      </c>
      <c r="D147" s="298"/>
      <c r="E147" s="47">
        <f>COUNTIF('Recommendations'!G:G,"Pending")-COUNTIFS('Recommendations'!G:G,"Pending",'Recommendations'!H:H,"Risk Accepted")-COUNTIFS('Recommendations'!G:G,"Pending",'Recommendations'!H:H,"N/A")</f>
        <v>491</v>
      </c>
      <c r="F147" s="47">
        <f>COUNTIFS('Recommendations'!G:G,"Pending",'Recommendations'!M:M,"Resolved")</f>
        <v>0</v>
      </c>
      <c r="G147" s="299">
        <f t="shared" si="8"/>
        <v>0</v>
      </c>
      <c r="H147" s="299"/>
      <c r="J147" s="50" t="s">
        <v>20</v>
      </c>
      <c r="K147" s="47">
        <f>COUNTIFS('Recommendations'!G:G,"Pending",'Recommendations'!E:E,"Must")</f>
        <v>0</v>
      </c>
      <c r="L147" s="47">
        <f>COUNTIFS('Recommendations'!G:G,"Pending",'Recommendations'!E:E,"Should")</f>
        <v>0</v>
      </c>
      <c r="M147" s="47">
        <f>COUNTIFS('Recommendations'!G:G,"Pending",'Recommendations'!E:E,"Could")</f>
        <v>0</v>
      </c>
      <c r="N147" s="47">
        <f>COUNTIFS('Recommendations'!G:G,"Pending",'Recommendations'!E:E,"Won't")</f>
        <v>0</v>
      </c>
      <c r="O147" s="47">
        <f>COUNTIFS('Recommendations'!G:G,"Pending",'Recommendations'!E:E,"Unassigned")</f>
        <v>491</v>
      </c>
    </row>
    <row r="154" spans="2:24" ht="21" x14ac:dyDescent="0.5">
      <c r="B154" s="42" t="s">
        <v>2550</v>
      </c>
      <c r="P154" s="59" t="s">
        <v>2551</v>
      </c>
    </row>
    <row r="156" spans="2:24" ht="60" customHeight="1" x14ac:dyDescent="0.35">
      <c r="B156" s="300" t="s">
        <v>2552</v>
      </c>
      <c r="C156" s="293"/>
      <c r="D156" s="293"/>
      <c r="E156" s="293"/>
      <c r="F156" s="293"/>
      <c r="P156" s="300" t="s">
        <v>2553</v>
      </c>
      <c r="Q156" s="293"/>
      <c r="R156" s="293"/>
      <c r="S156" s="293"/>
      <c r="T156" s="293"/>
      <c r="U156" s="293"/>
      <c r="V156" s="293"/>
      <c r="W156" s="293"/>
    </row>
    <row r="158" spans="2:24" ht="30" customHeight="1" x14ac:dyDescent="0.35">
      <c r="P158" s="60" t="s">
        <v>2554</v>
      </c>
      <c r="Q158" s="61">
        <f>C16</f>
        <v>0</v>
      </c>
      <c r="R158" s="62"/>
      <c r="S158" s="61">
        <f>C104</f>
        <v>0</v>
      </c>
      <c r="T158" s="62"/>
      <c r="U158" s="61">
        <f>C105</f>
        <v>0</v>
      </c>
      <c r="V158" s="62"/>
      <c r="W158" s="61">
        <f>C106</f>
        <v>0</v>
      </c>
      <c r="X158" s="62"/>
    </row>
    <row r="159" spans="2:24" ht="35" customHeight="1" x14ac:dyDescent="0.35">
      <c r="P159" s="63" t="s">
        <v>2555</v>
      </c>
      <c r="Q159" s="63" t="s">
        <v>2556</v>
      </c>
      <c r="R159" s="63" t="s">
        <v>2557</v>
      </c>
      <c r="S159" s="63" t="s">
        <v>2558</v>
      </c>
      <c r="T159" s="63" t="s">
        <v>2559</v>
      </c>
      <c r="U159" s="63" t="s">
        <v>2560</v>
      </c>
      <c r="V159" s="63" t="s">
        <v>2561</v>
      </c>
      <c r="W159" s="63" t="s">
        <v>2562</v>
      </c>
      <c r="X159" s="63" t="s">
        <v>2563</v>
      </c>
    </row>
    <row r="160" spans="2:24" x14ac:dyDescent="0.35">
      <c r="O160" s="64" t="s">
        <v>2564</v>
      </c>
      <c r="P160" s="65" t="s">
        <v>2565</v>
      </c>
      <c r="Q160" s="66">
        <v>0</v>
      </c>
      <c r="R160" s="67">
        <f>IF(Dashboard!F16&gt;0, Q160/Dashboard!F16, "")</f>
        <v>0</v>
      </c>
      <c r="S160" s="66">
        <v>0</v>
      </c>
      <c r="T160" s="67" t="str">
        <f>IF(AND(NOT(ISBLANK(S160)),Dashboard!F104&gt;0), S160/Dashboard!F104, "")</f>
        <v/>
      </c>
      <c r="U160" s="66">
        <v>0</v>
      </c>
      <c r="V160" s="67" t="str">
        <f>IF(AND(NOT(ISBLANK(U160)),Dashboard!F105&gt;0), U160/Dashboard!F105, "")</f>
        <v/>
      </c>
      <c r="W160" s="66">
        <v>0</v>
      </c>
      <c r="X160" s="67" t="str">
        <f>IF(AND(NOT(ISBLANK(W160)),Dashboard!F106&gt;0), W160/Dashboard!F106, "")</f>
        <v/>
      </c>
    </row>
    <row r="161" spans="16:24" x14ac:dyDescent="0.35">
      <c r="P161" s="58"/>
      <c r="Q161" s="45"/>
      <c r="R161" s="48" t="str">
        <f>IF(AND(NOT(ISBLANK(Q161)),Dashboard!F16&gt;0), Q161/Dashboard!F16, "")</f>
        <v/>
      </c>
      <c r="S161" s="45"/>
      <c r="T161" s="48" t="str">
        <f>IF(AND(NOT(ISBLANK(S161)),Dashboard!F104&gt;0), S161/Dashboard!F104, "")</f>
        <v/>
      </c>
      <c r="U161" s="45"/>
      <c r="V161" s="48" t="str">
        <f>IF(AND(NOT(ISBLANK(U161)),Dashboard!F105&gt;0), U161/Dashboard!F105, "")</f>
        <v/>
      </c>
      <c r="W161" s="45"/>
      <c r="X161" s="48" t="str">
        <f>IF(AND(NOT(ISBLANK(W161)),Dashboard!F106&gt;0), W161/Dashboard!F106, "")</f>
        <v/>
      </c>
    </row>
    <row r="162" spans="16:24" x14ac:dyDescent="0.35">
      <c r="P162" s="58"/>
      <c r="Q162" s="45"/>
      <c r="R162" s="48" t="str">
        <f>IF(AND(NOT(ISBLANK(Q162)),Dashboard!F16&gt;0), Q162/Dashboard!F16, "")</f>
        <v/>
      </c>
      <c r="S162" s="45"/>
      <c r="T162" s="48" t="str">
        <f>IF(AND(NOT(ISBLANK(S162)),Dashboard!F104&gt;0), S162/Dashboard!F104, "")</f>
        <v/>
      </c>
      <c r="U162" s="45"/>
      <c r="V162" s="48" t="str">
        <f>IF(AND(NOT(ISBLANK(U162)),Dashboard!F105&gt;0), U162/Dashboard!F105, "")</f>
        <v/>
      </c>
      <c r="W162" s="45"/>
      <c r="X162" s="48" t="str">
        <f>IF(AND(NOT(ISBLANK(W162)),Dashboard!F106&gt;0), W162/Dashboard!F106, "")</f>
        <v/>
      </c>
    </row>
    <row r="163" spans="16:24" x14ac:dyDescent="0.35">
      <c r="P163" s="58"/>
      <c r="Q163" s="45"/>
      <c r="R163" s="48" t="str">
        <f>IF(AND(NOT(ISBLANK(Q163)),Dashboard!F16&gt;0), Q163/Dashboard!F16, "")</f>
        <v/>
      </c>
      <c r="S163" s="45"/>
      <c r="T163" s="48" t="str">
        <f>IF(AND(NOT(ISBLANK(S163)),Dashboard!F104&gt;0), S163/Dashboard!F104, "")</f>
        <v/>
      </c>
      <c r="U163" s="45"/>
      <c r="V163" s="48" t="str">
        <f>IF(AND(NOT(ISBLANK(U163)),Dashboard!F105&gt;0), U163/Dashboard!F105, "")</f>
        <v/>
      </c>
      <c r="W163" s="45"/>
      <c r="X163" s="48" t="str">
        <f>IF(AND(NOT(ISBLANK(W163)),Dashboard!F106&gt;0), W163/Dashboard!F106, "")</f>
        <v/>
      </c>
    </row>
    <row r="164" spans="16:24" x14ac:dyDescent="0.35">
      <c r="P164" s="58"/>
      <c r="Q164" s="45"/>
      <c r="R164" s="48" t="str">
        <f>IF(AND(NOT(ISBLANK(Q164)),Dashboard!F16&gt;0), Q164/Dashboard!F16, "")</f>
        <v/>
      </c>
      <c r="S164" s="45"/>
      <c r="T164" s="48" t="str">
        <f>IF(AND(NOT(ISBLANK(S164)),Dashboard!F104&gt;0), S164/Dashboard!F104, "")</f>
        <v/>
      </c>
      <c r="U164" s="45"/>
      <c r="V164" s="48" t="str">
        <f>IF(AND(NOT(ISBLANK(U164)),Dashboard!F105&gt;0), U164/Dashboard!F105, "")</f>
        <v/>
      </c>
      <c r="W164" s="45"/>
      <c r="X164" s="48" t="str">
        <f>IF(AND(NOT(ISBLANK(W164)),Dashboard!F106&gt;0), W164/Dashboard!F106, "")</f>
        <v/>
      </c>
    </row>
    <row r="165" spans="16:24" x14ac:dyDescent="0.35">
      <c r="P165" s="58"/>
      <c r="Q165" s="45"/>
      <c r="R165" s="48" t="str">
        <f>IF(AND(NOT(ISBLANK(Q165)),Dashboard!F16&gt;0), Q165/Dashboard!F16, "")</f>
        <v/>
      </c>
      <c r="S165" s="45"/>
      <c r="T165" s="48" t="str">
        <f>IF(AND(NOT(ISBLANK(S165)),Dashboard!F104&gt;0), S165/Dashboard!F104, "")</f>
        <v/>
      </c>
      <c r="U165" s="45"/>
      <c r="V165" s="48" t="str">
        <f>IF(AND(NOT(ISBLANK(U165)),Dashboard!F105&gt;0), U165/Dashboard!F105, "")</f>
        <v/>
      </c>
      <c r="W165" s="45"/>
      <c r="X165" s="48" t="str">
        <f>IF(AND(NOT(ISBLANK(W165)),Dashboard!F106&gt;0), W165/Dashboard!F106, "")</f>
        <v/>
      </c>
    </row>
    <row r="166" spans="16:24" x14ac:dyDescent="0.35">
      <c r="P166" s="58"/>
      <c r="Q166" s="45"/>
      <c r="R166" s="48" t="str">
        <f>IF(AND(NOT(ISBLANK(Q166)),Dashboard!F16&gt;0), Q166/Dashboard!F16, "")</f>
        <v/>
      </c>
      <c r="S166" s="45"/>
      <c r="T166" s="48" t="str">
        <f>IF(AND(NOT(ISBLANK(S166)),Dashboard!F104&gt;0), S166/Dashboard!F104, "")</f>
        <v/>
      </c>
      <c r="U166" s="45"/>
      <c r="V166" s="48" t="str">
        <f>IF(AND(NOT(ISBLANK(U166)),Dashboard!F105&gt;0), U166/Dashboard!F105, "")</f>
        <v/>
      </c>
      <c r="W166" s="45"/>
      <c r="X166" s="48" t="str">
        <f>IF(AND(NOT(ISBLANK(W166)),Dashboard!F106&gt;0), W166/Dashboard!F106, "")</f>
        <v/>
      </c>
    </row>
    <row r="167" spans="16:24" x14ac:dyDescent="0.35">
      <c r="P167" s="58"/>
      <c r="Q167" s="45"/>
      <c r="R167" s="48" t="str">
        <f>IF(AND(NOT(ISBLANK(Q167)),Dashboard!F16&gt;0), Q167/Dashboard!F16, "")</f>
        <v/>
      </c>
      <c r="S167" s="45"/>
      <c r="T167" s="48" t="str">
        <f>IF(AND(NOT(ISBLANK(S167)),Dashboard!F104&gt;0), S167/Dashboard!F104, "")</f>
        <v/>
      </c>
      <c r="U167" s="45"/>
      <c r="V167" s="48" t="str">
        <f>IF(AND(NOT(ISBLANK(U167)),Dashboard!F105&gt;0), U167/Dashboard!F105, "")</f>
        <v/>
      </c>
      <c r="W167" s="45"/>
      <c r="X167" s="48" t="str">
        <f>IF(AND(NOT(ISBLANK(W167)),Dashboard!F106&gt;0), W167/Dashboard!F106, "")</f>
        <v/>
      </c>
    </row>
    <row r="168" spans="16:24" x14ac:dyDescent="0.35">
      <c r="P168" s="58"/>
      <c r="Q168" s="45"/>
      <c r="R168" s="48" t="str">
        <f>IF(AND(NOT(ISBLANK(Q168)),Dashboard!F16&gt;0), Q168/Dashboard!F16, "")</f>
        <v/>
      </c>
      <c r="S168" s="45"/>
      <c r="T168" s="48" t="str">
        <f>IF(AND(NOT(ISBLANK(S168)),Dashboard!F104&gt;0), S168/Dashboard!F104, "")</f>
        <v/>
      </c>
      <c r="U168" s="45"/>
      <c r="V168" s="48" t="str">
        <f>IF(AND(NOT(ISBLANK(U168)),Dashboard!F105&gt;0), U168/Dashboard!F105, "")</f>
        <v/>
      </c>
      <c r="W168" s="45"/>
      <c r="X168" s="48" t="str">
        <f>IF(AND(NOT(ISBLANK(W168)),Dashboard!F106&gt;0), W168/Dashboard!F106, "")</f>
        <v/>
      </c>
    </row>
    <row r="169" spans="16:24" x14ac:dyDescent="0.35">
      <c r="P169" s="58"/>
      <c r="Q169" s="45"/>
      <c r="R169" s="48" t="str">
        <f>IF(AND(NOT(ISBLANK(Q169)),Dashboard!F16&gt;0), Q169/Dashboard!F16, "")</f>
        <v/>
      </c>
      <c r="S169" s="45"/>
      <c r="T169" s="48" t="str">
        <f>IF(AND(NOT(ISBLANK(S169)),Dashboard!F104&gt;0), S169/Dashboard!F104, "")</f>
        <v/>
      </c>
      <c r="U169" s="45"/>
      <c r="V169" s="48" t="str">
        <f>IF(AND(NOT(ISBLANK(U169)),Dashboard!F105&gt;0), U169/Dashboard!F105, "")</f>
        <v/>
      </c>
      <c r="W169" s="45"/>
      <c r="X169" s="48" t="str">
        <f>IF(AND(NOT(ISBLANK(W169)),Dashboard!F106&gt;0), W169/Dashboard!F106, "")</f>
        <v/>
      </c>
    </row>
    <row r="170" spans="16:24" x14ac:dyDescent="0.35">
      <c r="P170" s="58"/>
      <c r="Q170" s="45"/>
      <c r="R170" s="48" t="str">
        <f>IF(AND(NOT(ISBLANK(Q170)),Dashboard!F16&gt;0), Q170/Dashboard!F16, "")</f>
        <v/>
      </c>
      <c r="S170" s="45"/>
      <c r="T170" s="48" t="str">
        <f>IF(AND(NOT(ISBLANK(S170)),Dashboard!F104&gt;0), S170/Dashboard!F104, "")</f>
        <v/>
      </c>
      <c r="U170" s="45"/>
      <c r="V170" s="48" t="str">
        <f>IF(AND(NOT(ISBLANK(U170)),Dashboard!F105&gt;0), U170/Dashboard!F105, "")</f>
        <v/>
      </c>
      <c r="W170" s="45"/>
      <c r="X170" s="48" t="str">
        <f>IF(AND(NOT(ISBLANK(W170)),Dashboard!F106&gt;0), W170/Dashboard!F106, "")</f>
        <v/>
      </c>
    </row>
    <row r="171" spans="16:24" x14ac:dyDescent="0.35">
      <c r="P171" s="58"/>
      <c r="Q171" s="45"/>
      <c r="R171" s="48" t="str">
        <f>IF(AND(NOT(ISBLANK(Q171)),Dashboard!F16&gt;0), Q171/Dashboard!F16, "")</f>
        <v/>
      </c>
      <c r="S171" s="45"/>
      <c r="T171" s="48" t="str">
        <f>IF(AND(NOT(ISBLANK(S171)),Dashboard!F104&gt;0), S171/Dashboard!F104, "")</f>
        <v/>
      </c>
      <c r="U171" s="45"/>
      <c r="V171" s="48" t="str">
        <f>IF(AND(NOT(ISBLANK(U171)),Dashboard!F105&gt;0), U171/Dashboard!F105, "")</f>
        <v/>
      </c>
      <c r="W171" s="45"/>
      <c r="X171" s="48" t="str">
        <f>IF(AND(NOT(ISBLANK(W171)),Dashboard!F106&gt;0), W171/Dashboard!F106, "")</f>
        <v/>
      </c>
    </row>
    <row r="172" spans="16:24" x14ac:dyDescent="0.35">
      <c r="P172" s="58"/>
      <c r="Q172" s="45"/>
      <c r="R172" s="48" t="str">
        <f>IF(AND(NOT(ISBLANK(Q172)),Dashboard!F16&gt;0), Q172/Dashboard!F16, "")</f>
        <v/>
      </c>
      <c r="S172" s="45"/>
      <c r="T172" s="48" t="str">
        <f>IF(AND(NOT(ISBLANK(S172)),Dashboard!F104&gt;0), S172/Dashboard!F104, "")</f>
        <v/>
      </c>
      <c r="U172" s="45"/>
      <c r="V172" s="48" t="str">
        <f>IF(AND(NOT(ISBLANK(U172)),Dashboard!F105&gt;0), U172/Dashboard!F105, "")</f>
        <v/>
      </c>
      <c r="W172" s="45"/>
      <c r="X172" s="48" t="str">
        <f>IF(AND(NOT(ISBLANK(W172)),Dashboard!F106&gt;0), W172/Dashboard!F106, "")</f>
        <v/>
      </c>
    </row>
    <row r="173" spans="16:24" x14ac:dyDescent="0.35">
      <c r="P173" s="58"/>
      <c r="Q173" s="45"/>
      <c r="R173" s="48" t="str">
        <f>IF(AND(NOT(ISBLANK(Q173)),Dashboard!F16&gt;0), Q173/Dashboard!F16, "")</f>
        <v/>
      </c>
      <c r="S173" s="45"/>
      <c r="T173" s="48" t="str">
        <f>IF(AND(NOT(ISBLANK(S173)),Dashboard!F104&gt;0), S173/Dashboard!F104, "")</f>
        <v/>
      </c>
      <c r="U173" s="45"/>
      <c r="V173" s="48" t="str">
        <f>IF(AND(NOT(ISBLANK(U173)),Dashboard!F105&gt;0), U173/Dashboard!F105, "")</f>
        <v/>
      </c>
      <c r="W173" s="45"/>
      <c r="X173" s="48" t="str">
        <f>IF(AND(NOT(ISBLANK(W173)),Dashboard!F106&gt;0), W173/Dashboard!F106, "")</f>
        <v/>
      </c>
    </row>
    <row r="174" spans="16:24" x14ac:dyDescent="0.35">
      <c r="P174" s="58"/>
      <c r="Q174" s="45"/>
      <c r="R174" s="48" t="str">
        <f>IF(AND(NOT(ISBLANK(Q174)),Dashboard!F16&gt;0), Q174/Dashboard!F16, "")</f>
        <v/>
      </c>
      <c r="S174" s="45"/>
      <c r="T174" s="48" t="str">
        <f>IF(AND(NOT(ISBLANK(S174)),Dashboard!F104&gt;0), S174/Dashboard!F104, "")</f>
        <v/>
      </c>
      <c r="U174" s="45"/>
      <c r="V174" s="48" t="str">
        <f>IF(AND(NOT(ISBLANK(U174)),Dashboard!F105&gt;0), U174/Dashboard!F105, "")</f>
        <v/>
      </c>
      <c r="W174" s="45"/>
      <c r="X174" s="48" t="str">
        <f>IF(AND(NOT(ISBLANK(W174)),Dashboard!F106&gt;0), W174/Dashboard!F106, "")</f>
        <v/>
      </c>
    </row>
    <row r="175" spans="16:24" x14ac:dyDescent="0.35">
      <c r="P175" s="58"/>
      <c r="Q175" s="45"/>
      <c r="R175" s="48" t="str">
        <f>IF(AND(NOT(ISBLANK(Q175)),Dashboard!F16&gt;0), Q175/Dashboard!F16, "")</f>
        <v/>
      </c>
      <c r="S175" s="45"/>
      <c r="T175" s="48" t="str">
        <f>IF(AND(NOT(ISBLANK(S175)),Dashboard!F104&gt;0), S175/Dashboard!F104, "")</f>
        <v/>
      </c>
      <c r="U175" s="45"/>
      <c r="V175" s="48" t="str">
        <f>IF(AND(NOT(ISBLANK(U175)),Dashboard!F105&gt;0), U175/Dashboard!F105, "")</f>
        <v/>
      </c>
      <c r="W175" s="45"/>
      <c r="X175" s="48" t="str">
        <f>IF(AND(NOT(ISBLANK(W175)),Dashboard!F106&gt;0), W175/Dashboard!F106, "")</f>
        <v/>
      </c>
    </row>
    <row r="176" spans="16:24" x14ac:dyDescent="0.35">
      <c r="P176" s="58"/>
      <c r="Q176" s="45"/>
      <c r="R176" s="48" t="str">
        <f>IF(AND(NOT(ISBLANK(Q176)),Dashboard!F16&gt;0), Q176/Dashboard!F16, "")</f>
        <v/>
      </c>
      <c r="S176" s="45"/>
      <c r="T176" s="48" t="str">
        <f>IF(AND(NOT(ISBLANK(S176)),Dashboard!F104&gt;0), S176/Dashboard!F104, "")</f>
        <v/>
      </c>
      <c r="U176" s="45"/>
      <c r="V176" s="48" t="str">
        <f>IF(AND(NOT(ISBLANK(U176)),Dashboard!F105&gt;0), U176/Dashboard!F105, "")</f>
        <v/>
      </c>
      <c r="W176" s="45"/>
      <c r="X176" s="48" t="str">
        <f>IF(AND(NOT(ISBLANK(W176)),Dashboard!F106&gt;0), W176/Dashboard!F106, "")</f>
        <v/>
      </c>
    </row>
    <row r="177" spans="16:24" x14ac:dyDescent="0.35">
      <c r="P177" s="58"/>
      <c r="Q177" s="45"/>
      <c r="R177" s="48" t="str">
        <f>IF(AND(NOT(ISBLANK(Q177)),Dashboard!F16&gt;0), Q177/Dashboard!F16, "")</f>
        <v/>
      </c>
      <c r="S177" s="45"/>
      <c r="T177" s="48" t="str">
        <f>IF(AND(NOT(ISBLANK(S177)),Dashboard!F104&gt;0), S177/Dashboard!F104, "")</f>
        <v/>
      </c>
      <c r="U177" s="45"/>
      <c r="V177" s="48" t="str">
        <f>IF(AND(NOT(ISBLANK(U177)),Dashboard!F105&gt;0), U177/Dashboard!F105, "")</f>
        <v/>
      </c>
      <c r="W177" s="45"/>
      <c r="X177" s="48" t="str">
        <f>IF(AND(NOT(ISBLANK(W177)),Dashboard!F106&gt;0), W177/Dashboard!F106, "")</f>
        <v/>
      </c>
    </row>
    <row r="178" spans="16:24" x14ac:dyDescent="0.35">
      <c r="P178" s="58"/>
      <c r="Q178" s="45"/>
      <c r="R178" s="48" t="str">
        <f>IF(AND(NOT(ISBLANK(Q178)),Dashboard!F16&gt;0), Q178/Dashboard!F16, "")</f>
        <v/>
      </c>
      <c r="S178" s="45"/>
      <c r="T178" s="48" t="str">
        <f>IF(AND(NOT(ISBLANK(S178)),Dashboard!F104&gt;0), S178/Dashboard!F104, "")</f>
        <v/>
      </c>
      <c r="U178" s="45"/>
      <c r="V178" s="48" t="str">
        <f>IF(AND(NOT(ISBLANK(U178)),Dashboard!F105&gt;0), U178/Dashboard!F105, "")</f>
        <v/>
      </c>
      <c r="W178" s="45"/>
      <c r="X178" s="48" t="str">
        <f>IF(AND(NOT(ISBLANK(W178)),Dashboard!F106&gt;0), W178/Dashboard!F106, "")</f>
        <v/>
      </c>
    </row>
    <row r="179" spans="16:24" x14ac:dyDescent="0.35">
      <c r="P179" s="58"/>
      <c r="Q179" s="45"/>
      <c r="R179" s="48" t="str">
        <f>IF(AND(NOT(ISBLANK(Q179)),Dashboard!F16&gt;0), Q179/Dashboard!F16, "")</f>
        <v/>
      </c>
      <c r="S179" s="45"/>
      <c r="T179" s="48" t="str">
        <f>IF(AND(NOT(ISBLANK(S179)),Dashboard!F104&gt;0), S179/Dashboard!F104, "")</f>
        <v/>
      </c>
      <c r="U179" s="45"/>
      <c r="V179" s="48" t="str">
        <f>IF(AND(NOT(ISBLANK(U179)),Dashboard!F105&gt;0), U179/Dashboard!F105, "")</f>
        <v/>
      </c>
      <c r="W179" s="45"/>
      <c r="X179" s="48" t="str">
        <f>IF(AND(NOT(ISBLANK(W179)),Dashboard!F106&gt;0), W179/Dashboard!F106, "")</f>
        <v/>
      </c>
    </row>
    <row r="180" spans="16:24" x14ac:dyDescent="0.35">
      <c r="P180" s="58"/>
      <c r="Q180" s="45"/>
      <c r="R180" s="48" t="str">
        <f>IF(AND(NOT(ISBLANK(Q180)),Dashboard!F16&gt;0), Q180/Dashboard!F16, "")</f>
        <v/>
      </c>
      <c r="S180" s="45"/>
      <c r="T180" s="48" t="str">
        <f>IF(AND(NOT(ISBLANK(S180)),Dashboard!F104&gt;0), S180/Dashboard!F104, "")</f>
        <v/>
      </c>
      <c r="U180" s="45"/>
      <c r="V180" s="48" t="str">
        <f>IF(AND(NOT(ISBLANK(U180)),Dashboard!F105&gt;0), U180/Dashboard!F105, "")</f>
        <v/>
      </c>
      <c r="W180" s="45"/>
      <c r="X180" s="48" t="str">
        <f>IF(AND(NOT(ISBLANK(W180)),Dashboard!F106&gt;0), W180/Dashboard!F106, "")</f>
        <v/>
      </c>
    </row>
    <row r="181" spans="16:24" x14ac:dyDescent="0.35">
      <c r="P181" s="58"/>
      <c r="Q181" s="45"/>
      <c r="R181" s="48" t="str">
        <f>IF(AND(NOT(ISBLANK(Q181)),Dashboard!F16&gt;0), Q181/Dashboard!F16, "")</f>
        <v/>
      </c>
      <c r="S181" s="45"/>
      <c r="T181" s="48" t="str">
        <f>IF(AND(NOT(ISBLANK(S181)),Dashboard!F104&gt;0), S181/Dashboard!F104, "")</f>
        <v/>
      </c>
      <c r="U181" s="45"/>
      <c r="V181" s="48" t="str">
        <f>IF(AND(NOT(ISBLANK(U181)),Dashboard!F105&gt;0), U181/Dashboard!F105, "")</f>
        <v/>
      </c>
      <c r="W181" s="45"/>
      <c r="X181" s="48" t="str">
        <f>IF(AND(NOT(ISBLANK(W181)),Dashboard!F106&gt;0), W181/Dashboard!F106, "")</f>
        <v/>
      </c>
    </row>
    <row r="182" spans="16:24" x14ac:dyDescent="0.35">
      <c r="P182" s="58"/>
      <c r="Q182" s="45"/>
      <c r="R182" s="48" t="str">
        <f>IF(AND(NOT(ISBLANK(Q182)),Dashboard!F16&gt;0), Q182/Dashboard!F16, "")</f>
        <v/>
      </c>
      <c r="S182" s="45"/>
      <c r="T182" s="48" t="str">
        <f>IF(AND(NOT(ISBLANK(S182)),Dashboard!F104&gt;0), S182/Dashboard!F104, "")</f>
        <v/>
      </c>
      <c r="U182" s="45"/>
      <c r="V182" s="48" t="str">
        <f>IF(AND(NOT(ISBLANK(U182)),Dashboard!F105&gt;0), U182/Dashboard!F105, "")</f>
        <v/>
      </c>
      <c r="W182" s="45"/>
      <c r="X182" s="48" t="str">
        <f>IF(AND(NOT(ISBLANK(W182)),Dashboard!F106&gt;0), W182/Dashboard!F106, "")</f>
        <v/>
      </c>
    </row>
    <row r="183" spans="16:24" x14ac:dyDescent="0.35">
      <c r="P183" s="58"/>
      <c r="Q183" s="45"/>
      <c r="R183" s="48" t="str">
        <f>IF(AND(NOT(ISBLANK(Q183)),Dashboard!F16&gt;0), Q183/Dashboard!F16, "")</f>
        <v/>
      </c>
      <c r="S183" s="45"/>
      <c r="T183" s="48" t="str">
        <f>IF(AND(NOT(ISBLANK(S183)),Dashboard!F104&gt;0), S183/Dashboard!F104, "")</f>
        <v/>
      </c>
      <c r="U183" s="45"/>
      <c r="V183" s="48" t="str">
        <f>IF(AND(NOT(ISBLANK(U183)),Dashboard!F105&gt;0), U183/Dashboard!F105, "")</f>
        <v/>
      </c>
      <c r="W183" s="45"/>
      <c r="X183" s="48" t="str">
        <f>IF(AND(NOT(ISBLANK(W183)),Dashboard!F106&gt;0), W183/Dashboard!F106, "")</f>
        <v/>
      </c>
    </row>
    <row r="184" spans="16:24" x14ac:dyDescent="0.35">
      <c r="P184" s="58"/>
      <c r="Q184" s="45"/>
      <c r="R184" s="48" t="str">
        <f>IF(AND(NOT(ISBLANK(Q184)),Dashboard!F16&gt;0), Q184/Dashboard!F16, "")</f>
        <v/>
      </c>
      <c r="S184" s="45"/>
      <c r="T184" s="48" t="str">
        <f>IF(AND(NOT(ISBLANK(S184)),Dashboard!F104&gt;0), S184/Dashboard!F104, "")</f>
        <v/>
      </c>
      <c r="U184" s="45"/>
      <c r="V184" s="48" t="str">
        <f>IF(AND(NOT(ISBLANK(U184)),Dashboard!F105&gt;0), U184/Dashboard!F105, "")</f>
        <v/>
      </c>
      <c r="W184" s="45"/>
      <c r="X184" s="48" t="str">
        <f>IF(AND(NOT(ISBLANK(W184)),Dashboard!F106&gt;0), W184/Dashboard!F106, "")</f>
        <v/>
      </c>
    </row>
    <row r="185" spans="16:24" x14ac:dyDescent="0.35">
      <c r="P185" s="58"/>
      <c r="Q185" s="45"/>
      <c r="R185" s="48" t="str">
        <f>IF(AND(NOT(ISBLANK(Q185)),Dashboard!F16&gt;0), Q185/Dashboard!F16, "")</f>
        <v/>
      </c>
      <c r="S185" s="45"/>
      <c r="T185" s="48" t="str">
        <f>IF(AND(NOT(ISBLANK(S185)),Dashboard!F104&gt;0), S185/Dashboard!F104, "")</f>
        <v/>
      </c>
      <c r="U185" s="45"/>
      <c r="V185" s="48" t="str">
        <f>IF(AND(NOT(ISBLANK(U185)),Dashboard!F105&gt;0), U185/Dashboard!F105, "")</f>
        <v/>
      </c>
      <c r="W185" s="45"/>
      <c r="X185" s="48" t="str">
        <f>IF(AND(NOT(ISBLANK(W185)),Dashboard!F106&gt;0), W185/Dashboard!F106, "")</f>
        <v/>
      </c>
    </row>
    <row r="186" spans="16:24" x14ac:dyDescent="0.35">
      <c r="P186" s="58"/>
      <c r="Q186" s="45"/>
      <c r="R186" s="48" t="str">
        <f>IF(AND(NOT(ISBLANK(Q186)),Dashboard!F16&gt;0), Q186/Dashboard!F16, "")</f>
        <v/>
      </c>
      <c r="S186" s="45"/>
      <c r="T186" s="48" t="str">
        <f>IF(AND(NOT(ISBLANK(S186)),Dashboard!F104&gt;0), S186/Dashboard!F104, "")</f>
        <v/>
      </c>
      <c r="U186" s="45"/>
      <c r="V186" s="48" t="str">
        <f>IF(AND(NOT(ISBLANK(U186)),Dashboard!F105&gt;0), U186/Dashboard!F105, "")</f>
        <v/>
      </c>
      <c r="W186" s="45"/>
      <c r="X186" s="48" t="str">
        <f>IF(AND(NOT(ISBLANK(W186)),Dashboard!F106&gt;0), W186/Dashboard!F106, "")</f>
        <v/>
      </c>
    </row>
    <row r="187" spans="16:24" x14ac:dyDescent="0.35">
      <c r="P187" s="58"/>
      <c r="Q187" s="45"/>
      <c r="R187" s="48" t="str">
        <f>IF(AND(NOT(ISBLANK(Q187)),Dashboard!F16&gt;0), Q187/Dashboard!F16, "")</f>
        <v/>
      </c>
      <c r="S187" s="45"/>
      <c r="T187" s="48" t="str">
        <f>IF(AND(NOT(ISBLANK(S187)),Dashboard!F104&gt;0), S187/Dashboard!F104, "")</f>
        <v/>
      </c>
      <c r="U187" s="45"/>
      <c r="V187" s="48" t="str">
        <f>IF(AND(NOT(ISBLANK(U187)),Dashboard!F105&gt;0), U187/Dashboard!F105, "")</f>
        <v/>
      </c>
      <c r="W187" s="45"/>
      <c r="X187" s="48" t="str">
        <f>IF(AND(NOT(ISBLANK(W187)),Dashboard!F106&gt;0), W187/Dashboard!F106, "")</f>
        <v/>
      </c>
    </row>
    <row r="188" spans="16:24" x14ac:dyDescent="0.35">
      <c r="P188" s="58"/>
      <c r="Q188" s="45"/>
      <c r="R188" s="48" t="str">
        <f>IF(AND(NOT(ISBLANK(Q188)),Dashboard!F16&gt;0), Q188/Dashboard!F16, "")</f>
        <v/>
      </c>
      <c r="S188" s="45"/>
      <c r="T188" s="48" t="str">
        <f>IF(AND(NOT(ISBLANK(S188)),Dashboard!F104&gt;0), S188/Dashboard!F104, "")</f>
        <v/>
      </c>
      <c r="U188" s="45"/>
      <c r="V188" s="48" t="str">
        <f>IF(AND(NOT(ISBLANK(U188)),Dashboard!F105&gt;0), U188/Dashboard!F105, "")</f>
        <v/>
      </c>
      <c r="W188" s="45"/>
      <c r="X188" s="48" t="str">
        <f>IF(AND(NOT(ISBLANK(W188)),Dashboard!F106&gt;0), W188/Dashboard!F106, "")</f>
        <v/>
      </c>
    </row>
    <row r="189" spans="16:24" x14ac:dyDescent="0.35">
      <c r="P189" s="58"/>
      <c r="Q189" s="45"/>
      <c r="R189" s="48" t="str">
        <f>IF(AND(NOT(ISBLANK(Q189)),Dashboard!F16&gt;0), Q189/Dashboard!F16, "")</f>
        <v/>
      </c>
      <c r="S189" s="45"/>
      <c r="T189" s="48" t="str">
        <f>IF(AND(NOT(ISBLANK(S189)),Dashboard!F104&gt;0), S189/Dashboard!F104, "")</f>
        <v/>
      </c>
      <c r="U189" s="45"/>
      <c r="V189" s="48" t="str">
        <f>IF(AND(NOT(ISBLANK(U189)),Dashboard!F105&gt;0), U189/Dashboard!F105, "")</f>
        <v/>
      </c>
      <c r="W189" s="45"/>
      <c r="X189" s="48" t="str">
        <f>IF(AND(NOT(ISBLANK(W189)),Dashboard!F106&gt;0), W189/Dashboard!F106, "")</f>
        <v/>
      </c>
    </row>
    <row r="190" spans="16:24" x14ac:dyDescent="0.35">
      <c r="P190" s="58"/>
      <c r="Q190" s="45"/>
      <c r="R190" s="48" t="str">
        <f>IF(AND(NOT(ISBLANK(Q190)),Dashboard!F16&gt;0), Q190/Dashboard!F16, "")</f>
        <v/>
      </c>
      <c r="S190" s="45"/>
      <c r="T190" s="48" t="str">
        <f>IF(AND(NOT(ISBLANK(S190)),Dashboard!F104&gt;0), S190/Dashboard!F104, "")</f>
        <v/>
      </c>
      <c r="U190" s="45"/>
      <c r="V190" s="48" t="str">
        <f>IF(AND(NOT(ISBLANK(U190)),Dashboard!F105&gt;0), U190/Dashboard!F105, "")</f>
        <v/>
      </c>
      <c r="W190" s="45"/>
      <c r="X190" s="48" t="str">
        <f>IF(AND(NOT(ISBLANK(W190)),Dashboard!F106&gt;0), W190/Dashboard!F106, "")</f>
        <v/>
      </c>
    </row>
    <row r="195" spans="2:22" ht="21" x14ac:dyDescent="0.5">
      <c r="B195" s="42" t="s">
        <v>2566</v>
      </c>
      <c r="P195" s="59" t="s">
        <v>2567</v>
      </c>
    </row>
    <row r="197" spans="2:22" ht="45" customHeight="1" x14ac:dyDescent="0.35">
      <c r="B197" s="300" t="s">
        <v>2568</v>
      </c>
      <c r="C197" s="293"/>
      <c r="D197" s="293"/>
      <c r="E197" s="293"/>
      <c r="F197" s="293"/>
      <c r="P197" s="300" t="s">
        <v>2569</v>
      </c>
      <c r="Q197" s="293"/>
      <c r="R197" s="293"/>
      <c r="S197" s="293"/>
      <c r="T197" s="293"/>
      <c r="U197" s="293"/>
    </row>
    <row r="198" spans="2:22" ht="35" customHeight="1" x14ac:dyDescent="0.35">
      <c r="P198" s="297" t="s">
        <v>2570</v>
      </c>
      <c r="Q198" s="297"/>
      <c r="R198" s="297" t="s">
        <v>2571</v>
      </c>
      <c r="S198" s="297"/>
      <c r="T198" s="297"/>
    </row>
    <row r="199" spans="2:22" ht="30" customHeight="1" x14ac:dyDescent="0.35">
      <c r="P199" s="301">
        <v>0</v>
      </c>
      <c r="Q199" s="302"/>
      <c r="R199" s="303" t="s">
        <v>2572</v>
      </c>
      <c r="S199" s="304"/>
      <c r="T199" s="304"/>
    </row>
    <row r="202" spans="2:22" ht="25" customHeight="1" x14ac:dyDescent="0.35">
      <c r="P202" s="68" t="s">
        <v>2555</v>
      </c>
      <c r="Q202" s="68" t="s">
        <v>2573</v>
      </c>
      <c r="R202" s="68" t="s">
        <v>2574</v>
      </c>
      <c r="S202" s="305" t="s">
        <v>8</v>
      </c>
      <c r="T202" s="305"/>
      <c r="U202" s="305"/>
      <c r="V202" s="293"/>
    </row>
    <row r="203" spans="2:22" ht="20" customHeight="1" x14ac:dyDescent="0.35">
      <c r="P203" s="70"/>
      <c r="Q203" s="71"/>
      <c r="R203" s="72" t="str">
        <f>IF(AND(NOT(ISBLANK(Q203)), Dashboard!$P199&gt;0), Q203/Dashboard!$P199, "")</f>
        <v/>
      </c>
      <c r="S203" s="306"/>
      <c r="T203" s="307"/>
      <c r="U203" s="307"/>
      <c r="V203" s="307"/>
    </row>
    <row r="204" spans="2:22" ht="20" customHeight="1" x14ac:dyDescent="0.35">
      <c r="P204" s="70"/>
      <c r="Q204" s="71"/>
      <c r="R204" s="72" t="str">
        <f>IF(AND(NOT(ISBLANK(Q204)), Dashboard!$P199&gt;0), Q204/Dashboard!$P199, "")</f>
        <v/>
      </c>
      <c r="S204" s="306"/>
      <c r="T204" s="307"/>
      <c r="U204" s="307"/>
      <c r="V204" s="307"/>
    </row>
    <row r="205" spans="2:22" ht="20" customHeight="1" x14ac:dyDescent="0.35">
      <c r="P205" s="70"/>
      <c r="Q205" s="71"/>
      <c r="R205" s="72" t="str">
        <f>IF(AND(NOT(ISBLANK(Q205)), Dashboard!$P199&gt;0), Q205/Dashboard!$P199, "")</f>
        <v/>
      </c>
      <c r="S205" s="306"/>
      <c r="T205" s="307"/>
      <c r="U205" s="307"/>
      <c r="V205" s="307"/>
    </row>
    <row r="206" spans="2:22" ht="20" customHeight="1" x14ac:dyDescent="0.35">
      <c r="P206" s="70"/>
      <c r="Q206" s="71"/>
      <c r="R206" s="72" t="str">
        <f>IF(AND(NOT(ISBLANK(Q206)), Dashboard!$P199&gt;0), Q206/Dashboard!$P199, "")</f>
        <v/>
      </c>
      <c r="S206" s="306"/>
      <c r="T206" s="307"/>
      <c r="U206" s="307"/>
      <c r="V206" s="307"/>
    </row>
    <row r="207" spans="2:22" ht="20" customHeight="1" x14ac:dyDescent="0.35">
      <c r="P207" s="70"/>
      <c r="Q207" s="71"/>
      <c r="R207" s="72" t="str">
        <f>IF(AND(NOT(ISBLANK(Q207)), Dashboard!$P199&gt;0), Q207/Dashboard!$P199, "")</f>
        <v/>
      </c>
      <c r="S207" s="306"/>
      <c r="T207" s="307"/>
      <c r="U207" s="307"/>
      <c r="V207" s="307"/>
    </row>
    <row r="208" spans="2:22" ht="20" customHeight="1" x14ac:dyDescent="0.35">
      <c r="P208" s="70"/>
      <c r="Q208" s="71"/>
      <c r="R208" s="72" t="str">
        <f>IF(AND(NOT(ISBLANK(Q208)), Dashboard!$P199&gt;0), Q208/Dashboard!$P199, "")</f>
        <v/>
      </c>
      <c r="S208" s="306"/>
      <c r="T208" s="307"/>
      <c r="U208" s="307"/>
      <c r="V208" s="307"/>
    </row>
    <row r="209" spans="16:22" ht="20" customHeight="1" x14ac:dyDescent="0.35">
      <c r="P209" s="70"/>
      <c r="Q209" s="71"/>
      <c r="R209" s="72" t="str">
        <f>IF(AND(NOT(ISBLANK(Q209)), Dashboard!$P199&gt;0), Q209/Dashboard!$P199, "")</f>
        <v/>
      </c>
      <c r="S209" s="306"/>
      <c r="T209" s="307"/>
      <c r="U209" s="307"/>
      <c r="V209" s="307"/>
    </row>
    <row r="210" spans="16:22" ht="20" customHeight="1" x14ac:dyDescent="0.35">
      <c r="P210" s="70"/>
      <c r="Q210" s="71"/>
      <c r="R210" s="72" t="str">
        <f>IF(AND(NOT(ISBLANK(Q210)), Dashboard!$P199&gt;0), Q210/Dashboard!$P199, "")</f>
        <v/>
      </c>
      <c r="S210" s="306"/>
      <c r="T210" s="307"/>
      <c r="U210" s="307"/>
      <c r="V210" s="307"/>
    </row>
    <row r="211" spans="16:22" ht="20" customHeight="1" x14ac:dyDescent="0.35">
      <c r="P211" s="70"/>
      <c r="Q211" s="71"/>
      <c r="R211" s="72" t="str">
        <f>IF(AND(NOT(ISBLANK(Q211)), Dashboard!$P199&gt;0), Q211/Dashboard!$P199, "")</f>
        <v/>
      </c>
      <c r="S211" s="306"/>
      <c r="T211" s="307"/>
      <c r="U211" s="307"/>
      <c r="V211" s="307"/>
    </row>
    <row r="212" spans="16:22" ht="20" customHeight="1" x14ac:dyDescent="0.35">
      <c r="P212" s="70"/>
      <c r="Q212" s="71"/>
      <c r="R212" s="72" t="str">
        <f>IF(AND(NOT(ISBLANK(Q212)), Dashboard!$P199&gt;0), Q212/Dashboard!$P199, "")</f>
        <v/>
      </c>
      <c r="S212" s="306"/>
      <c r="T212" s="307"/>
      <c r="U212" s="307"/>
      <c r="V212" s="307"/>
    </row>
    <row r="213" spans="16:22" ht="20" customHeight="1" x14ac:dyDescent="0.35">
      <c r="P213" s="70"/>
      <c r="Q213" s="71"/>
      <c r="R213" s="72" t="str">
        <f>IF(AND(NOT(ISBLANK(Q213)), Dashboard!$P199&gt;0), Q213/Dashboard!$P199, "")</f>
        <v/>
      </c>
      <c r="S213" s="306"/>
      <c r="T213" s="307"/>
      <c r="U213" s="307"/>
      <c r="V213" s="307"/>
    </row>
    <row r="214" spans="16:22" ht="20" customHeight="1" x14ac:dyDescent="0.35">
      <c r="P214" s="70"/>
      <c r="Q214" s="71"/>
      <c r="R214" s="72" t="str">
        <f>IF(AND(NOT(ISBLANK(Q214)), Dashboard!$P199&gt;0), Q214/Dashboard!$P199, "")</f>
        <v/>
      </c>
      <c r="S214" s="306"/>
      <c r="T214" s="307"/>
      <c r="U214" s="307"/>
      <c r="V214" s="307"/>
    </row>
    <row r="215" spans="16:22" ht="20" customHeight="1" x14ac:dyDescent="0.35">
      <c r="P215" s="70"/>
      <c r="Q215" s="71"/>
      <c r="R215" s="72" t="str">
        <f>IF(AND(NOT(ISBLANK(Q215)), Dashboard!$P199&gt;0), Q215/Dashboard!$P199, "")</f>
        <v/>
      </c>
      <c r="S215" s="306"/>
      <c r="T215" s="307"/>
      <c r="U215" s="307"/>
      <c r="V215" s="307"/>
    </row>
    <row r="216" spans="16:22" ht="20" customHeight="1" x14ac:dyDescent="0.35">
      <c r="P216" s="70"/>
      <c r="Q216" s="71"/>
      <c r="R216" s="72" t="str">
        <f>IF(AND(NOT(ISBLANK(Q216)), Dashboard!$P199&gt;0), Q216/Dashboard!$P199, "")</f>
        <v/>
      </c>
      <c r="S216" s="306"/>
      <c r="T216" s="307"/>
      <c r="U216" s="307"/>
      <c r="V216" s="307"/>
    </row>
    <row r="217" spans="16:22" ht="20" customHeight="1" x14ac:dyDescent="0.35">
      <c r="P217" s="70"/>
      <c r="Q217" s="71"/>
      <c r="R217" s="72" t="str">
        <f>IF(AND(NOT(ISBLANK(Q217)), Dashboard!$P199&gt;0), Q217/Dashboard!$P199, "")</f>
        <v/>
      </c>
      <c r="S217" s="306"/>
      <c r="T217" s="307"/>
      <c r="U217" s="307"/>
      <c r="V217" s="307"/>
    </row>
    <row r="218" spans="16:22" ht="20" customHeight="1" x14ac:dyDescent="0.35">
      <c r="P218" s="70"/>
      <c r="Q218" s="71"/>
      <c r="R218" s="72" t="str">
        <f>IF(AND(NOT(ISBLANK(Q218)), Dashboard!$P199&gt;0), Q218/Dashboard!$P199, "")</f>
        <v/>
      </c>
      <c r="S218" s="306"/>
      <c r="T218" s="307"/>
      <c r="U218" s="307"/>
      <c r="V218" s="307"/>
    </row>
    <row r="219" spans="16:22" ht="20" customHeight="1" x14ac:dyDescent="0.35">
      <c r="P219" s="70"/>
      <c r="Q219" s="71"/>
      <c r="R219" s="72" t="str">
        <f>IF(AND(NOT(ISBLANK(Q219)), Dashboard!$P199&gt;0), Q219/Dashboard!$P199, "")</f>
        <v/>
      </c>
      <c r="S219" s="306"/>
      <c r="T219" s="307"/>
      <c r="U219" s="307"/>
      <c r="V219" s="307"/>
    </row>
    <row r="220" spans="16:22" ht="20" customHeight="1" x14ac:dyDescent="0.35">
      <c r="P220" s="70"/>
      <c r="Q220" s="71"/>
      <c r="R220" s="72" t="str">
        <f>IF(AND(NOT(ISBLANK(Q220)), Dashboard!$P199&gt;0), Q220/Dashboard!$P199, "")</f>
        <v/>
      </c>
      <c r="S220" s="306"/>
      <c r="T220" s="307"/>
      <c r="U220" s="307"/>
      <c r="V220" s="307"/>
    </row>
    <row r="221" spans="16:22" ht="20" customHeight="1" x14ac:dyDescent="0.35">
      <c r="P221" s="70"/>
      <c r="Q221" s="71"/>
      <c r="R221" s="72" t="str">
        <f>IF(AND(NOT(ISBLANK(Q221)), Dashboard!$P199&gt;0), Q221/Dashboard!$P199, "")</f>
        <v/>
      </c>
      <c r="S221" s="306"/>
      <c r="T221" s="307"/>
      <c r="U221" s="307"/>
      <c r="V221" s="307"/>
    </row>
    <row r="222" spans="16:22" ht="20" customHeight="1" x14ac:dyDescent="0.35">
      <c r="P222" s="70"/>
      <c r="Q222" s="71"/>
      <c r="R222" s="72" t="str">
        <f>IF(AND(NOT(ISBLANK(Q222)), Dashboard!$P199&gt;0), Q222/Dashboard!$P199, "")</f>
        <v/>
      </c>
      <c r="S222" s="306"/>
      <c r="T222" s="307"/>
      <c r="U222" s="307"/>
      <c r="V222" s="307"/>
    </row>
    <row r="226" spans="2:9" ht="32" customHeight="1" x14ac:dyDescent="0.35">
      <c r="B226" s="291" t="s">
        <v>2412</v>
      </c>
      <c r="C226" s="291"/>
      <c r="D226" s="291"/>
      <c r="E226" s="291"/>
      <c r="F226" s="291"/>
      <c r="G226" s="291"/>
      <c r="H226" s="291"/>
      <c r="I226" s="291"/>
    </row>
  </sheetData>
  <mergeCells count="55">
    <mergeCell ref="B226:I226"/>
    <mergeCell ref="S218:V218"/>
    <mergeCell ref="S219:V219"/>
    <mergeCell ref="S220:V220"/>
    <mergeCell ref="S221:V221"/>
    <mergeCell ref="S222:V222"/>
    <mergeCell ref="S213:V213"/>
    <mergeCell ref="S214:V214"/>
    <mergeCell ref="S215:V215"/>
    <mergeCell ref="S216:V216"/>
    <mergeCell ref="S217:V217"/>
    <mergeCell ref="S208:V208"/>
    <mergeCell ref="S209:V209"/>
    <mergeCell ref="S210:V210"/>
    <mergeCell ref="S211:V211"/>
    <mergeCell ref="S212:V212"/>
    <mergeCell ref="S203:V203"/>
    <mergeCell ref="S204:V204"/>
    <mergeCell ref="S205:V205"/>
    <mergeCell ref="S206:V206"/>
    <mergeCell ref="S207:V207"/>
    <mergeCell ref="P198:Q198"/>
    <mergeCell ref="R198:T198"/>
    <mergeCell ref="P199:Q199"/>
    <mergeCell ref="R199:T199"/>
    <mergeCell ref="S202:V202"/>
    <mergeCell ref="C147:D147"/>
    <mergeCell ref="G147:H147"/>
    <mergeCell ref="B156:F156"/>
    <mergeCell ref="P156:W156"/>
    <mergeCell ref="B197:F197"/>
    <mergeCell ref="P197:U197"/>
    <mergeCell ref="C144:D144"/>
    <mergeCell ref="G144:H144"/>
    <mergeCell ref="C145:D145"/>
    <mergeCell ref="G145:H145"/>
    <mergeCell ref="C146:D146"/>
    <mergeCell ref="G146:H146"/>
    <mergeCell ref="C141:D141"/>
    <mergeCell ref="G141:H141"/>
    <mergeCell ref="C142:D142"/>
    <mergeCell ref="G142:H142"/>
    <mergeCell ref="C143:D143"/>
    <mergeCell ref="G143:H143"/>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42:H147">
    <cfRule type="expression" dxfId="80" priority="4">
      <formula>$G142&gt;=0.8</formula>
    </cfRule>
    <cfRule type="expression" dxfId="79" priority="5">
      <formula>AND($G142&gt;=0.5,$G142&lt;0.8)</formula>
    </cfRule>
    <cfRule type="expression" dxfId="78" priority="6">
      <formula>$G142&lt;0.5</formula>
    </cfRule>
  </conditionalFormatting>
  <conditionalFormatting sqref="K142:K147">
    <cfRule type="cellIs" dxfId="77" priority="7" operator="greaterThan">
      <formula>0</formula>
    </cfRule>
  </conditionalFormatting>
  <conditionalFormatting sqref="L142:L147">
    <cfRule type="cellIs" dxfId="76" priority="8" operator="greaterThan">
      <formula>0</formula>
    </cfRule>
  </conditionalFormatting>
  <conditionalFormatting sqref="M142:M147">
    <cfRule type="cellIs" dxfId="75" priority="9" operator="greaterThan">
      <formula>0</formula>
    </cfRule>
  </conditionalFormatting>
  <conditionalFormatting sqref="N142:N147">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61" xr:uid="{00000000-0002-0000-0100-000000000000}">
      <formula1>0</formula1>
      <formula2>C16</formula2>
    </dataValidation>
    <dataValidation type="whole" allowBlank="1" showErrorMessage="1" errorTitle="Invalid count" error="Value must be between 0 and the current implemented total." sqref="S161" xr:uid="{00000000-0002-0000-0100-000001000000}">
      <formula1>0</formula1>
      <formula2>C104</formula2>
    </dataValidation>
    <dataValidation type="whole" allowBlank="1" showErrorMessage="1" errorTitle="Invalid count" error="Value must be between 0 and the current implemented total." sqref="U161" xr:uid="{00000000-0002-0000-0100-000002000000}">
      <formula1>0</formula1>
      <formula2>C105</formula2>
    </dataValidation>
    <dataValidation type="whole" allowBlank="1" showErrorMessage="1" errorTitle="Invalid count" error="Value must be between 0 and the current implemented total." sqref="W161" xr:uid="{00000000-0002-0000-0100-000003000000}">
      <formula1>0</formula1>
      <formula2>C106</formula2>
    </dataValidation>
    <dataValidation type="whole" allowBlank="1" showErrorMessage="1" errorTitle="Invalid overall count" error="Overall count must be between 0 and the current implemented total." sqref="Q162" xr:uid="{00000000-0002-0000-0100-000004000000}">
      <formula1>0</formula1>
      <formula2>C16</formula2>
    </dataValidation>
    <dataValidation type="whole" allowBlank="1" showErrorMessage="1" errorTitle="Invalid count" error="Value must be between 0 and the current implemented total." sqref="S162" xr:uid="{00000000-0002-0000-0100-000005000000}">
      <formula1>0</formula1>
      <formula2>C104</formula2>
    </dataValidation>
    <dataValidation type="whole" allowBlank="1" showErrorMessage="1" errorTitle="Invalid count" error="Value must be between 0 and the current implemented total." sqref="U162" xr:uid="{00000000-0002-0000-0100-000006000000}">
      <formula1>0</formula1>
      <formula2>C105</formula2>
    </dataValidation>
    <dataValidation type="whole" allowBlank="1" showErrorMessage="1" errorTitle="Invalid count" error="Value must be between 0 and the current implemented total." sqref="W162" xr:uid="{00000000-0002-0000-0100-000007000000}">
      <formula1>0</formula1>
      <formula2>C106</formula2>
    </dataValidation>
    <dataValidation type="whole" allowBlank="1" showErrorMessage="1" errorTitle="Invalid overall count" error="Overall count must be between 0 and the current implemented total." sqref="Q163" xr:uid="{00000000-0002-0000-0100-000008000000}">
      <formula1>0</formula1>
      <formula2>C16</formula2>
    </dataValidation>
    <dataValidation type="whole" allowBlank="1" showErrorMessage="1" errorTitle="Invalid count" error="Value must be between 0 and the current implemented total." sqref="S163" xr:uid="{00000000-0002-0000-0100-000009000000}">
      <formula1>0</formula1>
      <formula2>C104</formula2>
    </dataValidation>
    <dataValidation type="whole" allowBlank="1" showErrorMessage="1" errorTitle="Invalid count" error="Value must be between 0 and the current implemented total." sqref="U163" xr:uid="{00000000-0002-0000-0100-00000A000000}">
      <formula1>0</formula1>
      <formula2>C105</formula2>
    </dataValidation>
    <dataValidation type="whole" allowBlank="1" showErrorMessage="1" errorTitle="Invalid count" error="Value must be between 0 and the current implemented total." sqref="W163" xr:uid="{00000000-0002-0000-0100-00000B000000}">
      <formula1>0</formula1>
      <formula2>C106</formula2>
    </dataValidation>
    <dataValidation type="whole" allowBlank="1" showErrorMessage="1" errorTitle="Invalid overall count" error="Overall count must be between 0 and the current implemented total." sqref="Q164" xr:uid="{00000000-0002-0000-0100-00000C000000}">
      <formula1>0</formula1>
      <formula2>C16</formula2>
    </dataValidation>
    <dataValidation type="whole" allowBlank="1" showErrorMessage="1" errorTitle="Invalid count" error="Value must be between 0 and the current implemented total." sqref="S164" xr:uid="{00000000-0002-0000-0100-00000D000000}">
      <formula1>0</formula1>
      <formula2>C104</formula2>
    </dataValidation>
    <dataValidation type="whole" allowBlank="1" showErrorMessage="1" errorTitle="Invalid count" error="Value must be between 0 and the current implemented total." sqref="U164" xr:uid="{00000000-0002-0000-0100-00000E000000}">
      <formula1>0</formula1>
      <formula2>C105</formula2>
    </dataValidation>
    <dataValidation type="whole" allowBlank="1" showErrorMessage="1" errorTitle="Invalid count" error="Value must be between 0 and the current implemented total." sqref="W164" xr:uid="{00000000-0002-0000-0100-00000F000000}">
      <formula1>0</formula1>
      <formula2>C106</formula2>
    </dataValidation>
    <dataValidation type="whole" allowBlank="1" showErrorMessage="1" errorTitle="Invalid overall count" error="Overall count must be between 0 and the current implemented total." sqref="Q165" xr:uid="{00000000-0002-0000-0100-000010000000}">
      <formula1>0</formula1>
      <formula2>C16</formula2>
    </dataValidation>
    <dataValidation type="whole" allowBlank="1" showErrorMessage="1" errorTitle="Invalid count" error="Value must be between 0 and the current implemented total." sqref="S165" xr:uid="{00000000-0002-0000-0100-000011000000}">
      <formula1>0</formula1>
      <formula2>C104</formula2>
    </dataValidation>
    <dataValidation type="whole" allowBlank="1" showErrorMessage="1" errorTitle="Invalid count" error="Value must be between 0 and the current implemented total." sqref="U165" xr:uid="{00000000-0002-0000-0100-000012000000}">
      <formula1>0</formula1>
      <formula2>C105</formula2>
    </dataValidation>
    <dataValidation type="whole" allowBlank="1" showErrorMessage="1" errorTitle="Invalid count" error="Value must be between 0 and the current implemented total." sqref="W165" xr:uid="{00000000-0002-0000-0100-000013000000}">
      <formula1>0</formula1>
      <formula2>C106</formula2>
    </dataValidation>
    <dataValidation type="whole" allowBlank="1" showErrorMessage="1" errorTitle="Invalid overall count" error="Overall count must be between 0 and the current implemented total." sqref="Q166" xr:uid="{00000000-0002-0000-0100-000014000000}">
      <formula1>0</formula1>
      <formula2>C16</formula2>
    </dataValidation>
    <dataValidation type="whole" allowBlank="1" showErrorMessage="1" errorTitle="Invalid count" error="Value must be between 0 and the current implemented total." sqref="S166" xr:uid="{00000000-0002-0000-0100-000015000000}">
      <formula1>0</formula1>
      <formula2>C104</formula2>
    </dataValidation>
    <dataValidation type="whole" allowBlank="1" showErrorMessage="1" errorTitle="Invalid count" error="Value must be between 0 and the current implemented total." sqref="U166" xr:uid="{00000000-0002-0000-0100-000016000000}">
      <formula1>0</formula1>
      <formula2>C105</formula2>
    </dataValidation>
    <dataValidation type="whole" allowBlank="1" showErrorMessage="1" errorTitle="Invalid count" error="Value must be between 0 and the current implemented total." sqref="W166" xr:uid="{00000000-0002-0000-0100-000017000000}">
      <formula1>0</formula1>
      <formula2>C106</formula2>
    </dataValidation>
    <dataValidation type="whole" allowBlank="1" showErrorMessage="1" errorTitle="Invalid overall count" error="Overall count must be between 0 and the current implemented total." sqref="Q167" xr:uid="{00000000-0002-0000-0100-000018000000}">
      <formula1>0</formula1>
      <formula2>C16</formula2>
    </dataValidation>
    <dataValidation type="whole" allowBlank="1" showErrorMessage="1" errorTitle="Invalid count" error="Value must be between 0 and the current implemented total." sqref="S167" xr:uid="{00000000-0002-0000-0100-000019000000}">
      <formula1>0</formula1>
      <formula2>C104</formula2>
    </dataValidation>
    <dataValidation type="whole" allowBlank="1" showErrorMessage="1" errorTitle="Invalid count" error="Value must be between 0 and the current implemented total." sqref="U167" xr:uid="{00000000-0002-0000-0100-00001A000000}">
      <formula1>0</formula1>
      <formula2>C105</formula2>
    </dataValidation>
    <dataValidation type="whole" allowBlank="1" showErrorMessage="1" errorTitle="Invalid count" error="Value must be between 0 and the current implemented total." sqref="W167" xr:uid="{00000000-0002-0000-0100-00001B000000}">
      <formula1>0</formula1>
      <formula2>C106</formula2>
    </dataValidation>
    <dataValidation type="whole" allowBlank="1" showErrorMessage="1" errorTitle="Invalid overall count" error="Overall count must be between 0 and the current implemented total." sqref="Q168" xr:uid="{00000000-0002-0000-0100-00001C000000}">
      <formula1>0</formula1>
      <formula2>C16</formula2>
    </dataValidation>
    <dataValidation type="whole" allowBlank="1" showErrorMessage="1" errorTitle="Invalid count" error="Value must be between 0 and the current implemented total." sqref="S168" xr:uid="{00000000-0002-0000-0100-00001D000000}">
      <formula1>0</formula1>
      <formula2>C104</formula2>
    </dataValidation>
    <dataValidation type="whole" allowBlank="1" showErrorMessage="1" errorTitle="Invalid count" error="Value must be between 0 and the current implemented total." sqref="U168" xr:uid="{00000000-0002-0000-0100-00001E000000}">
      <formula1>0</formula1>
      <formula2>C105</formula2>
    </dataValidation>
    <dataValidation type="whole" allowBlank="1" showErrorMessage="1" errorTitle="Invalid count" error="Value must be between 0 and the current implemented total." sqref="W168" xr:uid="{00000000-0002-0000-0100-00001F000000}">
      <formula1>0</formula1>
      <formula2>C106</formula2>
    </dataValidation>
    <dataValidation type="whole" allowBlank="1" showErrorMessage="1" errorTitle="Invalid overall count" error="Overall count must be between 0 and the current implemented total." sqref="Q169" xr:uid="{00000000-0002-0000-0100-000020000000}">
      <formula1>0</formula1>
      <formula2>C16</formula2>
    </dataValidation>
    <dataValidation type="whole" allowBlank="1" showErrorMessage="1" errorTitle="Invalid count" error="Value must be between 0 and the current implemented total." sqref="S169" xr:uid="{00000000-0002-0000-0100-000021000000}">
      <formula1>0</formula1>
      <formula2>C104</formula2>
    </dataValidation>
    <dataValidation type="whole" allowBlank="1" showErrorMessage="1" errorTitle="Invalid count" error="Value must be between 0 and the current implemented total." sqref="U169" xr:uid="{00000000-0002-0000-0100-000022000000}">
      <formula1>0</formula1>
      <formula2>C105</formula2>
    </dataValidation>
    <dataValidation type="whole" allowBlank="1" showErrorMessage="1" errorTitle="Invalid count" error="Value must be between 0 and the current implemented total." sqref="W169" xr:uid="{00000000-0002-0000-0100-000023000000}">
      <formula1>0</formula1>
      <formula2>C106</formula2>
    </dataValidation>
    <dataValidation type="whole" allowBlank="1" showErrorMessage="1" errorTitle="Invalid overall count" error="Overall count must be between 0 and the current implemented total." sqref="Q170" xr:uid="{00000000-0002-0000-0100-000024000000}">
      <formula1>0</formula1>
      <formula2>C16</formula2>
    </dataValidation>
    <dataValidation type="whole" allowBlank="1" showErrorMessage="1" errorTitle="Invalid count" error="Value must be between 0 and the current implemented total." sqref="S170" xr:uid="{00000000-0002-0000-0100-000025000000}">
      <formula1>0</formula1>
      <formula2>C104</formula2>
    </dataValidation>
    <dataValidation type="whole" allowBlank="1" showErrorMessage="1" errorTitle="Invalid count" error="Value must be between 0 and the current implemented total." sqref="U170" xr:uid="{00000000-0002-0000-0100-000026000000}">
      <formula1>0</formula1>
      <formula2>C105</formula2>
    </dataValidation>
    <dataValidation type="whole" allowBlank="1" showErrorMessage="1" errorTitle="Invalid count" error="Value must be between 0 and the current implemented total." sqref="W170" xr:uid="{00000000-0002-0000-0100-000027000000}">
      <formula1>0</formula1>
      <formula2>C106</formula2>
    </dataValidation>
    <dataValidation type="whole" allowBlank="1" showErrorMessage="1" errorTitle="Invalid overall count" error="Overall count must be between 0 and the current implemented total." sqref="Q171" xr:uid="{00000000-0002-0000-0100-000028000000}">
      <formula1>0</formula1>
      <formula2>C16</formula2>
    </dataValidation>
    <dataValidation type="whole" allowBlank="1" showErrorMessage="1" errorTitle="Invalid count" error="Value must be between 0 and the current implemented total." sqref="S171" xr:uid="{00000000-0002-0000-0100-000029000000}">
      <formula1>0</formula1>
      <formula2>C104</formula2>
    </dataValidation>
    <dataValidation type="whole" allowBlank="1" showErrorMessage="1" errorTitle="Invalid count" error="Value must be between 0 and the current implemented total." sqref="U171" xr:uid="{00000000-0002-0000-0100-00002A000000}">
      <formula1>0</formula1>
      <formula2>C105</formula2>
    </dataValidation>
    <dataValidation type="whole" allowBlank="1" showErrorMessage="1" errorTitle="Invalid count" error="Value must be between 0 and the current implemented total." sqref="W171" xr:uid="{00000000-0002-0000-0100-00002B000000}">
      <formula1>0</formula1>
      <formula2>C106</formula2>
    </dataValidation>
    <dataValidation type="whole" allowBlank="1" showErrorMessage="1" errorTitle="Invalid overall count" error="Overall count must be between 0 and the current implemented total." sqref="Q172" xr:uid="{00000000-0002-0000-0100-00002C000000}">
      <formula1>0</formula1>
      <formula2>C16</formula2>
    </dataValidation>
    <dataValidation type="whole" allowBlank="1" showErrorMessage="1" errorTitle="Invalid count" error="Value must be between 0 and the current implemented total." sqref="S172" xr:uid="{00000000-0002-0000-0100-00002D000000}">
      <formula1>0</formula1>
      <formula2>C104</formula2>
    </dataValidation>
    <dataValidation type="whole" allowBlank="1" showErrorMessage="1" errorTitle="Invalid count" error="Value must be between 0 and the current implemented total." sqref="U172" xr:uid="{00000000-0002-0000-0100-00002E000000}">
      <formula1>0</formula1>
      <formula2>C105</formula2>
    </dataValidation>
    <dataValidation type="whole" allowBlank="1" showErrorMessage="1" errorTitle="Invalid count" error="Value must be between 0 and the current implemented total." sqref="W172" xr:uid="{00000000-0002-0000-0100-00002F000000}">
      <formula1>0</formula1>
      <formula2>C106</formula2>
    </dataValidation>
    <dataValidation type="whole" allowBlank="1" showErrorMessage="1" errorTitle="Invalid overall count" error="Overall count must be between 0 and the current implemented total." sqref="Q173" xr:uid="{00000000-0002-0000-0100-000030000000}">
      <formula1>0</formula1>
      <formula2>C16</formula2>
    </dataValidation>
    <dataValidation type="whole" allowBlank="1" showErrorMessage="1" errorTitle="Invalid count" error="Value must be between 0 and the current implemented total." sqref="S173" xr:uid="{00000000-0002-0000-0100-000031000000}">
      <formula1>0</formula1>
      <formula2>C104</formula2>
    </dataValidation>
    <dataValidation type="whole" allowBlank="1" showErrorMessage="1" errorTitle="Invalid count" error="Value must be between 0 and the current implemented total." sqref="U173" xr:uid="{00000000-0002-0000-0100-000032000000}">
      <formula1>0</formula1>
      <formula2>C105</formula2>
    </dataValidation>
    <dataValidation type="whole" allowBlank="1" showErrorMessage="1" errorTitle="Invalid count" error="Value must be between 0 and the current implemented total." sqref="W173" xr:uid="{00000000-0002-0000-0100-000033000000}">
      <formula1>0</formula1>
      <formula2>C106</formula2>
    </dataValidation>
    <dataValidation type="whole" allowBlank="1" showErrorMessage="1" errorTitle="Invalid overall count" error="Overall count must be between 0 and the current implemented total." sqref="Q174" xr:uid="{00000000-0002-0000-0100-000034000000}">
      <formula1>0</formula1>
      <formula2>C16</formula2>
    </dataValidation>
    <dataValidation type="whole" allowBlank="1" showErrorMessage="1" errorTitle="Invalid count" error="Value must be between 0 and the current implemented total." sqref="S174" xr:uid="{00000000-0002-0000-0100-000035000000}">
      <formula1>0</formula1>
      <formula2>C104</formula2>
    </dataValidation>
    <dataValidation type="whole" allowBlank="1" showErrorMessage="1" errorTitle="Invalid count" error="Value must be between 0 and the current implemented total." sqref="U174" xr:uid="{00000000-0002-0000-0100-000036000000}">
      <formula1>0</formula1>
      <formula2>C105</formula2>
    </dataValidation>
    <dataValidation type="whole" allowBlank="1" showErrorMessage="1" errorTitle="Invalid count" error="Value must be between 0 and the current implemented total." sqref="W174" xr:uid="{00000000-0002-0000-0100-000037000000}">
      <formula1>0</formula1>
      <formula2>C106</formula2>
    </dataValidation>
    <dataValidation type="whole" allowBlank="1" showErrorMessage="1" errorTitle="Invalid overall count" error="Overall count must be between 0 and the current implemented total." sqref="Q175" xr:uid="{00000000-0002-0000-0100-000038000000}">
      <formula1>0</formula1>
      <formula2>C16</formula2>
    </dataValidation>
    <dataValidation type="whole" allowBlank="1" showErrorMessage="1" errorTitle="Invalid count" error="Value must be between 0 and the current implemented total." sqref="S175" xr:uid="{00000000-0002-0000-0100-000039000000}">
      <formula1>0</formula1>
      <formula2>C104</formula2>
    </dataValidation>
    <dataValidation type="whole" allowBlank="1" showErrorMessage="1" errorTitle="Invalid count" error="Value must be between 0 and the current implemented total." sqref="U175" xr:uid="{00000000-0002-0000-0100-00003A000000}">
      <formula1>0</formula1>
      <formula2>C105</formula2>
    </dataValidation>
    <dataValidation type="whole" allowBlank="1" showErrorMessage="1" errorTitle="Invalid count" error="Value must be between 0 and the current implemented total." sqref="W175" xr:uid="{00000000-0002-0000-0100-00003B000000}">
      <formula1>0</formula1>
      <formula2>C106</formula2>
    </dataValidation>
    <dataValidation type="whole" allowBlank="1" showErrorMessage="1" errorTitle="Invalid overall count" error="Overall count must be between 0 and the current implemented total." sqref="Q176" xr:uid="{00000000-0002-0000-0100-00003C000000}">
      <formula1>0</formula1>
      <formula2>C16</formula2>
    </dataValidation>
    <dataValidation type="whole" allowBlank="1" showErrorMessage="1" errorTitle="Invalid count" error="Value must be between 0 and the current implemented total." sqref="S176" xr:uid="{00000000-0002-0000-0100-00003D000000}">
      <formula1>0</formula1>
      <formula2>C104</formula2>
    </dataValidation>
    <dataValidation type="whole" allowBlank="1" showErrorMessage="1" errorTitle="Invalid count" error="Value must be between 0 and the current implemented total." sqref="U176" xr:uid="{00000000-0002-0000-0100-00003E000000}">
      <formula1>0</formula1>
      <formula2>C105</formula2>
    </dataValidation>
    <dataValidation type="whole" allowBlank="1" showErrorMessage="1" errorTitle="Invalid count" error="Value must be between 0 and the current implemented total." sqref="W176" xr:uid="{00000000-0002-0000-0100-00003F000000}">
      <formula1>0</formula1>
      <formula2>C106</formula2>
    </dataValidation>
    <dataValidation type="whole" allowBlank="1" showErrorMessage="1" errorTitle="Invalid overall count" error="Overall count must be between 0 and the current implemented total." sqref="Q177" xr:uid="{00000000-0002-0000-0100-000040000000}">
      <formula1>0</formula1>
      <formula2>C16</formula2>
    </dataValidation>
    <dataValidation type="whole" allowBlank="1" showErrorMessage="1" errorTitle="Invalid count" error="Value must be between 0 and the current implemented total." sqref="S177" xr:uid="{00000000-0002-0000-0100-000041000000}">
      <formula1>0</formula1>
      <formula2>C104</formula2>
    </dataValidation>
    <dataValidation type="whole" allowBlank="1" showErrorMessage="1" errorTitle="Invalid count" error="Value must be between 0 and the current implemented total." sqref="U177" xr:uid="{00000000-0002-0000-0100-000042000000}">
      <formula1>0</formula1>
      <formula2>C105</formula2>
    </dataValidation>
    <dataValidation type="whole" allowBlank="1" showErrorMessage="1" errorTitle="Invalid count" error="Value must be between 0 and the current implemented total." sqref="W177" xr:uid="{00000000-0002-0000-0100-000043000000}">
      <formula1>0</formula1>
      <formula2>C106</formula2>
    </dataValidation>
    <dataValidation type="whole" allowBlank="1" showErrorMessage="1" errorTitle="Invalid overall count" error="Overall count must be between 0 and the current implemented total." sqref="Q178" xr:uid="{00000000-0002-0000-0100-000044000000}">
      <formula1>0</formula1>
      <formula2>C16</formula2>
    </dataValidation>
    <dataValidation type="whole" allowBlank="1" showErrorMessage="1" errorTitle="Invalid count" error="Value must be between 0 and the current implemented total." sqref="S178" xr:uid="{00000000-0002-0000-0100-000045000000}">
      <formula1>0</formula1>
      <formula2>C104</formula2>
    </dataValidation>
    <dataValidation type="whole" allowBlank="1" showErrorMessage="1" errorTitle="Invalid count" error="Value must be between 0 and the current implemented total." sqref="U178" xr:uid="{00000000-0002-0000-0100-000046000000}">
      <formula1>0</formula1>
      <formula2>C105</formula2>
    </dataValidation>
    <dataValidation type="whole" allowBlank="1" showErrorMessage="1" errorTitle="Invalid count" error="Value must be between 0 and the current implemented total." sqref="W178" xr:uid="{00000000-0002-0000-0100-000047000000}">
      <formula1>0</formula1>
      <formula2>C106</formula2>
    </dataValidation>
    <dataValidation type="whole" allowBlank="1" showErrorMessage="1" errorTitle="Invalid overall count" error="Overall count must be between 0 and the current implemented total." sqref="Q179" xr:uid="{00000000-0002-0000-0100-000048000000}">
      <formula1>0</formula1>
      <formula2>C16</formula2>
    </dataValidation>
    <dataValidation type="whole" allowBlank="1" showErrorMessage="1" errorTitle="Invalid count" error="Value must be between 0 and the current implemented total." sqref="S179" xr:uid="{00000000-0002-0000-0100-000049000000}">
      <formula1>0</formula1>
      <formula2>C104</formula2>
    </dataValidation>
    <dataValidation type="whole" allowBlank="1" showErrorMessage="1" errorTitle="Invalid count" error="Value must be between 0 and the current implemented total." sqref="U179" xr:uid="{00000000-0002-0000-0100-00004A000000}">
      <formula1>0</formula1>
      <formula2>C105</formula2>
    </dataValidation>
    <dataValidation type="whole" allowBlank="1" showErrorMessage="1" errorTitle="Invalid count" error="Value must be between 0 and the current implemented total." sqref="W179" xr:uid="{00000000-0002-0000-0100-00004B000000}">
      <formula1>0</formula1>
      <formula2>C106</formula2>
    </dataValidation>
    <dataValidation type="whole" allowBlank="1" showErrorMessage="1" errorTitle="Invalid overall count" error="Overall count must be between 0 and the current implemented total." sqref="Q180" xr:uid="{00000000-0002-0000-0100-00004C000000}">
      <formula1>0</formula1>
      <formula2>C16</formula2>
    </dataValidation>
    <dataValidation type="whole" allowBlank="1" showErrorMessage="1" errorTitle="Invalid count" error="Value must be between 0 and the current implemented total." sqref="S180" xr:uid="{00000000-0002-0000-0100-00004D000000}">
      <formula1>0</formula1>
      <formula2>C104</formula2>
    </dataValidation>
    <dataValidation type="whole" allowBlank="1" showErrorMessage="1" errorTitle="Invalid count" error="Value must be between 0 and the current implemented total." sqref="U180" xr:uid="{00000000-0002-0000-0100-00004E000000}">
      <formula1>0</formula1>
      <formula2>C105</formula2>
    </dataValidation>
    <dataValidation type="whole" allowBlank="1" showErrorMessage="1" errorTitle="Invalid count" error="Value must be between 0 and the current implemented total." sqref="W180" xr:uid="{00000000-0002-0000-0100-00004F000000}">
      <formula1>0</formula1>
      <formula2>C106</formula2>
    </dataValidation>
    <dataValidation type="whole" allowBlank="1" showErrorMessage="1" errorTitle="Invalid overall count" error="Overall count must be between 0 and the current implemented total." sqref="Q181" xr:uid="{00000000-0002-0000-0100-000050000000}">
      <formula1>0</formula1>
      <formula2>C16</formula2>
    </dataValidation>
    <dataValidation type="whole" allowBlank="1" showErrorMessage="1" errorTitle="Invalid count" error="Value must be between 0 and the current implemented total." sqref="S181" xr:uid="{00000000-0002-0000-0100-000051000000}">
      <formula1>0</formula1>
      <formula2>C104</formula2>
    </dataValidation>
    <dataValidation type="whole" allowBlank="1" showErrorMessage="1" errorTitle="Invalid count" error="Value must be between 0 and the current implemented total." sqref="U181" xr:uid="{00000000-0002-0000-0100-000052000000}">
      <formula1>0</formula1>
      <formula2>C105</formula2>
    </dataValidation>
    <dataValidation type="whole" allowBlank="1" showErrorMessage="1" errorTitle="Invalid count" error="Value must be between 0 and the current implemented total." sqref="W181" xr:uid="{00000000-0002-0000-0100-000053000000}">
      <formula1>0</formula1>
      <formula2>C106</formula2>
    </dataValidation>
    <dataValidation type="whole" allowBlank="1" showErrorMessage="1" errorTitle="Invalid overall count" error="Overall count must be between 0 and the current implemented total." sqref="Q182" xr:uid="{00000000-0002-0000-0100-000054000000}">
      <formula1>0</formula1>
      <formula2>C16</formula2>
    </dataValidation>
    <dataValidation type="whole" allowBlank="1" showErrorMessage="1" errorTitle="Invalid count" error="Value must be between 0 and the current implemented total." sqref="S182" xr:uid="{00000000-0002-0000-0100-000055000000}">
      <formula1>0</formula1>
      <formula2>C104</formula2>
    </dataValidation>
    <dataValidation type="whole" allowBlank="1" showErrorMessage="1" errorTitle="Invalid count" error="Value must be between 0 and the current implemented total." sqref="U182" xr:uid="{00000000-0002-0000-0100-000056000000}">
      <formula1>0</formula1>
      <formula2>C105</formula2>
    </dataValidation>
    <dataValidation type="whole" allowBlank="1" showErrorMessage="1" errorTitle="Invalid count" error="Value must be between 0 and the current implemented total." sqref="W182" xr:uid="{00000000-0002-0000-0100-000057000000}">
      <formula1>0</formula1>
      <formula2>C106</formula2>
    </dataValidation>
    <dataValidation type="whole" allowBlank="1" showErrorMessage="1" errorTitle="Invalid overall count" error="Overall count must be between 0 and the current implemented total." sqref="Q183" xr:uid="{00000000-0002-0000-0100-000058000000}">
      <formula1>0</formula1>
      <formula2>C16</formula2>
    </dataValidation>
    <dataValidation type="whole" allowBlank="1" showErrorMessage="1" errorTitle="Invalid count" error="Value must be between 0 and the current implemented total." sqref="S183" xr:uid="{00000000-0002-0000-0100-000059000000}">
      <formula1>0</formula1>
      <formula2>C104</formula2>
    </dataValidation>
    <dataValidation type="whole" allowBlank="1" showErrorMessage="1" errorTitle="Invalid count" error="Value must be between 0 and the current implemented total." sqref="U183" xr:uid="{00000000-0002-0000-0100-00005A000000}">
      <formula1>0</formula1>
      <formula2>C105</formula2>
    </dataValidation>
    <dataValidation type="whole" allowBlank="1" showErrorMessage="1" errorTitle="Invalid count" error="Value must be between 0 and the current implemented total." sqref="W183" xr:uid="{00000000-0002-0000-0100-00005B000000}">
      <formula1>0</formula1>
      <formula2>C106</formula2>
    </dataValidation>
    <dataValidation type="whole" allowBlank="1" showErrorMessage="1" errorTitle="Invalid overall count" error="Overall count must be between 0 and the current implemented total." sqref="Q184" xr:uid="{00000000-0002-0000-0100-00005C000000}">
      <formula1>0</formula1>
      <formula2>C16</formula2>
    </dataValidation>
    <dataValidation type="whole" allowBlank="1" showErrorMessage="1" errorTitle="Invalid count" error="Value must be between 0 and the current implemented total." sqref="S184" xr:uid="{00000000-0002-0000-0100-00005D000000}">
      <formula1>0</formula1>
      <formula2>C104</formula2>
    </dataValidation>
    <dataValidation type="whole" allowBlank="1" showErrorMessage="1" errorTitle="Invalid count" error="Value must be between 0 and the current implemented total." sqref="U184" xr:uid="{00000000-0002-0000-0100-00005E000000}">
      <formula1>0</formula1>
      <formula2>C105</formula2>
    </dataValidation>
    <dataValidation type="whole" allowBlank="1" showErrorMessage="1" errorTitle="Invalid count" error="Value must be between 0 and the current implemented total." sqref="W184" xr:uid="{00000000-0002-0000-0100-00005F000000}">
      <formula1>0</formula1>
      <formula2>C106</formula2>
    </dataValidation>
    <dataValidation type="whole" allowBlank="1" showErrorMessage="1" errorTitle="Invalid overall count" error="Overall count must be between 0 and the current implemented total." sqref="Q185" xr:uid="{00000000-0002-0000-0100-000060000000}">
      <formula1>0</formula1>
      <formula2>C16</formula2>
    </dataValidation>
    <dataValidation type="whole" allowBlank="1" showErrorMessage="1" errorTitle="Invalid count" error="Value must be between 0 and the current implemented total." sqref="S185" xr:uid="{00000000-0002-0000-0100-000061000000}">
      <formula1>0</formula1>
      <formula2>C104</formula2>
    </dataValidation>
    <dataValidation type="whole" allowBlank="1" showErrorMessage="1" errorTitle="Invalid count" error="Value must be between 0 and the current implemented total." sqref="U185" xr:uid="{00000000-0002-0000-0100-000062000000}">
      <formula1>0</formula1>
      <formula2>C105</formula2>
    </dataValidation>
    <dataValidation type="whole" allowBlank="1" showErrorMessage="1" errorTitle="Invalid count" error="Value must be between 0 and the current implemented total." sqref="W185" xr:uid="{00000000-0002-0000-0100-000063000000}">
      <formula1>0</formula1>
      <formula2>C106</formula2>
    </dataValidation>
    <dataValidation type="whole" allowBlank="1" showErrorMessage="1" errorTitle="Invalid overall count" error="Overall count must be between 0 and the current implemented total." sqref="Q186" xr:uid="{00000000-0002-0000-0100-000064000000}">
      <formula1>0</formula1>
      <formula2>C16</formula2>
    </dataValidation>
    <dataValidation type="whole" allowBlank="1" showErrorMessage="1" errorTitle="Invalid count" error="Value must be between 0 and the current implemented total." sqref="S186" xr:uid="{00000000-0002-0000-0100-000065000000}">
      <formula1>0</formula1>
      <formula2>C104</formula2>
    </dataValidation>
    <dataValidation type="whole" allowBlank="1" showErrorMessage="1" errorTitle="Invalid count" error="Value must be between 0 and the current implemented total." sqref="U186" xr:uid="{00000000-0002-0000-0100-000066000000}">
      <formula1>0</formula1>
      <formula2>C105</formula2>
    </dataValidation>
    <dataValidation type="whole" allowBlank="1" showErrorMessage="1" errorTitle="Invalid count" error="Value must be between 0 and the current implemented total." sqref="W186" xr:uid="{00000000-0002-0000-0100-000067000000}">
      <formula1>0</formula1>
      <formula2>C106</formula2>
    </dataValidation>
    <dataValidation type="whole" allowBlank="1" showErrorMessage="1" errorTitle="Invalid overall count" error="Overall count must be between 0 and the current implemented total." sqref="Q187" xr:uid="{00000000-0002-0000-0100-000068000000}">
      <formula1>0</formula1>
      <formula2>C16</formula2>
    </dataValidation>
    <dataValidation type="whole" allowBlank="1" showErrorMessage="1" errorTitle="Invalid count" error="Value must be between 0 and the current implemented total." sqref="S187" xr:uid="{00000000-0002-0000-0100-000069000000}">
      <formula1>0</formula1>
      <formula2>C104</formula2>
    </dataValidation>
    <dataValidation type="whole" allowBlank="1" showErrorMessage="1" errorTitle="Invalid count" error="Value must be between 0 and the current implemented total." sqref="U187" xr:uid="{00000000-0002-0000-0100-00006A000000}">
      <formula1>0</formula1>
      <formula2>C105</formula2>
    </dataValidation>
    <dataValidation type="whole" allowBlank="1" showErrorMessage="1" errorTitle="Invalid count" error="Value must be between 0 and the current implemented total." sqref="W187" xr:uid="{00000000-0002-0000-0100-00006B000000}">
      <formula1>0</formula1>
      <formula2>C106</formula2>
    </dataValidation>
    <dataValidation type="whole" allowBlank="1" showErrorMessage="1" errorTitle="Invalid overall count" error="Overall count must be between 0 and the current implemented total." sqref="Q188" xr:uid="{00000000-0002-0000-0100-00006C000000}">
      <formula1>0</formula1>
      <formula2>C16</formula2>
    </dataValidation>
    <dataValidation type="whole" allowBlank="1" showErrorMessage="1" errorTitle="Invalid count" error="Value must be between 0 and the current implemented total." sqref="S188" xr:uid="{00000000-0002-0000-0100-00006D000000}">
      <formula1>0</formula1>
      <formula2>C104</formula2>
    </dataValidation>
    <dataValidation type="whole" allowBlank="1" showErrorMessage="1" errorTitle="Invalid count" error="Value must be between 0 and the current implemented total." sqref="U188" xr:uid="{00000000-0002-0000-0100-00006E000000}">
      <formula1>0</formula1>
      <formula2>C105</formula2>
    </dataValidation>
    <dataValidation type="whole" allowBlank="1" showErrorMessage="1" errorTitle="Invalid count" error="Value must be between 0 and the current implemented total." sqref="W188" xr:uid="{00000000-0002-0000-0100-00006F000000}">
      <formula1>0</formula1>
      <formula2>C106</formula2>
    </dataValidation>
    <dataValidation type="whole" allowBlank="1" showErrorMessage="1" errorTitle="Invalid overall count" error="Overall count must be between 0 and the current implemented total." sqref="Q189" xr:uid="{00000000-0002-0000-0100-000070000000}">
      <formula1>0</formula1>
      <formula2>C16</formula2>
    </dataValidation>
    <dataValidation type="whole" allowBlank="1" showErrorMessage="1" errorTitle="Invalid count" error="Value must be between 0 and the current implemented total." sqref="S189" xr:uid="{00000000-0002-0000-0100-000071000000}">
      <formula1>0</formula1>
      <formula2>C104</formula2>
    </dataValidation>
    <dataValidation type="whole" allowBlank="1" showErrorMessage="1" errorTitle="Invalid count" error="Value must be between 0 and the current implemented total." sqref="U189" xr:uid="{00000000-0002-0000-0100-000072000000}">
      <formula1>0</formula1>
      <formula2>C105</formula2>
    </dataValidation>
    <dataValidation type="whole" allowBlank="1" showErrorMessage="1" errorTitle="Invalid count" error="Value must be between 0 and the current implemented total." sqref="W189" xr:uid="{00000000-0002-0000-0100-000073000000}">
      <formula1>0</formula1>
      <formula2>C106</formula2>
    </dataValidation>
    <dataValidation type="whole" allowBlank="1" showErrorMessage="1" errorTitle="Invalid overall count" error="Overall count must be between 0 and the current implemented total." sqref="Q190" xr:uid="{00000000-0002-0000-0100-000074000000}">
      <formula1>0</formula1>
      <formula2>C16</formula2>
    </dataValidation>
    <dataValidation type="whole" allowBlank="1" showErrorMessage="1" errorTitle="Invalid count" error="Value must be between 0 and the current implemented total." sqref="S190" xr:uid="{00000000-0002-0000-0100-000075000000}">
      <formula1>0</formula1>
      <formula2>C104</formula2>
    </dataValidation>
    <dataValidation type="whole" allowBlank="1" showErrorMessage="1" errorTitle="Invalid count" error="Value must be between 0 and the current implemented total." sqref="U190" xr:uid="{00000000-0002-0000-0100-000076000000}">
      <formula1>0</formula1>
      <formula2>C105</formula2>
    </dataValidation>
    <dataValidation type="whole" allowBlank="1" showErrorMessage="1" errorTitle="Invalid count" error="Value must be between 0 and the current implemented total." sqref="W190" xr:uid="{00000000-0002-0000-0100-000077000000}">
      <formula1>0</formula1>
      <formula2>C106</formula2>
    </dataValidation>
    <dataValidation type="whole" allowBlank="1" showErrorMessage="1" errorTitle="Invalid Asset Count" error="Value must be between 0 and the Total Asset Numbers above." sqref="Q203" xr:uid="{00000000-0002-0000-0100-000078000000}">
      <formula1>0</formula1>
      <formula2>$P199</formula2>
    </dataValidation>
    <dataValidation type="whole" allowBlank="1" showErrorMessage="1" errorTitle="Invalid Asset Count" error="Value must be between 0 and the Total Asset Numbers above." sqref="Q204" xr:uid="{00000000-0002-0000-0100-000079000000}">
      <formula1>0</formula1>
      <formula2>$P199</formula2>
    </dataValidation>
    <dataValidation type="whole" allowBlank="1" showErrorMessage="1" errorTitle="Invalid Asset Count" error="Value must be between 0 and the Total Asset Numbers above." sqref="Q205" xr:uid="{00000000-0002-0000-0100-00007A000000}">
      <formula1>0</formula1>
      <formula2>$P199</formula2>
    </dataValidation>
    <dataValidation type="whole" allowBlank="1" showErrorMessage="1" errorTitle="Invalid Asset Count" error="Value must be between 0 and the Total Asset Numbers above." sqref="Q206" xr:uid="{00000000-0002-0000-0100-00007B000000}">
      <formula1>0</formula1>
      <formula2>$P199</formula2>
    </dataValidation>
    <dataValidation type="whole" allowBlank="1" showErrorMessage="1" errorTitle="Invalid Asset Count" error="Value must be between 0 and the Total Asset Numbers above." sqref="Q207" xr:uid="{00000000-0002-0000-0100-00007C000000}">
      <formula1>0</formula1>
      <formula2>$P199</formula2>
    </dataValidation>
    <dataValidation type="whole" allowBlank="1" showErrorMessage="1" errorTitle="Invalid Asset Count" error="Value must be between 0 and the Total Asset Numbers above." sqref="Q208" xr:uid="{00000000-0002-0000-0100-00007D000000}">
      <formula1>0</formula1>
      <formula2>$P199</formula2>
    </dataValidation>
    <dataValidation type="whole" allowBlank="1" showErrorMessage="1" errorTitle="Invalid Asset Count" error="Value must be between 0 and the Total Asset Numbers above." sqref="Q209" xr:uid="{00000000-0002-0000-0100-00007E000000}">
      <formula1>0</formula1>
      <formula2>$P199</formula2>
    </dataValidation>
    <dataValidation type="whole" allowBlank="1" showErrorMessage="1" errorTitle="Invalid Asset Count" error="Value must be between 0 and the Total Asset Numbers above." sqref="Q210" xr:uid="{00000000-0002-0000-0100-00007F000000}">
      <formula1>0</formula1>
      <formula2>$P199</formula2>
    </dataValidation>
    <dataValidation type="whole" allowBlank="1" showErrorMessage="1" errorTitle="Invalid Asset Count" error="Value must be between 0 and the Total Asset Numbers above." sqref="Q211" xr:uid="{00000000-0002-0000-0100-000080000000}">
      <formula1>0</formula1>
      <formula2>$P199</formula2>
    </dataValidation>
    <dataValidation type="whole" allowBlank="1" showErrorMessage="1" errorTitle="Invalid Asset Count" error="Value must be between 0 and the Total Asset Numbers above." sqref="Q212" xr:uid="{00000000-0002-0000-0100-000081000000}">
      <formula1>0</formula1>
      <formula2>$P199</formula2>
    </dataValidation>
    <dataValidation type="whole" allowBlank="1" showErrorMessage="1" errorTitle="Invalid Asset Count" error="Value must be between 0 and the Total Asset Numbers above." sqref="Q213" xr:uid="{00000000-0002-0000-0100-000082000000}">
      <formula1>0</formula1>
      <formula2>$P199</formula2>
    </dataValidation>
    <dataValidation type="whole" allowBlank="1" showErrorMessage="1" errorTitle="Invalid Asset Count" error="Value must be between 0 and the Total Asset Numbers above." sqref="Q214" xr:uid="{00000000-0002-0000-0100-000083000000}">
      <formula1>0</formula1>
      <formula2>$P199</formula2>
    </dataValidation>
    <dataValidation type="whole" allowBlank="1" showErrorMessage="1" errorTitle="Invalid Asset Count" error="Value must be between 0 and the Total Asset Numbers above." sqref="Q215" xr:uid="{00000000-0002-0000-0100-000084000000}">
      <formula1>0</formula1>
      <formula2>$P199</formula2>
    </dataValidation>
    <dataValidation type="whole" allowBlank="1" showErrorMessage="1" errorTitle="Invalid Asset Count" error="Value must be between 0 and the Total Asset Numbers above." sqref="Q216" xr:uid="{00000000-0002-0000-0100-000085000000}">
      <formula1>0</formula1>
      <formula2>$P199</formula2>
    </dataValidation>
    <dataValidation type="whole" allowBlank="1" showErrorMessage="1" errorTitle="Invalid Asset Count" error="Value must be between 0 and the Total Asset Numbers above." sqref="Q217" xr:uid="{00000000-0002-0000-0100-000086000000}">
      <formula1>0</formula1>
      <formula2>$P199</formula2>
    </dataValidation>
    <dataValidation type="whole" allowBlank="1" showErrorMessage="1" errorTitle="Invalid Asset Count" error="Value must be between 0 and the Total Asset Numbers above." sqref="Q218" xr:uid="{00000000-0002-0000-0100-000087000000}">
      <formula1>0</formula1>
      <formula2>$P199</formula2>
    </dataValidation>
    <dataValidation type="whole" allowBlank="1" showErrorMessage="1" errorTitle="Invalid Asset Count" error="Value must be between 0 and the Total Asset Numbers above." sqref="Q219" xr:uid="{00000000-0002-0000-0100-000088000000}">
      <formula1>0</formula1>
      <formula2>$P199</formula2>
    </dataValidation>
    <dataValidation type="whole" allowBlank="1" showErrorMessage="1" errorTitle="Invalid Asset Count" error="Value must be between 0 and the Total Asset Numbers above." sqref="Q220" xr:uid="{00000000-0002-0000-0100-000089000000}">
      <formula1>0</formula1>
      <formula2>$P199</formula2>
    </dataValidation>
    <dataValidation type="whole" allowBlank="1" showErrorMessage="1" errorTitle="Invalid Asset Count" error="Value must be between 0 and the Total Asset Numbers above." sqref="Q221" xr:uid="{00000000-0002-0000-0100-00008A000000}">
      <formula1>0</formula1>
      <formula2>$P199</formula2>
    </dataValidation>
    <dataValidation type="whole" allowBlank="1" showErrorMessage="1" errorTitle="Invalid Asset Count" error="Value must be between 0 and the Total Asset Numbers above." sqref="Q222" xr:uid="{00000000-0002-0000-0100-00008B000000}">
      <formula1>0</formula1>
      <formula2>$P199</formula2>
    </dataValidation>
  </dataValidations>
  <hyperlinks>
    <hyperlink ref="B22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96"/>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256"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67</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16</v>
      </c>
      <c r="D12" s="3" t="s">
        <v>17</v>
      </c>
      <c r="E12" s="4" t="s">
        <v>18</v>
      </c>
      <c r="F12" s="4" t="s">
        <v>19</v>
      </c>
      <c r="G12" s="4" t="s">
        <v>20</v>
      </c>
      <c r="H12" s="4" t="s">
        <v>21</v>
      </c>
      <c r="I12" s="5" t="s">
        <v>21</v>
      </c>
      <c r="J12" s="1" t="s">
        <v>73</v>
      </c>
      <c r="K12" s="1" t="s">
        <v>74</v>
      </c>
      <c r="L12" s="1" t="s">
        <v>75</v>
      </c>
      <c r="M12" s="4" t="str">
        <f t="shared" si="0"/>
        <v>Outstanding</v>
      </c>
      <c r="N12" s="13" t="s">
        <v>21</v>
      </c>
    </row>
    <row r="13" spans="1:14" ht="60" customHeight="1" x14ac:dyDescent="0.35">
      <c r="A13" s="11" t="s">
        <v>76</v>
      </c>
      <c r="B13" s="1" t="s">
        <v>77</v>
      </c>
      <c r="C13" s="2" t="s">
        <v>16</v>
      </c>
      <c r="D13" s="3" t="s">
        <v>17</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16</v>
      </c>
      <c r="D14" s="3" t="s">
        <v>17</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16</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16</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16</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16</v>
      </c>
      <c r="D18" s="3" t="s">
        <v>17</v>
      </c>
      <c r="E18" s="4" t="s">
        <v>18</v>
      </c>
      <c r="F18" s="4" t="s">
        <v>19</v>
      </c>
      <c r="G18" s="4" t="s">
        <v>20</v>
      </c>
      <c r="H18" s="4" t="s">
        <v>21</v>
      </c>
      <c r="I18" s="5" t="s">
        <v>21</v>
      </c>
      <c r="J18" s="1" t="s">
        <v>103</v>
      </c>
      <c r="K18" s="1" t="s">
        <v>99</v>
      </c>
      <c r="L18" s="1" t="s">
        <v>104</v>
      </c>
      <c r="M18" s="4" t="str">
        <f t="shared" si="0"/>
        <v>Outstanding</v>
      </c>
      <c r="N18" s="13" t="s">
        <v>21</v>
      </c>
    </row>
    <row r="19" spans="1:14" ht="60" customHeight="1" x14ac:dyDescent="0.35">
      <c r="A19" s="11" t="s">
        <v>105</v>
      </c>
      <c r="B19" s="1" t="s">
        <v>106</v>
      </c>
      <c r="C19" s="2" t="s">
        <v>16</v>
      </c>
      <c r="D19" s="3" t="s">
        <v>17</v>
      </c>
      <c r="E19" s="4" t="s">
        <v>18</v>
      </c>
      <c r="F19" s="4" t="s">
        <v>19</v>
      </c>
      <c r="G19" s="4" t="s">
        <v>20</v>
      </c>
      <c r="H19" s="4" t="s">
        <v>21</v>
      </c>
      <c r="I19" s="5" t="s">
        <v>21</v>
      </c>
      <c r="J19" s="1" t="s">
        <v>107</v>
      </c>
      <c r="K19" s="1" t="s">
        <v>99</v>
      </c>
      <c r="L19" s="1" t="s">
        <v>108</v>
      </c>
      <c r="M19" s="4" t="str">
        <f t="shared" si="0"/>
        <v>Outstanding</v>
      </c>
      <c r="N19" s="13" t="s">
        <v>21</v>
      </c>
    </row>
    <row r="20" spans="1:14" ht="60" customHeight="1" x14ac:dyDescent="0.35">
      <c r="A20" s="11" t="s">
        <v>109</v>
      </c>
      <c r="B20" s="1" t="s">
        <v>110</v>
      </c>
      <c r="C20" s="2" t="s">
        <v>16</v>
      </c>
      <c r="D20" s="3" t="s">
        <v>17</v>
      </c>
      <c r="E20" s="4" t="s">
        <v>18</v>
      </c>
      <c r="F20" s="4" t="s">
        <v>19</v>
      </c>
      <c r="G20" s="4" t="s">
        <v>20</v>
      </c>
      <c r="H20" s="4" t="s">
        <v>21</v>
      </c>
      <c r="I20" s="5" t="s">
        <v>21</v>
      </c>
      <c r="J20" s="1" t="s">
        <v>111</v>
      </c>
      <c r="K20" s="1" t="s">
        <v>112</v>
      </c>
      <c r="L20" s="1" t="s">
        <v>113</v>
      </c>
      <c r="M20" s="4" t="str">
        <f t="shared" si="0"/>
        <v>Outstanding</v>
      </c>
      <c r="N20" s="13" t="s">
        <v>21</v>
      </c>
    </row>
    <row r="21" spans="1:14" ht="60" customHeight="1" x14ac:dyDescent="0.35">
      <c r="A21" s="11" t="s">
        <v>114</v>
      </c>
      <c r="B21" s="1" t="s">
        <v>115</v>
      </c>
      <c r="C21" s="2" t="s">
        <v>16</v>
      </c>
      <c r="D21" s="3" t="s">
        <v>17</v>
      </c>
      <c r="E21" s="4" t="s">
        <v>18</v>
      </c>
      <c r="F21" s="4" t="s">
        <v>19</v>
      </c>
      <c r="G21" s="4" t="s">
        <v>20</v>
      </c>
      <c r="H21" s="4" t="s">
        <v>21</v>
      </c>
      <c r="I21" s="5" t="s">
        <v>21</v>
      </c>
      <c r="J21" s="1" t="s">
        <v>116</v>
      </c>
      <c r="K21" s="1" t="s">
        <v>117</v>
      </c>
      <c r="L21" s="1" t="s">
        <v>118</v>
      </c>
      <c r="M21" s="4" t="str">
        <f t="shared" si="0"/>
        <v>Outstanding</v>
      </c>
      <c r="N21" s="13" t="s">
        <v>21</v>
      </c>
    </row>
    <row r="22" spans="1:14" ht="60" customHeight="1" x14ac:dyDescent="0.35">
      <c r="A22" s="11" t="s">
        <v>119</v>
      </c>
      <c r="B22" s="1" t="s">
        <v>120</v>
      </c>
      <c r="C22" s="2" t="s">
        <v>16</v>
      </c>
      <c r="D22" s="3" t="s">
        <v>17</v>
      </c>
      <c r="E22" s="4" t="s">
        <v>18</v>
      </c>
      <c r="F22" s="4" t="s">
        <v>19</v>
      </c>
      <c r="G22" s="4" t="s">
        <v>20</v>
      </c>
      <c r="H22" s="4" t="s">
        <v>21</v>
      </c>
      <c r="I22" s="5" t="s">
        <v>21</v>
      </c>
      <c r="J22" s="1" t="s">
        <v>121</v>
      </c>
      <c r="K22" s="1" t="s">
        <v>122</v>
      </c>
      <c r="L22" s="1" t="s">
        <v>123</v>
      </c>
      <c r="M22" s="4" t="str">
        <f t="shared" si="0"/>
        <v>Outstanding</v>
      </c>
      <c r="N22" s="13" t="s">
        <v>21</v>
      </c>
    </row>
    <row r="23" spans="1:14" ht="60" customHeight="1" x14ac:dyDescent="0.35">
      <c r="A23" s="11" t="s">
        <v>124</v>
      </c>
      <c r="B23" s="1" t="s">
        <v>125</v>
      </c>
      <c r="C23" s="2" t="s">
        <v>16</v>
      </c>
      <c r="D23" s="3" t="s">
        <v>17</v>
      </c>
      <c r="E23" s="4" t="s">
        <v>18</v>
      </c>
      <c r="F23" s="4" t="s">
        <v>19</v>
      </c>
      <c r="G23" s="4" t="s">
        <v>20</v>
      </c>
      <c r="H23" s="4" t="s">
        <v>21</v>
      </c>
      <c r="I23" s="5" t="s">
        <v>21</v>
      </c>
      <c r="J23" s="1" t="s">
        <v>126</v>
      </c>
      <c r="K23" s="1" t="s">
        <v>127</v>
      </c>
      <c r="L23" s="1" t="s">
        <v>128</v>
      </c>
      <c r="M23" s="4" t="str">
        <f t="shared" si="0"/>
        <v>Outstanding</v>
      </c>
      <c r="N23" s="13" t="s">
        <v>21</v>
      </c>
    </row>
    <row r="24" spans="1:14" ht="60" customHeight="1" x14ac:dyDescent="0.35">
      <c r="A24" s="11" t="s">
        <v>129</v>
      </c>
      <c r="B24" s="1" t="s">
        <v>130</v>
      </c>
      <c r="C24" s="2" t="s">
        <v>16</v>
      </c>
      <c r="D24" s="3" t="s">
        <v>17</v>
      </c>
      <c r="E24" s="4" t="s">
        <v>18</v>
      </c>
      <c r="F24" s="4" t="s">
        <v>19</v>
      </c>
      <c r="G24" s="4" t="s">
        <v>20</v>
      </c>
      <c r="H24" s="4" t="s">
        <v>21</v>
      </c>
      <c r="I24" s="5" t="s">
        <v>21</v>
      </c>
      <c r="J24" s="1" t="s">
        <v>126</v>
      </c>
      <c r="K24" s="1" t="s">
        <v>127</v>
      </c>
      <c r="L24" s="1" t="s">
        <v>131</v>
      </c>
      <c r="M24" s="4" t="str">
        <f t="shared" si="0"/>
        <v>Outstanding</v>
      </c>
      <c r="N24" s="13" t="s">
        <v>21</v>
      </c>
    </row>
    <row r="25" spans="1:14" ht="60" customHeight="1" x14ac:dyDescent="0.35">
      <c r="A25" s="11" t="s">
        <v>132</v>
      </c>
      <c r="B25" s="1" t="s">
        <v>133</v>
      </c>
      <c r="C25" s="2" t="s">
        <v>16</v>
      </c>
      <c r="D25" s="3" t="s">
        <v>17</v>
      </c>
      <c r="E25" s="4" t="s">
        <v>18</v>
      </c>
      <c r="F25" s="4" t="s">
        <v>19</v>
      </c>
      <c r="G25" s="4" t="s">
        <v>20</v>
      </c>
      <c r="H25" s="4" t="s">
        <v>21</v>
      </c>
      <c r="I25" s="5" t="s">
        <v>21</v>
      </c>
      <c r="J25" s="1" t="s">
        <v>126</v>
      </c>
      <c r="K25" s="1" t="s">
        <v>127</v>
      </c>
      <c r="L25" s="1" t="s">
        <v>134</v>
      </c>
      <c r="M25" s="4" t="str">
        <f t="shared" si="0"/>
        <v>Outstanding</v>
      </c>
      <c r="N25" s="13" t="s">
        <v>21</v>
      </c>
    </row>
    <row r="26" spans="1:14" ht="60" customHeight="1" x14ac:dyDescent="0.35">
      <c r="A26" s="11" t="s">
        <v>135</v>
      </c>
      <c r="B26" s="1" t="s">
        <v>136</v>
      </c>
      <c r="C26" s="2" t="s">
        <v>16</v>
      </c>
      <c r="D26" s="3" t="s">
        <v>17</v>
      </c>
      <c r="E26" s="4" t="s">
        <v>18</v>
      </c>
      <c r="F26" s="4" t="s">
        <v>19</v>
      </c>
      <c r="G26" s="4" t="s">
        <v>20</v>
      </c>
      <c r="H26" s="4" t="s">
        <v>21</v>
      </c>
      <c r="I26" s="5" t="s">
        <v>21</v>
      </c>
      <c r="J26" s="1" t="s">
        <v>126</v>
      </c>
      <c r="K26" s="1" t="s">
        <v>127</v>
      </c>
      <c r="L26" s="1" t="s">
        <v>137</v>
      </c>
      <c r="M26" s="4" t="str">
        <f t="shared" si="0"/>
        <v>Outstanding</v>
      </c>
      <c r="N26" s="13" t="s">
        <v>21</v>
      </c>
    </row>
    <row r="27" spans="1:14" ht="60" customHeight="1" x14ac:dyDescent="0.35">
      <c r="A27" s="11" t="s">
        <v>138</v>
      </c>
      <c r="B27" s="1" t="s">
        <v>139</v>
      </c>
      <c r="C27" s="2" t="s">
        <v>16</v>
      </c>
      <c r="D27" s="3" t="s">
        <v>17</v>
      </c>
      <c r="E27" s="4" t="s">
        <v>18</v>
      </c>
      <c r="F27" s="4" t="s">
        <v>19</v>
      </c>
      <c r="G27" s="4" t="s">
        <v>20</v>
      </c>
      <c r="H27" s="4" t="s">
        <v>21</v>
      </c>
      <c r="I27" s="5" t="s">
        <v>21</v>
      </c>
      <c r="J27" s="1" t="s">
        <v>140</v>
      </c>
      <c r="K27" s="1" t="s">
        <v>141</v>
      </c>
      <c r="L27" s="1" t="s">
        <v>142</v>
      </c>
      <c r="M27" s="4" t="str">
        <f t="shared" si="0"/>
        <v>Outstanding</v>
      </c>
      <c r="N27" s="13" t="s">
        <v>21</v>
      </c>
    </row>
    <row r="28" spans="1:14" ht="60" customHeight="1" x14ac:dyDescent="0.35">
      <c r="A28" s="11" t="s">
        <v>143</v>
      </c>
      <c r="B28" s="1" t="s">
        <v>139</v>
      </c>
      <c r="C28" s="2" t="s">
        <v>16</v>
      </c>
      <c r="D28" s="3" t="s">
        <v>17</v>
      </c>
      <c r="E28" s="4" t="s">
        <v>18</v>
      </c>
      <c r="F28" s="4" t="s">
        <v>19</v>
      </c>
      <c r="G28" s="4" t="s">
        <v>20</v>
      </c>
      <c r="H28" s="4" t="s">
        <v>21</v>
      </c>
      <c r="I28" s="5" t="s">
        <v>21</v>
      </c>
      <c r="J28" s="1" t="s">
        <v>144</v>
      </c>
      <c r="K28" s="1" t="s">
        <v>141</v>
      </c>
      <c r="L28" s="1" t="s">
        <v>145</v>
      </c>
      <c r="M28" s="4" t="str">
        <f t="shared" si="0"/>
        <v>Outstanding</v>
      </c>
      <c r="N28" s="13" t="s">
        <v>21</v>
      </c>
    </row>
    <row r="29" spans="1:14" ht="60" customHeight="1" x14ac:dyDescent="0.35">
      <c r="A29" s="11" t="s">
        <v>146</v>
      </c>
      <c r="B29" s="1" t="s">
        <v>147</v>
      </c>
      <c r="C29" s="2" t="s">
        <v>16</v>
      </c>
      <c r="D29" s="3" t="s">
        <v>17</v>
      </c>
      <c r="E29" s="4" t="s">
        <v>18</v>
      </c>
      <c r="F29" s="4" t="s">
        <v>19</v>
      </c>
      <c r="G29" s="4" t="s">
        <v>20</v>
      </c>
      <c r="H29" s="4" t="s">
        <v>21</v>
      </c>
      <c r="I29" s="5" t="s">
        <v>21</v>
      </c>
      <c r="J29" s="1" t="s">
        <v>148</v>
      </c>
      <c r="K29" s="1" t="s">
        <v>149</v>
      </c>
      <c r="L29" s="1" t="s">
        <v>150</v>
      </c>
      <c r="M29" s="4" t="str">
        <f t="shared" si="0"/>
        <v>Outstanding</v>
      </c>
      <c r="N29" s="13" t="s">
        <v>21</v>
      </c>
    </row>
    <row r="30" spans="1:14" ht="60" customHeight="1" x14ac:dyDescent="0.35">
      <c r="A30" s="11" t="s">
        <v>151</v>
      </c>
      <c r="B30" s="1" t="s">
        <v>152</v>
      </c>
      <c r="C30" s="2" t="s">
        <v>16</v>
      </c>
      <c r="D30" s="3" t="s">
        <v>17</v>
      </c>
      <c r="E30" s="4" t="s">
        <v>18</v>
      </c>
      <c r="F30" s="4" t="s">
        <v>19</v>
      </c>
      <c r="G30" s="4" t="s">
        <v>20</v>
      </c>
      <c r="H30" s="4" t="s">
        <v>21</v>
      </c>
      <c r="I30" s="5" t="s">
        <v>21</v>
      </c>
      <c r="J30" s="1" t="s">
        <v>153</v>
      </c>
      <c r="K30" s="1" t="s">
        <v>154</v>
      </c>
      <c r="L30" s="1" t="s">
        <v>155</v>
      </c>
      <c r="M30" s="4" t="str">
        <f t="shared" si="0"/>
        <v>Outstanding</v>
      </c>
      <c r="N30" s="13" t="s">
        <v>21</v>
      </c>
    </row>
    <row r="31" spans="1:14" ht="60" customHeight="1" x14ac:dyDescent="0.35">
      <c r="A31" s="11" t="s">
        <v>156</v>
      </c>
      <c r="B31" s="1" t="s">
        <v>157</v>
      </c>
      <c r="C31" s="2" t="s">
        <v>16</v>
      </c>
      <c r="D31" s="3" t="s">
        <v>17</v>
      </c>
      <c r="E31" s="4" t="s">
        <v>18</v>
      </c>
      <c r="F31" s="4" t="s">
        <v>19</v>
      </c>
      <c r="G31" s="4" t="s">
        <v>20</v>
      </c>
      <c r="H31" s="4" t="s">
        <v>21</v>
      </c>
      <c r="I31" s="5" t="s">
        <v>21</v>
      </c>
      <c r="J31" s="1" t="s">
        <v>158</v>
      </c>
      <c r="K31" s="1" t="s">
        <v>159</v>
      </c>
      <c r="L31" s="1" t="s">
        <v>160</v>
      </c>
      <c r="M31" s="4" t="str">
        <f t="shared" si="0"/>
        <v>Outstanding</v>
      </c>
      <c r="N31" s="13" t="s">
        <v>21</v>
      </c>
    </row>
    <row r="32" spans="1:14" ht="60" customHeight="1" x14ac:dyDescent="0.35">
      <c r="A32" s="11" t="s">
        <v>161</v>
      </c>
      <c r="B32" s="1" t="s">
        <v>162</v>
      </c>
      <c r="C32" s="2" t="s">
        <v>16</v>
      </c>
      <c r="D32" s="3" t="s">
        <v>17</v>
      </c>
      <c r="E32" s="4" t="s">
        <v>18</v>
      </c>
      <c r="F32" s="4" t="s">
        <v>19</v>
      </c>
      <c r="G32" s="4" t="s">
        <v>20</v>
      </c>
      <c r="H32" s="4" t="s">
        <v>21</v>
      </c>
      <c r="I32" s="5" t="s">
        <v>21</v>
      </c>
      <c r="J32" s="1" t="s">
        <v>163</v>
      </c>
      <c r="K32" s="1" t="s">
        <v>159</v>
      </c>
      <c r="L32" s="1" t="s">
        <v>164</v>
      </c>
      <c r="M32" s="4" t="str">
        <f t="shared" si="0"/>
        <v>Outstanding</v>
      </c>
      <c r="N32" s="13" t="s">
        <v>21</v>
      </c>
    </row>
    <row r="33" spans="1:14" ht="60" customHeight="1" x14ac:dyDescent="0.35">
      <c r="A33" s="11" t="s">
        <v>165</v>
      </c>
      <c r="B33" s="1" t="s">
        <v>166</v>
      </c>
      <c r="C33" s="2" t="s">
        <v>16</v>
      </c>
      <c r="D33" s="3" t="s">
        <v>17</v>
      </c>
      <c r="E33" s="4" t="s">
        <v>18</v>
      </c>
      <c r="F33" s="4" t="s">
        <v>19</v>
      </c>
      <c r="G33" s="4" t="s">
        <v>20</v>
      </c>
      <c r="H33" s="4" t="s">
        <v>21</v>
      </c>
      <c r="I33" s="5" t="s">
        <v>21</v>
      </c>
      <c r="J33" s="1" t="s">
        <v>126</v>
      </c>
      <c r="K33" s="1" t="s">
        <v>167</v>
      </c>
      <c r="L33" s="1" t="s">
        <v>168</v>
      </c>
      <c r="M33" s="4" t="str">
        <f t="shared" si="0"/>
        <v>Outstanding</v>
      </c>
      <c r="N33" s="13" t="s">
        <v>21</v>
      </c>
    </row>
    <row r="34" spans="1:14" ht="60" customHeight="1" x14ac:dyDescent="0.35">
      <c r="A34" s="11" t="s">
        <v>169</v>
      </c>
      <c r="B34" s="1" t="s">
        <v>170</v>
      </c>
      <c r="C34" s="2" t="s">
        <v>16</v>
      </c>
      <c r="D34" s="3" t="s">
        <v>17</v>
      </c>
      <c r="E34" s="4" t="s">
        <v>18</v>
      </c>
      <c r="F34" s="4" t="s">
        <v>19</v>
      </c>
      <c r="G34" s="4" t="s">
        <v>20</v>
      </c>
      <c r="H34" s="4" t="s">
        <v>21</v>
      </c>
      <c r="I34" s="5" t="s">
        <v>21</v>
      </c>
      <c r="J34" s="1" t="s">
        <v>171</v>
      </c>
      <c r="K34" s="1" t="s">
        <v>172</v>
      </c>
      <c r="L34" s="1" t="s">
        <v>173</v>
      </c>
      <c r="M34" s="4" t="str">
        <f t="shared" si="0"/>
        <v>Outstanding</v>
      </c>
      <c r="N34" s="13" t="s">
        <v>21</v>
      </c>
    </row>
    <row r="35" spans="1:14" ht="60" customHeight="1" x14ac:dyDescent="0.35">
      <c r="A35" s="11" t="s">
        <v>174</v>
      </c>
      <c r="B35" s="1" t="s">
        <v>175</v>
      </c>
      <c r="C35" s="2" t="s">
        <v>16</v>
      </c>
      <c r="D35" s="3" t="s">
        <v>17</v>
      </c>
      <c r="E35" s="4" t="s">
        <v>18</v>
      </c>
      <c r="F35" s="4" t="s">
        <v>19</v>
      </c>
      <c r="G35" s="4" t="s">
        <v>20</v>
      </c>
      <c r="H35" s="4" t="s">
        <v>21</v>
      </c>
      <c r="I35" s="5" t="s">
        <v>21</v>
      </c>
      <c r="J35" s="1" t="s">
        <v>176</v>
      </c>
      <c r="K35" s="1" t="s">
        <v>177</v>
      </c>
      <c r="L35" s="1" t="s">
        <v>178</v>
      </c>
      <c r="M35" s="4" t="str">
        <f t="shared" si="0"/>
        <v>Outstanding</v>
      </c>
      <c r="N35" s="13" t="s">
        <v>21</v>
      </c>
    </row>
    <row r="36" spans="1:14" ht="60" customHeight="1" x14ac:dyDescent="0.35">
      <c r="A36" s="11" t="s">
        <v>179</v>
      </c>
      <c r="B36" s="1" t="s">
        <v>180</v>
      </c>
      <c r="C36" s="2" t="s">
        <v>16</v>
      </c>
      <c r="D36" s="3" t="s">
        <v>17</v>
      </c>
      <c r="E36" s="4" t="s">
        <v>18</v>
      </c>
      <c r="F36" s="4" t="s">
        <v>19</v>
      </c>
      <c r="G36" s="4" t="s">
        <v>20</v>
      </c>
      <c r="H36" s="4" t="s">
        <v>21</v>
      </c>
      <c r="I36" s="5" t="s">
        <v>21</v>
      </c>
      <c r="J36" s="1" t="s">
        <v>181</v>
      </c>
      <c r="K36" s="1" t="s">
        <v>182</v>
      </c>
      <c r="L36" s="1" t="s">
        <v>183</v>
      </c>
      <c r="M36" s="4" t="str">
        <f t="shared" si="0"/>
        <v>Outstanding</v>
      </c>
      <c r="N36" s="13" t="s">
        <v>21</v>
      </c>
    </row>
    <row r="37" spans="1:14" ht="60" customHeight="1" x14ac:dyDescent="0.35">
      <c r="A37" s="11" t="s">
        <v>184</v>
      </c>
      <c r="B37" s="1" t="s">
        <v>185</v>
      </c>
      <c r="C37" s="2" t="s">
        <v>16</v>
      </c>
      <c r="D37" s="3" t="s">
        <v>17</v>
      </c>
      <c r="E37" s="4" t="s">
        <v>18</v>
      </c>
      <c r="F37" s="4" t="s">
        <v>19</v>
      </c>
      <c r="G37" s="4" t="s">
        <v>20</v>
      </c>
      <c r="H37" s="4" t="s">
        <v>21</v>
      </c>
      <c r="I37" s="5" t="s">
        <v>21</v>
      </c>
      <c r="J37" s="1" t="s">
        <v>186</v>
      </c>
      <c r="K37" s="1" t="s">
        <v>187</v>
      </c>
      <c r="L37" s="1" t="s">
        <v>188</v>
      </c>
      <c r="M37" s="4" t="str">
        <f t="shared" si="0"/>
        <v>Outstanding</v>
      </c>
      <c r="N37" s="13" t="s">
        <v>21</v>
      </c>
    </row>
    <row r="38" spans="1:14" ht="60" customHeight="1" x14ac:dyDescent="0.35">
      <c r="A38" s="11" t="s">
        <v>189</v>
      </c>
      <c r="B38" s="1" t="s">
        <v>190</v>
      </c>
      <c r="C38" s="2" t="s">
        <v>16</v>
      </c>
      <c r="D38" s="3" t="s">
        <v>17</v>
      </c>
      <c r="E38" s="4" t="s">
        <v>18</v>
      </c>
      <c r="F38" s="4" t="s">
        <v>19</v>
      </c>
      <c r="G38" s="4" t="s">
        <v>20</v>
      </c>
      <c r="H38" s="4" t="s">
        <v>21</v>
      </c>
      <c r="I38" s="5" t="s">
        <v>21</v>
      </c>
      <c r="J38" s="1" t="s">
        <v>191</v>
      </c>
      <c r="K38" s="1" t="s">
        <v>192</v>
      </c>
      <c r="L38" s="1" t="s">
        <v>193</v>
      </c>
      <c r="M38" s="4" t="str">
        <f t="shared" si="0"/>
        <v>Outstanding</v>
      </c>
      <c r="N38" s="13" t="s">
        <v>21</v>
      </c>
    </row>
    <row r="39" spans="1:14" ht="60" customHeight="1" x14ac:dyDescent="0.35">
      <c r="A39" s="11" t="s">
        <v>194</v>
      </c>
      <c r="B39" s="1" t="s">
        <v>195</v>
      </c>
      <c r="C39" s="2" t="s">
        <v>16</v>
      </c>
      <c r="D39" s="3" t="s">
        <v>17</v>
      </c>
      <c r="E39" s="4" t="s">
        <v>18</v>
      </c>
      <c r="F39" s="4" t="s">
        <v>19</v>
      </c>
      <c r="G39" s="4" t="s">
        <v>20</v>
      </c>
      <c r="H39" s="4" t="s">
        <v>21</v>
      </c>
      <c r="I39" s="5" t="s">
        <v>21</v>
      </c>
      <c r="J39" s="1" t="s">
        <v>196</v>
      </c>
      <c r="K39" s="1" t="s">
        <v>197</v>
      </c>
      <c r="L39" s="1" t="s">
        <v>198</v>
      </c>
      <c r="M39" s="4" t="str">
        <f t="shared" si="0"/>
        <v>Outstanding</v>
      </c>
      <c r="N39" s="13" t="s">
        <v>21</v>
      </c>
    </row>
    <row r="40" spans="1:14" ht="60" customHeight="1" x14ac:dyDescent="0.35">
      <c r="A40" s="11" t="s">
        <v>199</v>
      </c>
      <c r="B40" s="1" t="s">
        <v>200</v>
      </c>
      <c r="C40" s="2" t="s">
        <v>16</v>
      </c>
      <c r="D40" s="3" t="s">
        <v>17</v>
      </c>
      <c r="E40" s="4" t="s">
        <v>18</v>
      </c>
      <c r="F40" s="4" t="s">
        <v>19</v>
      </c>
      <c r="G40" s="4" t="s">
        <v>20</v>
      </c>
      <c r="H40" s="4" t="s">
        <v>21</v>
      </c>
      <c r="I40" s="5" t="s">
        <v>21</v>
      </c>
      <c r="J40" s="1" t="s">
        <v>201</v>
      </c>
      <c r="K40" s="1" t="s">
        <v>202</v>
      </c>
      <c r="L40" s="1" t="s">
        <v>203</v>
      </c>
      <c r="M40" s="4" t="str">
        <f t="shared" si="0"/>
        <v>Outstanding</v>
      </c>
      <c r="N40" s="13" t="s">
        <v>21</v>
      </c>
    </row>
    <row r="41" spans="1:14" ht="60" customHeight="1" x14ac:dyDescent="0.35">
      <c r="A41" s="11" t="s">
        <v>204</v>
      </c>
      <c r="B41" s="1" t="s">
        <v>200</v>
      </c>
      <c r="C41" s="2" t="s">
        <v>16</v>
      </c>
      <c r="D41" s="3" t="s">
        <v>17</v>
      </c>
      <c r="E41" s="4" t="s">
        <v>18</v>
      </c>
      <c r="F41" s="4" t="s">
        <v>19</v>
      </c>
      <c r="G41" s="4" t="s">
        <v>20</v>
      </c>
      <c r="H41" s="4" t="s">
        <v>21</v>
      </c>
      <c r="I41" s="5" t="s">
        <v>21</v>
      </c>
      <c r="J41" s="1" t="s">
        <v>205</v>
      </c>
      <c r="K41" s="1" t="s">
        <v>202</v>
      </c>
      <c r="L41" s="1" t="s">
        <v>206</v>
      </c>
      <c r="M41" s="4" t="str">
        <f t="shared" si="0"/>
        <v>Outstanding</v>
      </c>
      <c r="N41" s="13" t="s">
        <v>21</v>
      </c>
    </row>
    <row r="42" spans="1:14" ht="60" customHeight="1" x14ac:dyDescent="0.35">
      <c r="A42" s="11" t="s">
        <v>207</v>
      </c>
      <c r="B42" s="1" t="s">
        <v>208</v>
      </c>
      <c r="C42" s="2" t="s">
        <v>16</v>
      </c>
      <c r="D42" s="3" t="s">
        <v>17</v>
      </c>
      <c r="E42" s="4" t="s">
        <v>18</v>
      </c>
      <c r="F42" s="4" t="s">
        <v>19</v>
      </c>
      <c r="G42" s="4" t="s">
        <v>20</v>
      </c>
      <c r="H42" s="4" t="s">
        <v>21</v>
      </c>
      <c r="I42" s="5" t="s">
        <v>21</v>
      </c>
      <c r="J42" s="1" t="s">
        <v>209</v>
      </c>
      <c r="K42" s="1" t="s">
        <v>210</v>
      </c>
      <c r="L42" s="1" t="s">
        <v>211</v>
      </c>
      <c r="M42" s="4" t="str">
        <f t="shared" si="0"/>
        <v>Outstanding</v>
      </c>
      <c r="N42" s="13" t="s">
        <v>21</v>
      </c>
    </row>
    <row r="43" spans="1:14" ht="60" customHeight="1" x14ac:dyDescent="0.35">
      <c r="A43" s="11" t="s">
        <v>212</v>
      </c>
      <c r="B43" s="1" t="s">
        <v>213</v>
      </c>
      <c r="C43" s="2" t="s">
        <v>16</v>
      </c>
      <c r="D43" s="3" t="s">
        <v>17</v>
      </c>
      <c r="E43" s="4" t="s">
        <v>18</v>
      </c>
      <c r="F43" s="4" t="s">
        <v>19</v>
      </c>
      <c r="G43" s="4" t="s">
        <v>20</v>
      </c>
      <c r="H43" s="4" t="s">
        <v>21</v>
      </c>
      <c r="I43" s="5" t="s">
        <v>21</v>
      </c>
      <c r="J43" s="1" t="s">
        <v>214</v>
      </c>
      <c r="K43" s="1" t="s">
        <v>215</v>
      </c>
      <c r="L43" s="1" t="s">
        <v>216</v>
      </c>
      <c r="M43" s="4" t="str">
        <f t="shared" si="0"/>
        <v>Outstanding</v>
      </c>
      <c r="N43" s="13" t="s">
        <v>21</v>
      </c>
    </row>
    <row r="44" spans="1:14" ht="60" customHeight="1" x14ac:dyDescent="0.35">
      <c r="A44" s="11" t="s">
        <v>217</v>
      </c>
      <c r="B44" s="1" t="s">
        <v>218</v>
      </c>
      <c r="C44" s="2" t="s">
        <v>16</v>
      </c>
      <c r="D44" s="3" t="s">
        <v>17</v>
      </c>
      <c r="E44" s="4" t="s">
        <v>18</v>
      </c>
      <c r="F44" s="4" t="s">
        <v>19</v>
      </c>
      <c r="G44" s="4" t="s">
        <v>20</v>
      </c>
      <c r="H44" s="4" t="s">
        <v>21</v>
      </c>
      <c r="I44" s="5" t="s">
        <v>21</v>
      </c>
      <c r="J44" s="1" t="s">
        <v>219</v>
      </c>
      <c r="K44" s="1" t="s">
        <v>215</v>
      </c>
      <c r="L44" s="1" t="s">
        <v>220</v>
      </c>
      <c r="M44" s="4" t="str">
        <f t="shared" si="0"/>
        <v>Outstanding</v>
      </c>
      <c r="N44" s="13" t="s">
        <v>21</v>
      </c>
    </row>
    <row r="45" spans="1:14" ht="60" customHeight="1" x14ac:dyDescent="0.35">
      <c r="A45" s="11" t="s">
        <v>221</v>
      </c>
      <c r="B45" s="1" t="s">
        <v>222</v>
      </c>
      <c r="C45" s="2" t="s">
        <v>16</v>
      </c>
      <c r="D45" s="3" t="s">
        <v>17</v>
      </c>
      <c r="E45" s="4" t="s">
        <v>18</v>
      </c>
      <c r="F45" s="4" t="s">
        <v>19</v>
      </c>
      <c r="G45" s="4" t="s">
        <v>20</v>
      </c>
      <c r="H45" s="4" t="s">
        <v>21</v>
      </c>
      <c r="I45" s="5" t="s">
        <v>21</v>
      </c>
      <c r="J45" s="1" t="s">
        <v>223</v>
      </c>
      <c r="K45" s="1" t="s">
        <v>215</v>
      </c>
      <c r="L45" s="1" t="s">
        <v>224</v>
      </c>
      <c r="M45" s="4" t="str">
        <f t="shared" si="0"/>
        <v>Outstanding</v>
      </c>
      <c r="N45" s="13" t="s">
        <v>21</v>
      </c>
    </row>
    <row r="46" spans="1:14" ht="60" customHeight="1" x14ac:dyDescent="0.35">
      <c r="A46" s="11" t="s">
        <v>225</v>
      </c>
      <c r="B46" s="1" t="s">
        <v>226</v>
      </c>
      <c r="C46" s="2" t="s">
        <v>16</v>
      </c>
      <c r="D46" s="3" t="s">
        <v>17</v>
      </c>
      <c r="E46" s="4" t="s">
        <v>18</v>
      </c>
      <c r="F46" s="4" t="s">
        <v>19</v>
      </c>
      <c r="G46" s="4" t="s">
        <v>20</v>
      </c>
      <c r="H46" s="4" t="s">
        <v>21</v>
      </c>
      <c r="I46" s="5" t="s">
        <v>21</v>
      </c>
      <c r="J46" s="1" t="s">
        <v>227</v>
      </c>
      <c r="K46" s="1" t="s">
        <v>228</v>
      </c>
      <c r="L46" s="1" t="s">
        <v>229</v>
      </c>
      <c r="M46" s="4" t="str">
        <f t="shared" si="0"/>
        <v>Outstanding</v>
      </c>
      <c r="N46" s="13" t="s">
        <v>21</v>
      </c>
    </row>
    <row r="47" spans="1:14" ht="60" customHeight="1" x14ac:dyDescent="0.35">
      <c r="A47" s="11" t="s">
        <v>230</v>
      </c>
      <c r="B47" s="1" t="s">
        <v>231</v>
      </c>
      <c r="C47" s="2" t="s">
        <v>16</v>
      </c>
      <c r="D47" s="3" t="s">
        <v>17</v>
      </c>
      <c r="E47" s="4" t="s">
        <v>18</v>
      </c>
      <c r="F47" s="4" t="s">
        <v>19</v>
      </c>
      <c r="G47" s="4" t="s">
        <v>20</v>
      </c>
      <c r="H47" s="4" t="s">
        <v>21</v>
      </c>
      <c r="I47" s="5" t="s">
        <v>21</v>
      </c>
      <c r="J47" s="1" t="s">
        <v>232</v>
      </c>
      <c r="K47" s="1" t="s">
        <v>233</v>
      </c>
      <c r="L47" s="1" t="s">
        <v>234</v>
      </c>
      <c r="M47" s="4" t="str">
        <f t="shared" si="0"/>
        <v>Outstanding</v>
      </c>
      <c r="N47" s="13" t="s">
        <v>21</v>
      </c>
    </row>
    <row r="48" spans="1:14" ht="60" customHeight="1" x14ac:dyDescent="0.35">
      <c r="A48" s="11" t="s">
        <v>235</v>
      </c>
      <c r="B48" s="1" t="s">
        <v>236</v>
      </c>
      <c r="C48" s="2" t="s">
        <v>16</v>
      </c>
      <c r="D48" s="3" t="s">
        <v>17</v>
      </c>
      <c r="E48" s="4" t="s">
        <v>18</v>
      </c>
      <c r="F48" s="4" t="s">
        <v>19</v>
      </c>
      <c r="G48" s="4" t="s">
        <v>20</v>
      </c>
      <c r="H48" s="4" t="s">
        <v>21</v>
      </c>
      <c r="I48" s="5" t="s">
        <v>21</v>
      </c>
      <c r="J48" s="1" t="s">
        <v>237</v>
      </c>
      <c r="K48" s="1" t="s">
        <v>238</v>
      </c>
      <c r="L48" s="1" t="s">
        <v>239</v>
      </c>
      <c r="M48" s="4" t="str">
        <f t="shared" si="0"/>
        <v>Outstanding</v>
      </c>
      <c r="N48" s="13" t="s">
        <v>21</v>
      </c>
    </row>
    <row r="49" spans="1:14" ht="60" customHeight="1" x14ac:dyDescent="0.35">
      <c r="A49" s="11" t="s">
        <v>240</v>
      </c>
      <c r="B49" s="1" t="s">
        <v>241</v>
      </c>
      <c r="C49" s="2" t="s">
        <v>16</v>
      </c>
      <c r="D49" s="3" t="s">
        <v>17</v>
      </c>
      <c r="E49" s="4" t="s">
        <v>18</v>
      </c>
      <c r="F49" s="4" t="s">
        <v>19</v>
      </c>
      <c r="G49" s="4" t="s">
        <v>20</v>
      </c>
      <c r="H49" s="4" t="s">
        <v>21</v>
      </c>
      <c r="I49" s="5" t="s">
        <v>21</v>
      </c>
      <c r="J49" s="1" t="s">
        <v>242</v>
      </c>
      <c r="K49" s="1" t="s">
        <v>243</v>
      </c>
      <c r="L49" s="1" t="s">
        <v>244</v>
      </c>
      <c r="M49" s="4" t="str">
        <f t="shared" si="0"/>
        <v>Outstanding</v>
      </c>
      <c r="N49" s="13" t="s">
        <v>21</v>
      </c>
    </row>
    <row r="50" spans="1:14" ht="60" customHeight="1" x14ac:dyDescent="0.35">
      <c r="A50" s="11" t="s">
        <v>245</v>
      </c>
      <c r="B50" s="1" t="s">
        <v>246</v>
      </c>
      <c r="C50" s="2" t="s">
        <v>16</v>
      </c>
      <c r="D50" s="3" t="s">
        <v>17</v>
      </c>
      <c r="E50" s="4" t="s">
        <v>18</v>
      </c>
      <c r="F50" s="4" t="s">
        <v>19</v>
      </c>
      <c r="G50" s="4" t="s">
        <v>20</v>
      </c>
      <c r="H50" s="4" t="s">
        <v>21</v>
      </c>
      <c r="I50" s="5" t="s">
        <v>21</v>
      </c>
      <c r="J50" s="1" t="s">
        <v>247</v>
      </c>
      <c r="K50" s="1" t="s">
        <v>248</v>
      </c>
      <c r="L50" s="1" t="s">
        <v>249</v>
      </c>
      <c r="M50" s="4" t="str">
        <f t="shared" si="0"/>
        <v>Outstanding</v>
      </c>
      <c r="N50" s="13" t="s">
        <v>21</v>
      </c>
    </row>
    <row r="51" spans="1:14" ht="60" customHeight="1" x14ac:dyDescent="0.35">
      <c r="A51" s="11" t="s">
        <v>250</v>
      </c>
      <c r="B51" s="1" t="s">
        <v>246</v>
      </c>
      <c r="C51" s="2" t="s">
        <v>16</v>
      </c>
      <c r="D51" s="3" t="s">
        <v>17</v>
      </c>
      <c r="E51" s="4" t="s">
        <v>18</v>
      </c>
      <c r="F51" s="4" t="s">
        <v>19</v>
      </c>
      <c r="G51" s="4" t="s">
        <v>20</v>
      </c>
      <c r="H51" s="4" t="s">
        <v>21</v>
      </c>
      <c r="I51" s="5" t="s">
        <v>21</v>
      </c>
      <c r="J51" s="1" t="s">
        <v>251</v>
      </c>
      <c r="K51" s="1" t="s">
        <v>248</v>
      </c>
      <c r="L51" s="1" t="s">
        <v>252</v>
      </c>
      <c r="M51" s="4" t="str">
        <f t="shared" si="0"/>
        <v>Outstanding</v>
      </c>
      <c r="N51" s="13" t="s">
        <v>21</v>
      </c>
    </row>
    <row r="52" spans="1:14" ht="60" customHeight="1" x14ac:dyDescent="0.35">
      <c r="A52" s="11" t="s">
        <v>253</v>
      </c>
      <c r="B52" s="1" t="s">
        <v>254</v>
      </c>
      <c r="C52" s="2" t="s">
        <v>16</v>
      </c>
      <c r="D52" s="3" t="s">
        <v>17</v>
      </c>
      <c r="E52" s="4" t="s">
        <v>18</v>
      </c>
      <c r="F52" s="4" t="s">
        <v>19</v>
      </c>
      <c r="G52" s="4" t="s">
        <v>20</v>
      </c>
      <c r="H52" s="4" t="s">
        <v>21</v>
      </c>
      <c r="I52" s="5" t="s">
        <v>21</v>
      </c>
      <c r="J52" s="1" t="s">
        <v>255</v>
      </c>
      <c r="K52" s="1" t="s">
        <v>256</v>
      </c>
      <c r="L52" s="1" t="s">
        <v>257</v>
      </c>
      <c r="M52" s="4" t="str">
        <f t="shared" si="0"/>
        <v>Outstanding</v>
      </c>
      <c r="N52" s="13" t="s">
        <v>21</v>
      </c>
    </row>
    <row r="53" spans="1:14" ht="60" customHeight="1" x14ac:dyDescent="0.35">
      <c r="A53" s="11" t="s">
        <v>258</v>
      </c>
      <c r="B53" s="1" t="s">
        <v>259</v>
      </c>
      <c r="C53" s="2" t="s">
        <v>16</v>
      </c>
      <c r="D53" s="3" t="s">
        <v>17</v>
      </c>
      <c r="E53" s="4" t="s">
        <v>18</v>
      </c>
      <c r="F53" s="4" t="s">
        <v>19</v>
      </c>
      <c r="G53" s="4" t="s">
        <v>20</v>
      </c>
      <c r="H53" s="4" t="s">
        <v>21</v>
      </c>
      <c r="I53" s="5" t="s">
        <v>21</v>
      </c>
      <c r="J53" s="1" t="s">
        <v>126</v>
      </c>
      <c r="K53" s="1" t="s">
        <v>127</v>
      </c>
      <c r="L53" s="1" t="s">
        <v>260</v>
      </c>
      <c r="M53" s="4" t="str">
        <f t="shared" si="0"/>
        <v>Outstanding</v>
      </c>
      <c r="N53" s="13" t="s">
        <v>21</v>
      </c>
    </row>
    <row r="54" spans="1:14" ht="60" customHeight="1" x14ac:dyDescent="0.35">
      <c r="A54" s="11" t="s">
        <v>261</v>
      </c>
      <c r="B54" s="1" t="s">
        <v>262</v>
      </c>
      <c r="C54" s="2" t="s">
        <v>16</v>
      </c>
      <c r="D54" s="3" t="s">
        <v>17</v>
      </c>
      <c r="E54" s="4" t="s">
        <v>18</v>
      </c>
      <c r="F54" s="4" t="s">
        <v>19</v>
      </c>
      <c r="G54" s="4" t="s">
        <v>20</v>
      </c>
      <c r="H54" s="4" t="s">
        <v>21</v>
      </c>
      <c r="I54" s="5" t="s">
        <v>21</v>
      </c>
      <c r="J54" s="1" t="s">
        <v>263</v>
      </c>
      <c r="K54" s="1" t="s">
        <v>264</v>
      </c>
      <c r="L54" s="1" t="s">
        <v>265</v>
      </c>
      <c r="M54" s="4" t="str">
        <f t="shared" si="0"/>
        <v>Outstanding</v>
      </c>
      <c r="N54" s="13" t="s">
        <v>21</v>
      </c>
    </row>
    <row r="55" spans="1:14" ht="60" customHeight="1" x14ac:dyDescent="0.35">
      <c r="A55" s="11" t="s">
        <v>266</v>
      </c>
      <c r="B55" s="1" t="s">
        <v>267</v>
      </c>
      <c r="C55" s="2" t="s">
        <v>16</v>
      </c>
      <c r="D55" s="3" t="s">
        <v>17</v>
      </c>
      <c r="E55" s="4" t="s">
        <v>18</v>
      </c>
      <c r="F55" s="4" t="s">
        <v>19</v>
      </c>
      <c r="G55" s="4" t="s">
        <v>20</v>
      </c>
      <c r="H55" s="4" t="s">
        <v>21</v>
      </c>
      <c r="I55" s="5" t="s">
        <v>21</v>
      </c>
      <c r="J55" s="1" t="s">
        <v>268</v>
      </c>
      <c r="K55" s="1" t="s">
        <v>269</v>
      </c>
      <c r="L55" s="1" t="s">
        <v>270</v>
      </c>
      <c r="M55" s="4" t="str">
        <f t="shared" si="0"/>
        <v>Outstanding</v>
      </c>
      <c r="N55" s="13" t="s">
        <v>21</v>
      </c>
    </row>
    <row r="56" spans="1:14" ht="60" customHeight="1" x14ac:dyDescent="0.35">
      <c r="A56" s="11" t="s">
        <v>271</v>
      </c>
      <c r="B56" s="1" t="s">
        <v>272</v>
      </c>
      <c r="C56" s="2" t="s">
        <v>16</v>
      </c>
      <c r="D56" s="3" t="s">
        <v>17</v>
      </c>
      <c r="E56" s="4" t="s">
        <v>18</v>
      </c>
      <c r="F56" s="4" t="s">
        <v>19</v>
      </c>
      <c r="G56" s="4" t="s">
        <v>20</v>
      </c>
      <c r="H56" s="4" t="s">
        <v>21</v>
      </c>
      <c r="I56" s="5" t="s">
        <v>21</v>
      </c>
      <c r="J56" s="1" t="s">
        <v>273</v>
      </c>
      <c r="K56" s="1" t="s">
        <v>274</v>
      </c>
      <c r="L56" s="1" t="s">
        <v>275</v>
      </c>
      <c r="M56" s="4" t="str">
        <f t="shared" si="0"/>
        <v>Outstanding</v>
      </c>
      <c r="N56" s="13" t="s">
        <v>21</v>
      </c>
    </row>
    <row r="57" spans="1:14" ht="60" customHeight="1" x14ac:dyDescent="0.35">
      <c r="A57" s="11" t="s">
        <v>276</v>
      </c>
      <c r="B57" s="1" t="s">
        <v>277</v>
      </c>
      <c r="C57" s="2" t="s">
        <v>16</v>
      </c>
      <c r="D57" s="3" t="s">
        <v>17</v>
      </c>
      <c r="E57" s="4" t="s">
        <v>18</v>
      </c>
      <c r="F57" s="4" t="s">
        <v>19</v>
      </c>
      <c r="G57" s="4" t="s">
        <v>20</v>
      </c>
      <c r="H57" s="4" t="s">
        <v>21</v>
      </c>
      <c r="I57" s="5" t="s">
        <v>21</v>
      </c>
      <c r="J57" s="1" t="s">
        <v>278</v>
      </c>
      <c r="K57" s="1" t="s">
        <v>279</v>
      </c>
      <c r="L57" s="1" t="s">
        <v>280</v>
      </c>
      <c r="M57" s="4" t="str">
        <f t="shared" si="0"/>
        <v>Outstanding</v>
      </c>
      <c r="N57" s="13" t="s">
        <v>21</v>
      </c>
    </row>
    <row r="58" spans="1:14" ht="60" customHeight="1" x14ac:dyDescent="0.35">
      <c r="A58" s="11" t="s">
        <v>281</v>
      </c>
      <c r="B58" s="1" t="s">
        <v>282</v>
      </c>
      <c r="C58" s="2" t="s">
        <v>16</v>
      </c>
      <c r="D58" s="3" t="s">
        <v>17</v>
      </c>
      <c r="E58" s="4" t="s">
        <v>18</v>
      </c>
      <c r="F58" s="4" t="s">
        <v>19</v>
      </c>
      <c r="G58" s="4" t="s">
        <v>20</v>
      </c>
      <c r="H58" s="4" t="s">
        <v>21</v>
      </c>
      <c r="I58" s="5" t="s">
        <v>21</v>
      </c>
      <c r="J58" s="1" t="s">
        <v>283</v>
      </c>
      <c r="K58" s="1" t="s">
        <v>284</v>
      </c>
      <c r="L58" s="1" t="s">
        <v>285</v>
      </c>
      <c r="M58" s="4" t="str">
        <f t="shared" si="0"/>
        <v>Outstanding</v>
      </c>
      <c r="N58" s="13" t="s">
        <v>21</v>
      </c>
    </row>
    <row r="59" spans="1:14" ht="60" customHeight="1" x14ac:dyDescent="0.35">
      <c r="A59" s="11" t="s">
        <v>286</v>
      </c>
      <c r="B59" s="1" t="s">
        <v>282</v>
      </c>
      <c r="C59" s="2" t="s">
        <v>16</v>
      </c>
      <c r="D59" s="3" t="s">
        <v>17</v>
      </c>
      <c r="E59" s="4" t="s">
        <v>18</v>
      </c>
      <c r="F59" s="4" t="s">
        <v>19</v>
      </c>
      <c r="G59" s="4" t="s">
        <v>20</v>
      </c>
      <c r="H59" s="4" t="s">
        <v>21</v>
      </c>
      <c r="I59" s="5" t="s">
        <v>21</v>
      </c>
      <c r="J59" s="1" t="s">
        <v>287</v>
      </c>
      <c r="K59" s="1" t="s">
        <v>284</v>
      </c>
      <c r="L59" s="1" t="s">
        <v>288</v>
      </c>
      <c r="M59" s="4" t="str">
        <f t="shared" si="0"/>
        <v>Outstanding</v>
      </c>
      <c r="N59" s="13" t="s">
        <v>21</v>
      </c>
    </row>
    <row r="60" spans="1:14" ht="60" customHeight="1" x14ac:dyDescent="0.35">
      <c r="A60" s="11" t="s">
        <v>289</v>
      </c>
      <c r="B60" s="1" t="s">
        <v>290</v>
      </c>
      <c r="C60" s="2" t="s">
        <v>16</v>
      </c>
      <c r="D60" s="3" t="s">
        <v>17</v>
      </c>
      <c r="E60" s="4" t="s">
        <v>18</v>
      </c>
      <c r="F60" s="4" t="s">
        <v>19</v>
      </c>
      <c r="G60" s="4" t="s">
        <v>20</v>
      </c>
      <c r="H60" s="4" t="s">
        <v>21</v>
      </c>
      <c r="I60" s="5" t="s">
        <v>21</v>
      </c>
      <c r="J60" s="1" t="s">
        <v>291</v>
      </c>
      <c r="K60" s="1" t="s">
        <v>284</v>
      </c>
      <c r="L60" s="1" t="s">
        <v>292</v>
      </c>
      <c r="M60" s="4" t="str">
        <f t="shared" si="0"/>
        <v>Outstanding</v>
      </c>
      <c r="N60" s="13" t="s">
        <v>21</v>
      </c>
    </row>
    <row r="61" spans="1:14" ht="60" customHeight="1" x14ac:dyDescent="0.35">
      <c r="A61" s="11" t="s">
        <v>293</v>
      </c>
      <c r="B61" s="1" t="s">
        <v>294</v>
      </c>
      <c r="C61" s="2" t="s">
        <v>16</v>
      </c>
      <c r="D61" s="3" t="s">
        <v>17</v>
      </c>
      <c r="E61" s="4" t="s">
        <v>18</v>
      </c>
      <c r="F61" s="4" t="s">
        <v>19</v>
      </c>
      <c r="G61" s="4" t="s">
        <v>20</v>
      </c>
      <c r="H61" s="4" t="s">
        <v>21</v>
      </c>
      <c r="I61" s="5" t="s">
        <v>21</v>
      </c>
      <c r="J61" s="1" t="s">
        <v>295</v>
      </c>
      <c r="K61" s="1" t="s">
        <v>296</v>
      </c>
      <c r="L61" s="1" t="s">
        <v>297</v>
      </c>
      <c r="M61" s="4" t="str">
        <f t="shared" si="0"/>
        <v>Outstanding</v>
      </c>
      <c r="N61" s="13" t="s">
        <v>21</v>
      </c>
    </row>
    <row r="62" spans="1:14" ht="60" customHeight="1" x14ac:dyDescent="0.35">
      <c r="A62" s="11" t="s">
        <v>298</v>
      </c>
      <c r="B62" s="1" t="s">
        <v>299</v>
      </c>
      <c r="C62" s="2" t="s">
        <v>16</v>
      </c>
      <c r="D62" s="3" t="s">
        <v>17</v>
      </c>
      <c r="E62" s="4" t="s">
        <v>18</v>
      </c>
      <c r="F62" s="4" t="s">
        <v>19</v>
      </c>
      <c r="G62" s="4" t="s">
        <v>20</v>
      </c>
      <c r="H62" s="4" t="s">
        <v>21</v>
      </c>
      <c r="I62" s="5" t="s">
        <v>21</v>
      </c>
      <c r="J62" s="1" t="s">
        <v>300</v>
      </c>
      <c r="K62" s="1" t="s">
        <v>301</v>
      </c>
      <c r="L62" s="1" t="s">
        <v>302</v>
      </c>
      <c r="M62" s="4" t="str">
        <f t="shared" si="0"/>
        <v>Outstanding</v>
      </c>
      <c r="N62" s="13" t="s">
        <v>21</v>
      </c>
    </row>
    <row r="63" spans="1:14" ht="60" customHeight="1" x14ac:dyDescent="0.35">
      <c r="A63" s="11" t="s">
        <v>303</v>
      </c>
      <c r="B63" s="1" t="s">
        <v>304</v>
      </c>
      <c r="C63" s="2" t="s">
        <v>16</v>
      </c>
      <c r="D63" s="3" t="s">
        <v>17</v>
      </c>
      <c r="E63" s="4" t="s">
        <v>18</v>
      </c>
      <c r="F63" s="4" t="s">
        <v>19</v>
      </c>
      <c r="G63" s="4" t="s">
        <v>20</v>
      </c>
      <c r="H63" s="4" t="s">
        <v>21</v>
      </c>
      <c r="I63" s="5" t="s">
        <v>21</v>
      </c>
      <c r="J63" s="1" t="s">
        <v>305</v>
      </c>
      <c r="K63" s="1" t="s">
        <v>306</v>
      </c>
      <c r="L63" s="1" t="s">
        <v>307</v>
      </c>
      <c r="M63" s="4" t="str">
        <f t="shared" si="0"/>
        <v>Outstanding</v>
      </c>
      <c r="N63" s="13" t="s">
        <v>21</v>
      </c>
    </row>
    <row r="64" spans="1:14" ht="60" customHeight="1" x14ac:dyDescent="0.35">
      <c r="A64" s="11" t="s">
        <v>308</v>
      </c>
      <c r="B64" s="1" t="s">
        <v>304</v>
      </c>
      <c r="C64" s="2" t="s">
        <v>16</v>
      </c>
      <c r="D64" s="3" t="s">
        <v>17</v>
      </c>
      <c r="E64" s="4" t="s">
        <v>18</v>
      </c>
      <c r="F64" s="4" t="s">
        <v>19</v>
      </c>
      <c r="G64" s="4" t="s">
        <v>20</v>
      </c>
      <c r="H64" s="4" t="s">
        <v>21</v>
      </c>
      <c r="I64" s="5" t="s">
        <v>21</v>
      </c>
      <c r="J64" s="1" t="s">
        <v>309</v>
      </c>
      <c r="K64" s="1" t="s">
        <v>310</v>
      </c>
      <c r="L64" s="1" t="s">
        <v>311</v>
      </c>
      <c r="M64" s="4" t="str">
        <f t="shared" si="0"/>
        <v>Outstanding</v>
      </c>
      <c r="N64" s="13" t="s">
        <v>21</v>
      </c>
    </row>
    <row r="65" spans="1:14" ht="60" customHeight="1" x14ac:dyDescent="0.35">
      <c r="A65" s="11" t="s">
        <v>312</v>
      </c>
      <c r="B65" s="1" t="s">
        <v>304</v>
      </c>
      <c r="C65" s="2" t="s">
        <v>16</v>
      </c>
      <c r="D65" s="3" t="s">
        <v>17</v>
      </c>
      <c r="E65" s="4" t="s">
        <v>18</v>
      </c>
      <c r="F65" s="4" t="s">
        <v>19</v>
      </c>
      <c r="G65" s="4" t="s">
        <v>20</v>
      </c>
      <c r="H65" s="4" t="s">
        <v>21</v>
      </c>
      <c r="I65" s="5" t="s">
        <v>21</v>
      </c>
      <c r="J65" s="1" t="s">
        <v>313</v>
      </c>
      <c r="K65" s="1" t="s">
        <v>310</v>
      </c>
      <c r="L65" s="1" t="s">
        <v>314</v>
      </c>
      <c r="M65" s="4" t="str">
        <f t="shared" si="0"/>
        <v>Outstanding</v>
      </c>
      <c r="N65" s="13" t="s">
        <v>21</v>
      </c>
    </row>
    <row r="66" spans="1:14" ht="60" customHeight="1" x14ac:dyDescent="0.35">
      <c r="A66" s="11" t="s">
        <v>315</v>
      </c>
      <c r="B66" s="1" t="s">
        <v>316</v>
      </c>
      <c r="C66" s="2" t="s">
        <v>16</v>
      </c>
      <c r="D66" s="3" t="s">
        <v>17</v>
      </c>
      <c r="E66" s="4" t="s">
        <v>18</v>
      </c>
      <c r="F66" s="4" t="s">
        <v>19</v>
      </c>
      <c r="G66" s="4" t="s">
        <v>20</v>
      </c>
      <c r="H66" s="4" t="s">
        <v>21</v>
      </c>
      <c r="I66" s="5" t="s">
        <v>21</v>
      </c>
      <c r="J66" s="1" t="s">
        <v>317</v>
      </c>
      <c r="K66" s="1" t="s">
        <v>318</v>
      </c>
      <c r="L66" s="1" t="s">
        <v>319</v>
      </c>
      <c r="M66" s="4" t="str">
        <f t="shared" si="0"/>
        <v>Outstanding</v>
      </c>
      <c r="N66" s="13" t="s">
        <v>21</v>
      </c>
    </row>
    <row r="67" spans="1:14" ht="60" customHeight="1" x14ac:dyDescent="0.35">
      <c r="A67" s="11" t="s">
        <v>320</v>
      </c>
      <c r="B67" s="1" t="s">
        <v>321</v>
      </c>
      <c r="C67" s="2" t="s">
        <v>16</v>
      </c>
      <c r="D67" s="3" t="s">
        <v>17</v>
      </c>
      <c r="E67" s="4" t="s">
        <v>18</v>
      </c>
      <c r="F67" s="4" t="s">
        <v>19</v>
      </c>
      <c r="G67" s="4" t="s">
        <v>20</v>
      </c>
      <c r="H67" s="4" t="s">
        <v>21</v>
      </c>
      <c r="I67" s="5" t="s">
        <v>21</v>
      </c>
      <c r="J67" s="1" t="s">
        <v>322</v>
      </c>
      <c r="K67" s="1" t="s">
        <v>323</v>
      </c>
      <c r="L67" s="1" t="s">
        <v>324</v>
      </c>
      <c r="M67" s="4" t="str">
        <f t="shared" si="0"/>
        <v>Outstanding</v>
      </c>
      <c r="N67" s="13" t="s">
        <v>21</v>
      </c>
    </row>
    <row r="68" spans="1:14" ht="60" customHeight="1" x14ac:dyDescent="0.35">
      <c r="A68" s="11" t="s">
        <v>325</v>
      </c>
      <c r="B68" s="1" t="s">
        <v>326</v>
      </c>
      <c r="C68" s="2" t="s">
        <v>67</v>
      </c>
      <c r="D68" s="3" t="s">
        <v>17</v>
      </c>
      <c r="E68" s="4" t="s">
        <v>18</v>
      </c>
      <c r="F68" s="4" t="s">
        <v>19</v>
      </c>
      <c r="G68" s="4" t="s">
        <v>20</v>
      </c>
      <c r="H68" s="4" t="s">
        <v>21</v>
      </c>
      <c r="I68" s="5" t="s">
        <v>21</v>
      </c>
      <c r="J68" s="1" t="s">
        <v>327</v>
      </c>
      <c r="K68" s="1" t="s">
        <v>328</v>
      </c>
      <c r="L68" s="1" t="s">
        <v>329</v>
      </c>
      <c r="M68" s="4" t="str">
        <f t="shared" si="0"/>
        <v>Outstanding</v>
      </c>
      <c r="N68" s="13" t="s">
        <v>21</v>
      </c>
    </row>
    <row r="69" spans="1:14" ht="60" customHeight="1" x14ac:dyDescent="0.35">
      <c r="A69" s="11" t="s">
        <v>330</v>
      </c>
      <c r="B69" s="1" t="s">
        <v>331</v>
      </c>
      <c r="C69" s="2" t="s">
        <v>16</v>
      </c>
      <c r="D69" s="3" t="s">
        <v>17</v>
      </c>
      <c r="E69" s="4" t="s">
        <v>18</v>
      </c>
      <c r="F69" s="4" t="s">
        <v>19</v>
      </c>
      <c r="G69" s="4" t="s">
        <v>20</v>
      </c>
      <c r="H69" s="4" t="s">
        <v>21</v>
      </c>
      <c r="I69" s="5" t="s">
        <v>21</v>
      </c>
      <c r="J69" s="1" t="s">
        <v>332</v>
      </c>
      <c r="K69" s="1" t="s">
        <v>333</v>
      </c>
      <c r="L69" s="1" t="s">
        <v>334</v>
      </c>
      <c r="M69" s="4" t="str">
        <f t="shared" si="0"/>
        <v>Outstanding</v>
      </c>
      <c r="N69" s="13" t="s">
        <v>21</v>
      </c>
    </row>
    <row r="70" spans="1:14" ht="60" customHeight="1" x14ac:dyDescent="0.35">
      <c r="A70" s="11" t="s">
        <v>335</v>
      </c>
      <c r="B70" s="1" t="s">
        <v>336</v>
      </c>
      <c r="C70" s="2" t="s">
        <v>16</v>
      </c>
      <c r="D70" s="3" t="s">
        <v>17</v>
      </c>
      <c r="E70" s="4" t="s">
        <v>18</v>
      </c>
      <c r="F70" s="4" t="s">
        <v>19</v>
      </c>
      <c r="G70" s="4" t="s">
        <v>20</v>
      </c>
      <c r="H70" s="4" t="s">
        <v>21</v>
      </c>
      <c r="I70" s="5" t="s">
        <v>21</v>
      </c>
      <c r="J70" s="1" t="s">
        <v>337</v>
      </c>
      <c r="K70" s="1" t="s">
        <v>338</v>
      </c>
      <c r="L70" s="1" t="s">
        <v>339</v>
      </c>
      <c r="M70" s="4" t="str">
        <f t="shared" si="0"/>
        <v>Outstanding</v>
      </c>
      <c r="N70" s="13" t="s">
        <v>21</v>
      </c>
    </row>
    <row r="71" spans="1:14" ht="60" customHeight="1" x14ac:dyDescent="0.35">
      <c r="A71" s="11" t="s">
        <v>340</v>
      </c>
      <c r="B71" s="1" t="s">
        <v>341</v>
      </c>
      <c r="C71" s="2" t="s">
        <v>16</v>
      </c>
      <c r="D71" s="3" t="s">
        <v>17</v>
      </c>
      <c r="E71" s="4" t="s">
        <v>18</v>
      </c>
      <c r="F71" s="4" t="s">
        <v>19</v>
      </c>
      <c r="G71" s="4" t="s">
        <v>20</v>
      </c>
      <c r="H71" s="4" t="s">
        <v>21</v>
      </c>
      <c r="I71" s="5" t="s">
        <v>21</v>
      </c>
      <c r="J71" s="1" t="s">
        <v>342</v>
      </c>
      <c r="K71" s="1" t="s">
        <v>343</v>
      </c>
      <c r="L71" s="1" t="s">
        <v>344</v>
      </c>
      <c r="M71" s="4" t="str">
        <f t="shared" si="0"/>
        <v>Outstanding</v>
      </c>
      <c r="N71" s="13" t="s">
        <v>21</v>
      </c>
    </row>
    <row r="72" spans="1:14" ht="60" customHeight="1" x14ac:dyDescent="0.35">
      <c r="A72" s="11" t="s">
        <v>345</v>
      </c>
      <c r="B72" s="1" t="s">
        <v>346</v>
      </c>
      <c r="C72" s="2" t="s">
        <v>16</v>
      </c>
      <c r="D72" s="3" t="s">
        <v>17</v>
      </c>
      <c r="E72" s="4" t="s">
        <v>18</v>
      </c>
      <c r="F72" s="4" t="s">
        <v>19</v>
      </c>
      <c r="G72" s="4" t="s">
        <v>20</v>
      </c>
      <c r="H72" s="4" t="s">
        <v>21</v>
      </c>
      <c r="I72" s="5" t="s">
        <v>21</v>
      </c>
      <c r="J72" s="1" t="s">
        <v>347</v>
      </c>
      <c r="K72" s="1" t="s">
        <v>348</v>
      </c>
      <c r="L72" s="1" t="s">
        <v>349</v>
      </c>
      <c r="M72" s="4" t="str">
        <f t="shared" si="0"/>
        <v>Outstanding</v>
      </c>
      <c r="N72" s="13" t="s">
        <v>21</v>
      </c>
    </row>
    <row r="73" spans="1:14" ht="60" customHeight="1" x14ac:dyDescent="0.35">
      <c r="A73" s="11" t="s">
        <v>350</v>
      </c>
      <c r="B73" s="1" t="s">
        <v>351</v>
      </c>
      <c r="C73" s="2" t="s">
        <v>16</v>
      </c>
      <c r="D73" s="3" t="s">
        <v>17</v>
      </c>
      <c r="E73" s="4" t="s">
        <v>18</v>
      </c>
      <c r="F73" s="4" t="s">
        <v>19</v>
      </c>
      <c r="G73" s="4" t="s">
        <v>20</v>
      </c>
      <c r="H73" s="4" t="s">
        <v>21</v>
      </c>
      <c r="I73" s="5" t="s">
        <v>21</v>
      </c>
      <c r="J73" s="1" t="s">
        <v>352</v>
      </c>
      <c r="K73" s="1" t="s">
        <v>353</v>
      </c>
      <c r="L73" s="1" t="s">
        <v>354</v>
      </c>
      <c r="M73" s="4" t="str">
        <f t="shared" si="0"/>
        <v>Outstanding</v>
      </c>
      <c r="N73" s="13" t="s">
        <v>21</v>
      </c>
    </row>
    <row r="74" spans="1:14" ht="60" customHeight="1" x14ac:dyDescent="0.35">
      <c r="A74" s="11" t="s">
        <v>355</v>
      </c>
      <c r="B74" s="1" t="s">
        <v>356</v>
      </c>
      <c r="C74" s="2" t="s">
        <v>16</v>
      </c>
      <c r="D74" s="3" t="s">
        <v>17</v>
      </c>
      <c r="E74" s="4" t="s">
        <v>18</v>
      </c>
      <c r="F74" s="4" t="s">
        <v>19</v>
      </c>
      <c r="G74" s="4" t="s">
        <v>20</v>
      </c>
      <c r="H74" s="4" t="s">
        <v>21</v>
      </c>
      <c r="I74" s="5" t="s">
        <v>21</v>
      </c>
      <c r="J74" s="1" t="s">
        <v>357</v>
      </c>
      <c r="K74" s="1" t="s">
        <v>358</v>
      </c>
      <c r="L74" s="1" t="s">
        <v>359</v>
      </c>
      <c r="M74" s="4" t="str">
        <f t="shared" si="0"/>
        <v>Outstanding</v>
      </c>
      <c r="N74" s="13" t="s">
        <v>21</v>
      </c>
    </row>
    <row r="75" spans="1:14" ht="60" customHeight="1" x14ac:dyDescent="0.35">
      <c r="A75" s="11" t="s">
        <v>360</v>
      </c>
      <c r="B75" s="1" t="s">
        <v>361</v>
      </c>
      <c r="C75" s="2" t="s">
        <v>16</v>
      </c>
      <c r="D75" s="3" t="s">
        <v>17</v>
      </c>
      <c r="E75" s="4" t="s">
        <v>18</v>
      </c>
      <c r="F75" s="4" t="s">
        <v>19</v>
      </c>
      <c r="G75" s="4" t="s">
        <v>20</v>
      </c>
      <c r="H75" s="4" t="s">
        <v>21</v>
      </c>
      <c r="I75" s="5" t="s">
        <v>21</v>
      </c>
      <c r="J75" s="1" t="s">
        <v>362</v>
      </c>
      <c r="K75" s="1" t="s">
        <v>363</v>
      </c>
      <c r="L75" s="1" t="s">
        <v>364</v>
      </c>
      <c r="M75" s="4" t="str">
        <f t="shared" si="0"/>
        <v>Outstanding</v>
      </c>
      <c r="N75" s="13" t="s">
        <v>21</v>
      </c>
    </row>
    <row r="76" spans="1:14" ht="60" customHeight="1" x14ac:dyDescent="0.35">
      <c r="A76" s="11" t="s">
        <v>365</v>
      </c>
      <c r="B76" s="1" t="s">
        <v>366</v>
      </c>
      <c r="C76" s="2" t="s">
        <v>16</v>
      </c>
      <c r="D76" s="3" t="s">
        <v>17</v>
      </c>
      <c r="E76" s="4" t="s">
        <v>18</v>
      </c>
      <c r="F76" s="4" t="s">
        <v>19</v>
      </c>
      <c r="G76" s="4" t="s">
        <v>20</v>
      </c>
      <c r="H76" s="4" t="s">
        <v>21</v>
      </c>
      <c r="I76" s="5" t="s">
        <v>21</v>
      </c>
      <c r="J76" s="1" t="s">
        <v>126</v>
      </c>
      <c r="K76" s="1" t="s">
        <v>367</v>
      </c>
      <c r="L76" s="1" t="s">
        <v>368</v>
      </c>
      <c r="M76" s="4" t="str">
        <f t="shared" si="0"/>
        <v>Outstanding</v>
      </c>
      <c r="N76" s="13" t="s">
        <v>21</v>
      </c>
    </row>
    <row r="77" spans="1:14" ht="60" customHeight="1" x14ac:dyDescent="0.35">
      <c r="A77" s="11" t="s">
        <v>369</v>
      </c>
      <c r="B77" s="1" t="s">
        <v>370</v>
      </c>
      <c r="C77" s="2" t="s">
        <v>16</v>
      </c>
      <c r="D77" s="3" t="s">
        <v>17</v>
      </c>
      <c r="E77" s="4" t="s">
        <v>18</v>
      </c>
      <c r="F77" s="4" t="s">
        <v>19</v>
      </c>
      <c r="G77" s="4" t="s">
        <v>20</v>
      </c>
      <c r="H77" s="4" t="s">
        <v>21</v>
      </c>
      <c r="I77" s="5" t="s">
        <v>21</v>
      </c>
      <c r="J77" s="1" t="s">
        <v>371</v>
      </c>
      <c r="K77" s="1" t="s">
        <v>372</v>
      </c>
      <c r="L77" s="1" t="s">
        <v>373</v>
      </c>
      <c r="M77" s="4" t="str">
        <f t="shared" si="0"/>
        <v>Outstanding</v>
      </c>
      <c r="N77" s="13" t="s">
        <v>21</v>
      </c>
    </row>
    <row r="78" spans="1:14" ht="60" customHeight="1" x14ac:dyDescent="0.35">
      <c r="A78" s="11" t="s">
        <v>374</v>
      </c>
      <c r="B78" s="1" t="s">
        <v>375</v>
      </c>
      <c r="C78" s="2" t="s">
        <v>16</v>
      </c>
      <c r="D78" s="3" t="s">
        <v>17</v>
      </c>
      <c r="E78" s="4" t="s">
        <v>18</v>
      </c>
      <c r="F78" s="4" t="s">
        <v>19</v>
      </c>
      <c r="G78" s="4" t="s">
        <v>20</v>
      </c>
      <c r="H78" s="4" t="s">
        <v>21</v>
      </c>
      <c r="I78" s="5" t="s">
        <v>21</v>
      </c>
      <c r="J78" s="1" t="s">
        <v>376</v>
      </c>
      <c r="K78" s="1" t="s">
        <v>372</v>
      </c>
      <c r="L78" s="1" t="s">
        <v>377</v>
      </c>
      <c r="M78" s="4" t="str">
        <f t="shared" si="0"/>
        <v>Outstanding</v>
      </c>
      <c r="N78" s="13" t="s">
        <v>21</v>
      </c>
    </row>
    <row r="79" spans="1:14" ht="60" customHeight="1" x14ac:dyDescent="0.35">
      <c r="A79" s="11" t="s">
        <v>378</v>
      </c>
      <c r="B79" s="1" t="s">
        <v>379</v>
      </c>
      <c r="C79" s="2" t="s">
        <v>16</v>
      </c>
      <c r="D79" s="3" t="s">
        <v>17</v>
      </c>
      <c r="E79" s="4" t="s">
        <v>18</v>
      </c>
      <c r="F79" s="4" t="s">
        <v>19</v>
      </c>
      <c r="G79" s="4" t="s">
        <v>20</v>
      </c>
      <c r="H79" s="4" t="s">
        <v>21</v>
      </c>
      <c r="I79" s="5" t="s">
        <v>21</v>
      </c>
      <c r="J79" s="1" t="s">
        <v>380</v>
      </c>
      <c r="K79" s="1" t="s">
        <v>381</v>
      </c>
      <c r="L79" s="1" t="s">
        <v>382</v>
      </c>
      <c r="M79" s="4" t="str">
        <f t="shared" si="0"/>
        <v>Outstanding</v>
      </c>
      <c r="N79" s="13" t="s">
        <v>21</v>
      </c>
    </row>
    <row r="80" spans="1:14" ht="60" customHeight="1" x14ac:dyDescent="0.35">
      <c r="A80" s="11" t="s">
        <v>383</v>
      </c>
      <c r="B80" s="1" t="s">
        <v>384</v>
      </c>
      <c r="C80" s="2" t="s">
        <v>16</v>
      </c>
      <c r="D80" s="3" t="s">
        <v>17</v>
      </c>
      <c r="E80" s="4" t="s">
        <v>18</v>
      </c>
      <c r="F80" s="4" t="s">
        <v>19</v>
      </c>
      <c r="G80" s="4" t="s">
        <v>20</v>
      </c>
      <c r="H80" s="4" t="s">
        <v>21</v>
      </c>
      <c r="I80" s="5" t="s">
        <v>21</v>
      </c>
      <c r="J80" s="1" t="s">
        <v>385</v>
      </c>
      <c r="K80" s="1" t="s">
        <v>386</v>
      </c>
      <c r="L80" s="1" t="s">
        <v>387</v>
      </c>
      <c r="M80" s="4" t="str">
        <f t="shared" si="0"/>
        <v>Outstanding</v>
      </c>
      <c r="N80" s="13" t="s">
        <v>21</v>
      </c>
    </row>
    <row r="81" spans="1:14" ht="60" customHeight="1" x14ac:dyDescent="0.35">
      <c r="A81" s="11" t="s">
        <v>388</v>
      </c>
      <c r="B81" s="1" t="s">
        <v>389</v>
      </c>
      <c r="C81" s="2" t="s">
        <v>16</v>
      </c>
      <c r="D81" s="3" t="s">
        <v>17</v>
      </c>
      <c r="E81" s="4" t="s">
        <v>18</v>
      </c>
      <c r="F81" s="4" t="s">
        <v>19</v>
      </c>
      <c r="G81" s="4" t="s">
        <v>20</v>
      </c>
      <c r="H81" s="4" t="s">
        <v>21</v>
      </c>
      <c r="I81" s="5" t="s">
        <v>21</v>
      </c>
      <c r="J81" s="1" t="s">
        <v>390</v>
      </c>
      <c r="K81" s="1" t="s">
        <v>391</v>
      </c>
      <c r="L81" s="1" t="s">
        <v>392</v>
      </c>
      <c r="M81" s="4" t="str">
        <f t="shared" si="0"/>
        <v>Outstanding</v>
      </c>
      <c r="N81" s="13" t="s">
        <v>21</v>
      </c>
    </row>
    <row r="82" spans="1:14" ht="60" customHeight="1" x14ac:dyDescent="0.35">
      <c r="A82" s="11" t="s">
        <v>393</v>
      </c>
      <c r="B82" s="1" t="s">
        <v>394</v>
      </c>
      <c r="C82" s="2" t="s">
        <v>16</v>
      </c>
      <c r="D82" s="3" t="s">
        <v>17</v>
      </c>
      <c r="E82" s="4" t="s">
        <v>18</v>
      </c>
      <c r="F82" s="4" t="s">
        <v>19</v>
      </c>
      <c r="G82" s="4" t="s">
        <v>20</v>
      </c>
      <c r="H82" s="4" t="s">
        <v>21</v>
      </c>
      <c r="I82" s="5" t="s">
        <v>21</v>
      </c>
      <c r="J82" s="1" t="s">
        <v>395</v>
      </c>
      <c r="K82" s="1" t="s">
        <v>396</v>
      </c>
      <c r="L82" s="1" t="s">
        <v>397</v>
      </c>
      <c r="M82" s="4" t="str">
        <f t="shared" si="0"/>
        <v>Outstanding</v>
      </c>
      <c r="N82" s="13" t="s">
        <v>21</v>
      </c>
    </row>
    <row r="83" spans="1:14" ht="60" customHeight="1" x14ac:dyDescent="0.35">
      <c r="A83" s="11" t="s">
        <v>398</v>
      </c>
      <c r="B83" s="1" t="s">
        <v>399</v>
      </c>
      <c r="C83" s="2" t="s">
        <v>16</v>
      </c>
      <c r="D83" s="3" t="s">
        <v>17</v>
      </c>
      <c r="E83" s="4" t="s">
        <v>18</v>
      </c>
      <c r="F83" s="4" t="s">
        <v>19</v>
      </c>
      <c r="G83" s="4" t="s">
        <v>20</v>
      </c>
      <c r="H83" s="4" t="s">
        <v>21</v>
      </c>
      <c r="I83" s="5" t="s">
        <v>21</v>
      </c>
      <c r="J83" s="1" t="s">
        <v>400</v>
      </c>
      <c r="K83" s="1" t="s">
        <v>401</v>
      </c>
      <c r="L83" s="1" t="s">
        <v>402</v>
      </c>
      <c r="M83" s="4" t="str">
        <f t="shared" si="0"/>
        <v>Outstanding</v>
      </c>
      <c r="N83" s="13" t="s">
        <v>21</v>
      </c>
    </row>
    <row r="84" spans="1:14" ht="60" customHeight="1" x14ac:dyDescent="0.35">
      <c r="A84" s="11" t="s">
        <v>403</v>
      </c>
      <c r="B84" s="1" t="s">
        <v>404</v>
      </c>
      <c r="C84" s="2" t="s">
        <v>16</v>
      </c>
      <c r="D84" s="3" t="s">
        <v>17</v>
      </c>
      <c r="E84" s="4" t="s">
        <v>18</v>
      </c>
      <c r="F84" s="4" t="s">
        <v>19</v>
      </c>
      <c r="G84" s="4" t="s">
        <v>20</v>
      </c>
      <c r="H84" s="4" t="s">
        <v>21</v>
      </c>
      <c r="I84" s="5" t="s">
        <v>21</v>
      </c>
      <c r="J84" s="1" t="s">
        <v>405</v>
      </c>
      <c r="K84" s="1" t="s">
        <v>406</v>
      </c>
      <c r="L84" s="1" t="s">
        <v>407</v>
      </c>
      <c r="M84" s="4" t="str">
        <f t="shared" si="0"/>
        <v>Outstanding</v>
      </c>
      <c r="N84" s="13" t="s">
        <v>21</v>
      </c>
    </row>
    <row r="85" spans="1:14" ht="60" customHeight="1" x14ac:dyDescent="0.35">
      <c r="A85" s="11" t="s">
        <v>408</v>
      </c>
      <c r="B85" s="1" t="s">
        <v>409</v>
      </c>
      <c r="C85" s="2" t="s">
        <v>16</v>
      </c>
      <c r="D85" s="3" t="s">
        <v>17</v>
      </c>
      <c r="E85" s="4" t="s">
        <v>18</v>
      </c>
      <c r="F85" s="4" t="s">
        <v>19</v>
      </c>
      <c r="G85" s="4" t="s">
        <v>20</v>
      </c>
      <c r="H85" s="4" t="s">
        <v>21</v>
      </c>
      <c r="I85" s="5" t="s">
        <v>21</v>
      </c>
      <c r="J85" s="1" t="s">
        <v>410</v>
      </c>
      <c r="K85" s="1" t="s">
        <v>411</v>
      </c>
      <c r="L85" s="1" t="s">
        <v>412</v>
      </c>
      <c r="M85" s="4" t="str">
        <f t="shared" si="0"/>
        <v>Outstanding</v>
      </c>
      <c r="N85" s="13" t="s">
        <v>21</v>
      </c>
    </row>
    <row r="86" spans="1:14" ht="60" customHeight="1" x14ac:dyDescent="0.35">
      <c r="A86" s="11" t="s">
        <v>413</v>
      </c>
      <c r="B86" s="1" t="s">
        <v>414</v>
      </c>
      <c r="C86" s="2" t="s">
        <v>16</v>
      </c>
      <c r="D86" s="3" t="s">
        <v>17</v>
      </c>
      <c r="E86" s="4" t="s">
        <v>18</v>
      </c>
      <c r="F86" s="4" t="s">
        <v>19</v>
      </c>
      <c r="G86" s="4" t="s">
        <v>20</v>
      </c>
      <c r="H86" s="4" t="s">
        <v>21</v>
      </c>
      <c r="I86" s="5" t="s">
        <v>21</v>
      </c>
      <c r="J86" s="1" t="s">
        <v>415</v>
      </c>
      <c r="K86" s="1" t="s">
        <v>416</v>
      </c>
      <c r="L86" s="1" t="s">
        <v>417</v>
      </c>
      <c r="M86" s="4" t="str">
        <f t="shared" si="0"/>
        <v>Outstanding</v>
      </c>
      <c r="N86" s="13" t="s">
        <v>21</v>
      </c>
    </row>
    <row r="87" spans="1:14" ht="60" customHeight="1" x14ac:dyDescent="0.35">
      <c r="A87" s="11" t="s">
        <v>418</v>
      </c>
      <c r="B87" s="1" t="s">
        <v>419</v>
      </c>
      <c r="C87" s="2" t="s">
        <v>16</v>
      </c>
      <c r="D87" s="3" t="s">
        <v>17</v>
      </c>
      <c r="E87" s="4" t="s">
        <v>18</v>
      </c>
      <c r="F87" s="4" t="s">
        <v>19</v>
      </c>
      <c r="G87" s="4" t="s">
        <v>20</v>
      </c>
      <c r="H87" s="4" t="s">
        <v>21</v>
      </c>
      <c r="I87" s="5" t="s">
        <v>21</v>
      </c>
      <c r="J87" s="1" t="s">
        <v>420</v>
      </c>
      <c r="K87" s="1" t="s">
        <v>421</v>
      </c>
      <c r="L87" s="1" t="s">
        <v>422</v>
      </c>
      <c r="M87" s="4" t="str">
        <f t="shared" si="0"/>
        <v>Outstanding</v>
      </c>
      <c r="N87" s="13" t="s">
        <v>21</v>
      </c>
    </row>
    <row r="88" spans="1:14" ht="60" customHeight="1" x14ac:dyDescent="0.35">
      <c r="A88" s="11" t="s">
        <v>423</v>
      </c>
      <c r="B88" s="1" t="s">
        <v>424</v>
      </c>
      <c r="C88" s="2" t="s">
        <v>16</v>
      </c>
      <c r="D88" s="3" t="s">
        <v>17</v>
      </c>
      <c r="E88" s="4" t="s">
        <v>18</v>
      </c>
      <c r="F88" s="4" t="s">
        <v>19</v>
      </c>
      <c r="G88" s="4" t="s">
        <v>20</v>
      </c>
      <c r="H88" s="4" t="s">
        <v>21</v>
      </c>
      <c r="I88" s="5" t="s">
        <v>21</v>
      </c>
      <c r="J88" s="1" t="s">
        <v>425</v>
      </c>
      <c r="K88" s="1" t="s">
        <v>426</v>
      </c>
      <c r="L88" s="1" t="s">
        <v>427</v>
      </c>
      <c r="M88" s="4" t="str">
        <f t="shared" si="0"/>
        <v>Outstanding</v>
      </c>
      <c r="N88" s="13" t="s">
        <v>21</v>
      </c>
    </row>
    <row r="89" spans="1:14" ht="60" customHeight="1" x14ac:dyDescent="0.35">
      <c r="A89" s="11" t="s">
        <v>428</v>
      </c>
      <c r="B89" s="1" t="s">
        <v>429</v>
      </c>
      <c r="C89" s="2" t="s">
        <v>16</v>
      </c>
      <c r="D89" s="3" t="s">
        <v>17</v>
      </c>
      <c r="E89" s="4" t="s">
        <v>18</v>
      </c>
      <c r="F89" s="4" t="s">
        <v>19</v>
      </c>
      <c r="G89" s="4" t="s">
        <v>20</v>
      </c>
      <c r="H89" s="4" t="s">
        <v>21</v>
      </c>
      <c r="I89" s="5" t="s">
        <v>21</v>
      </c>
      <c r="J89" s="1" t="s">
        <v>430</v>
      </c>
      <c r="K89" s="1" t="s">
        <v>431</v>
      </c>
      <c r="L89" s="1" t="s">
        <v>432</v>
      </c>
      <c r="M89" s="4" t="str">
        <f t="shared" si="0"/>
        <v>Outstanding</v>
      </c>
      <c r="N89" s="13" t="s">
        <v>21</v>
      </c>
    </row>
    <row r="90" spans="1:14" ht="60" customHeight="1" x14ac:dyDescent="0.35">
      <c r="A90" s="11" t="s">
        <v>433</v>
      </c>
      <c r="B90" s="1" t="s">
        <v>434</v>
      </c>
      <c r="C90" s="2" t="s">
        <v>16</v>
      </c>
      <c r="D90" s="3" t="s">
        <v>17</v>
      </c>
      <c r="E90" s="4" t="s">
        <v>18</v>
      </c>
      <c r="F90" s="4" t="s">
        <v>19</v>
      </c>
      <c r="G90" s="4" t="s">
        <v>20</v>
      </c>
      <c r="H90" s="4" t="s">
        <v>21</v>
      </c>
      <c r="I90" s="5" t="s">
        <v>21</v>
      </c>
      <c r="J90" s="1" t="s">
        <v>435</v>
      </c>
      <c r="K90" s="1" t="s">
        <v>436</v>
      </c>
      <c r="L90" s="1" t="s">
        <v>437</v>
      </c>
      <c r="M90" s="4" t="str">
        <f t="shared" si="0"/>
        <v>Outstanding</v>
      </c>
      <c r="N90" s="13" t="s">
        <v>21</v>
      </c>
    </row>
    <row r="91" spans="1:14" ht="60" customHeight="1" x14ac:dyDescent="0.35">
      <c r="A91" s="11" t="s">
        <v>438</v>
      </c>
      <c r="B91" s="1" t="s">
        <v>439</v>
      </c>
      <c r="C91" s="2" t="s">
        <v>16</v>
      </c>
      <c r="D91" s="3" t="s">
        <v>17</v>
      </c>
      <c r="E91" s="4" t="s">
        <v>18</v>
      </c>
      <c r="F91" s="4" t="s">
        <v>19</v>
      </c>
      <c r="G91" s="4" t="s">
        <v>20</v>
      </c>
      <c r="H91" s="4" t="s">
        <v>21</v>
      </c>
      <c r="I91" s="5" t="s">
        <v>21</v>
      </c>
      <c r="J91" s="1" t="s">
        <v>440</v>
      </c>
      <c r="K91" s="1" t="s">
        <v>441</v>
      </c>
      <c r="L91" s="1" t="s">
        <v>442</v>
      </c>
      <c r="M91" s="4" t="str">
        <f t="shared" si="0"/>
        <v>Outstanding</v>
      </c>
      <c r="N91" s="13" t="s">
        <v>21</v>
      </c>
    </row>
    <row r="92" spans="1:14" ht="60" customHeight="1" x14ac:dyDescent="0.35">
      <c r="A92" s="11" t="s">
        <v>443</v>
      </c>
      <c r="B92" s="1" t="s">
        <v>444</v>
      </c>
      <c r="C92" s="2" t="s">
        <v>16</v>
      </c>
      <c r="D92" s="3" t="s">
        <v>17</v>
      </c>
      <c r="E92" s="4" t="s">
        <v>18</v>
      </c>
      <c r="F92" s="4" t="s">
        <v>19</v>
      </c>
      <c r="G92" s="4" t="s">
        <v>20</v>
      </c>
      <c r="H92" s="4" t="s">
        <v>21</v>
      </c>
      <c r="I92" s="5" t="s">
        <v>21</v>
      </c>
      <c r="J92" s="1" t="s">
        <v>445</v>
      </c>
      <c r="K92" s="1" t="s">
        <v>446</v>
      </c>
      <c r="L92" s="1" t="s">
        <v>447</v>
      </c>
      <c r="M92" s="4" t="str">
        <f t="shared" si="0"/>
        <v>Outstanding</v>
      </c>
      <c r="N92" s="13" t="s">
        <v>21</v>
      </c>
    </row>
    <row r="93" spans="1:14" ht="60" customHeight="1" x14ac:dyDescent="0.35">
      <c r="A93" s="11" t="s">
        <v>448</v>
      </c>
      <c r="B93" s="1" t="s">
        <v>449</v>
      </c>
      <c r="C93" s="2" t="s">
        <v>16</v>
      </c>
      <c r="D93" s="3" t="s">
        <v>17</v>
      </c>
      <c r="E93" s="4" t="s">
        <v>18</v>
      </c>
      <c r="F93" s="4" t="s">
        <v>19</v>
      </c>
      <c r="G93" s="4" t="s">
        <v>20</v>
      </c>
      <c r="H93" s="4" t="s">
        <v>21</v>
      </c>
      <c r="I93" s="5" t="s">
        <v>21</v>
      </c>
      <c r="J93" s="1" t="s">
        <v>450</v>
      </c>
      <c r="K93" s="1" t="s">
        <v>451</v>
      </c>
      <c r="L93" s="1" t="s">
        <v>452</v>
      </c>
      <c r="M93" s="4" t="str">
        <f t="shared" si="0"/>
        <v>Outstanding</v>
      </c>
      <c r="N93" s="13" t="s">
        <v>21</v>
      </c>
    </row>
    <row r="94" spans="1:14" ht="60" customHeight="1" x14ac:dyDescent="0.35">
      <c r="A94" s="11" t="s">
        <v>453</v>
      </c>
      <c r="B94" s="1" t="s">
        <v>454</v>
      </c>
      <c r="C94" s="2" t="s">
        <v>16</v>
      </c>
      <c r="D94" s="3" t="s">
        <v>17</v>
      </c>
      <c r="E94" s="4" t="s">
        <v>18</v>
      </c>
      <c r="F94" s="4" t="s">
        <v>19</v>
      </c>
      <c r="G94" s="4" t="s">
        <v>20</v>
      </c>
      <c r="H94" s="4" t="s">
        <v>21</v>
      </c>
      <c r="I94" s="5" t="s">
        <v>21</v>
      </c>
      <c r="J94" s="1" t="s">
        <v>455</v>
      </c>
      <c r="K94" s="1" t="s">
        <v>456</v>
      </c>
      <c r="L94" s="1" t="s">
        <v>457</v>
      </c>
      <c r="M94" s="4" t="str">
        <f t="shared" si="0"/>
        <v>Outstanding</v>
      </c>
      <c r="N94" s="13" t="s">
        <v>21</v>
      </c>
    </row>
    <row r="95" spans="1:14" ht="60" customHeight="1" x14ac:dyDescent="0.35">
      <c r="A95" s="11" t="s">
        <v>458</v>
      </c>
      <c r="B95" s="1" t="s">
        <v>459</v>
      </c>
      <c r="C95" s="2" t="s">
        <v>16</v>
      </c>
      <c r="D95" s="3" t="s">
        <v>17</v>
      </c>
      <c r="E95" s="4" t="s">
        <v>18</v>
      </c>
      <c r="F95" s="4" t="s">
        <v>19</v>
      </c>
      <c r="G95" s="4" t="s">
        <v>20</v>
      </c>
      <c r="H95" s="4" t="s">
        <v>21</v>
      </c>
      <c r="I95" s="5" t="s">
        <v>21</v>
      </c>
      <c r="J95" s="1" t="s">
        <v>460</v>
      </c>
      <c r="K95" s="1" t="s">
        <v>461</v>
      </c>
      <c r="L95" s="1" t="s">
        <v>462</v>
      </c>
      <c r="M95" s="4" t="str">
        <f t="shared" si="0"/>
        <v>Outstanding</v>
      </c>
      <c r="N95" s="13" t="s">
        <v>21</v>
      </c>
    </row>
    <row r="96" spans="1:14" ht="60" customHeight="1" x14ac:dyDescent="0.35">
      <c r="A96" s="11" t="s">
        <v>463</v>
      </c>
      <c r="B96" s="1" t="s">
        <v>464</v>
      </c>
      <c r="C96" s="2" t="s">
        <v>16</v>
      </c>
      <c r="D96" s="3" t="s">
        <v>17</v>
      </c>
      <c r="E96" s="4" t="s">
        <v>18</v>
      </c>
      <c r="F96" s="4" t="s">
        <v>19</v>
      </c>
      <c r="G96" s="4" t="s">
        <v>20</v>
      </c>
      <c r="H96" s="4" t="s">
        <v>21</v>
      </c>
      <c r="I96" s="5" t="s">
        <v>21</v>
      </c>
      <c r="J96" s="1" t="s">
        <v>465</v>
      </c>
      <c r="K96" s="1" t="s">
        <v>466</v>
      </c>
      <c r="L96" s="1" t="s">
        <v>467</v>
      </c>
      <c r="M96" s="4" t="str">
        <f t="shared" si="0"/>
        <v>Outstanding</v>
      </c>
      <c r="N96" s="13" t="s">
        <v>21</v>
      </c>
    </row>
    <row r="97" spans="1:14" ht="60" customHeight="1" x14ac:dyDescent="0.35">
      <c r="A97" s="11" t="s">
        <v>468</v>
      </c>
      <c r="B97" s="1" t="s">
        <v>469</v>
      </c>
      <c r="C97" s="2" t="s">
        <v>16</v>
      </c>
      <c r="D97" s="3" t="s">
        <v>17</v>
      </c>
      <c r="E97" s="4" t="s">
        <v>18</v>
      </c>
      <c r="F97" s="4" t="s">
        <v>19</v>
      </c>
      <c r="G97" s="4" t="s">
        <v>20</v>
      </c>
      <c r="H97" s="4" t="s">
        <v>21</v>
      </c>
      <c r="I97" s="5" t="s">
        <v>21</v>
      </c>
      <c r="J97" s="1" t="s">
        <v>470</v>
      </c>
      <c r="K97" s="1" t="s">
        <v>471</v>
      </c>
      <c r="L97" s="1" t="s">
        <v>472</v>
      </c>
      <c r="M97" s="4" t="str">
        <f t="shared" si="0"/>
        <v>Outstanding</v>
      </c>
      <c r="N97" s="13" t="s">
        <v>21</v>
      </c>
    </row>
    <row r="98" spans="1:14" ht="60" customHeight="1" x14ac:dyDescent="0.35">
      <c r="A98" s="11" t="s">
        <v>473</v>
      </c>
      <c r="B98" s="1" t="s">
        <v>474</v>
      </c>
      <c r="C98" s="2" t="s">
        <v>16</v>
      </c>
      <c r="D98" s="3" t="s">
        <v>17</v>
      </c>
      <c r="E98" s="4" t="s">
        <v>18</v>
      </c>
      <c r="F98" s="4" t="s">
        <v>19</v>
      </c>
      <c r="G98" s="4" t="s">
        <v>20</v>
      </c>
      <c r="H98" s="4" t="s">
        <v>21</v>
      </c>
      <c r="I98" s="5" t="s">
        <v>21</v>
      </c>
      <c r="J98" s="1" t="s">
        <v>475</v>
      </c>
      <c r="K98" s="1" t="s">
        <v>476</v>
      </c>
      <c r="L98" s="1" t="s">
        <v>477</v>
      </c>
      <c r="M98" s="4" t="str">
        <f t="shared" si="0"/>
        <v>Outstanding</v>
      </c>
      <c r="N98" s="13" t="s">
        <v>21</v>
      </c>
    </row>
    <row r="99" spans="1:14" ht="60" customHeight="1" x14ac:dyDescent="0.35">
      <c r="A99" s="11" t="s">
        <v>478</v>
      </c>
      <c r="B99" s="1" t="s">
        <v>479</v>
      </c>
      <c r="C99" s="2" t="s">
        <v>16</v>
      </c>
      <c r="D99" s="3" t="s">
        <v>17</v>
      </c>
      <c r="E99" s="4" t="s">
        <v>18</v>
      </c>
      <c r="F99" s="4" t="s">
        <v>19</v>
      </c>
      <c r="G99" s="4" t="s">
        <v>20</v>
      </c>
      <c r="H99" s="4" t="s">
        <v>21</v>
      </c>
      <c r="I99" s="5" t="s">
        <v>21</v>
      </c>
      <c r="J99" s="1" t="s">
        <v>475</v>
      </c>
      <c r="K99" s="1" t="s">
        <v>480</v>
      </c>
      <c r="L99" s="1" t="s">
        <v>481</v>
      </c>
      <c r="M99" s="4" t="str">
        <f t="shared" si="0"/>
        <v>Outstanding</v>
      </c>
      <c r="N99" s="13" t="s">
        <v>21</v>
      </c>
    </row>
    <row r="100" spans="1:14" ht="60" customHeight="1" x14ac:dyDescent="0.35">
      <c r="A100" s="11" t="s">
        <v>482</v>
      </c>
      <c r="B100" s="1" t="s">
        <v>483</v>
      </c>
      <c r="C100" s="2" t="s">
        <v>16</v>
      </c>
      <c r="D100" s="3" t="s">
        <v>17</v>
      </c>
      <c r="E100" s="4" t="s">
        <v>18</v>
      </c>
      <c r="F100" s="4" t="s">
        <v>19</v>
      </c>
      <c r="G100" s="4" t="s">
        <v>20</v>
      </c>
      <c r="H100" s="4" t="s">
        <v>21</v>
      </c>
      <c r="I100" s="5" t="s">
        <v>21</v>
      </c>
      <c r="J100" s="1" t="s">
        <v>484</v>
      </c>
      <c r="K100" s="1" t="s">
        <v>485</v>
      </c>
      <c r="L100" s="1" t="s">
        <v>486</v>
      </c>
      <c r="M100" s="4" t="str">
        <f t="shared" si="0"/>
        <v>Outstanding</v>
      </c>
      <c r="N100" s="13" t="s">
        <v>21</v>
      </c>
    </row>
    <row r="101" spans="1:14" ht="60" customHeight="1" x14ac:dyDescent="0.35">
      <c r="A101" s="11" t="s">
        <v>487</v>
      </c>
      <c r="B101" s="1" t="s">
        <v>488</v>
      </c>
      <c r="C101" s="2" t="s">
        <v>16</v>
      </c>
      <c r="D101" s="3" t="s">
        <v>17</v>
      </c>
      <c r="E101" s="4" t="s">
        <v>18</v>
      </c>
      <c r="F101" s="4" t="s">
        <v>19</v>
      </c>
      <c r="G101" s="4" t="s">
        <v>20</v>
      </c>
      <c r="H101" s="4" t="s">
        <v>21</v>
      </c>
      <c r="I101" s="5" t="s">
        <v>21</v>
      </c>
      <c r="J101" s="1" t="s">
        <v>489</v>
      </c>
      <c r="K101" s="1" t="s">
        <v>490</v>
      </c>
      <c r="L101" s="1" t="s">
        <v>491</v>
      </c>
      <c r="M101" s="4" t="str">
        <f t="shared" si="0"/>
        <v>Outstanding</v>
      </c>
      <c r="N101" s="13" t="s">
        <v>21</v>
      </c>
    </row>
    <row r="102" spans="1:14" ht="60" customHeight="1" x14ac:dyDescent="0.35">
      <c r="A102" s="11" t="s">
        <v>492</v>
      </c>
      <c r="B102" s="1" t="s">
        <v>493</v>
      </c>
      <c r="C102" s="2" t="s">
        <v>16</v>
      </c>
      <c r="D102" s="3" t="s">
        <v>17</v>
      </c>
      <c r="E102" s="4" t="s">
        <v>18</v>
      </c>
      <c r="F102" s="4" t="s">
        <v>19</v>
      </c>
      <c r="G102" s="4" t="s">
        <v>20</v>
      </c>
      <c r="H102" s="4" t="s">
        <v>21</v>
      </c>
      <c r="I102" s="5" t="s">
        <v>21</v>
      </c>
      <c r="J102" s="1" t="s">
        <v>475</v>
      </c>
      <c r="K102" s="1" t="s">
        <v>490</v>
      </c>
      <c r="L102" s="1" t="s">
        <v>494</v>
      </c>
      <c r="M102" s="4" t="str">
        <f t="shared" si="0"/>
        <v>Outstanding</v>
      </c>
      <c r="N102" s="13" t="s">
        <v>21</v>
      </c>
    </row>
    <row r="103" spans="1:14" ht="60" customHeight="1" x14ac:dyDescent="0.35">
      <c r="A103" s="11" t="s">
        <v>495</v>
      </c>
      <c r="B103" s="1" t="s">
        <v>496</v>
      </c>
      <c r="C103" s="2" t="s">
        <v>16</v>
      </c>
      <c r="D103" s="3" t="s">
        <v>17</v>
      </c>
      <c r="E103" s="4" t="s">
        <v>18</v>
      </c>
      <c r="F103" s="4" t="s">
        <v>19</v>
      </c>
      <c r="G103" s="4" t="s">
        <v>20</v>
      </c>
      <c r="H103" s="4" t="s">
        <v>21</v>
      </c>
      <c r="I103" s="5" t="s">
        <v>21</v>
      </c>
      <c r="J103" s="1" t="s">
        <v>497</v>
      </c>
      <c r="K103" s="1" t="s">
        <v>490</v>
      </c>
      <c r="L103" s="1" t="s">
        <v>498</v>
      </c>
      <c r="M103" s="4" t="str">
        <f t="shared" si="0"/>
        <v>Outstanding</v>
      </c>
      <c r="N103" s="13" t="s">
        <v>21</v>
      </c>
    </row>
    <row r="104" spans="1:14" ht="60" customHeight="1" x14ac:dyDescent="0.35">
      <c r="A104" s="11" t="s">
        <v>499</v>
      </c>
      <c r="B104" s="1" t="s">
        <v>500</v>
      </c>
      <c r="C104" s="2" t="s">
        <v>16</v>
      </c>
      <c r="D104" s="3" t="s">
        <v>17</v>
      </c>
      <c r="E104" s="4" t="s">
        <v>18</v>
      </c>
      <c r="F104" s="4" t="s">
        <v>19</v>
      </c>
      <c r="G104" s="4" t="s">
        <v>20</v>
      </c>
      <c r="H104" s="4" t="s">
        <v>21</v>
      </c>
      <c r="I104" s="5" t="s">
        <v>21</v>
      </c>
      <c r="J104" s="1" t="s">
        <v>501</v>
      </c>
      <c r="K104" s="1" t="s">
        <v>502</v>
      </c>
      <c r="L104" s="1" t="s">
        <v>503</v>
      </c>
      <c r="M104" s="4" t="str">
        <f t="shared" si="0"/>
        <v>Outstanding</v>
      </c>
      <c r="N104" s="13" t="s">
        <v>21</v>
      </c>
    </row>
    <row r="105" spans="1:14" ht="60" customHeight="1" x14ac:dyDescent="0.35">
      <c r="A105" s="11" t="s">
        <v>504</v>
      </c>
      <c r="B105" s="1" t="s">
        <v>505</v>
      </c>
      <c r="C105" s="2" t="s">
        <v>16</v>
      </c>
      <c r="D105" s="3" t="s">
        <v>17</v>
      </c>
      <c r="E105" s="4" t="s">
        <v>18</v>
      </c>
      <c r="F105" s="4" t="s">
        <v>19</v>
      </c>
      <c r="G105" s="4" t="s">
        <v>20</v>
      </c>
      <c r="H105" s="4" t="s">
        <v>21</v>
      </c>
      <c r="I105" s="5" t="s">
        <v>21</v>
      </c>
      <c r="J105" s="1" t="s">
        <v>506</v>
      </c>
      <c r="K105" s="1" t="s">
        <v>507</v>
      </c>
      <c r="L105" s="1" t="s">
        <v>508</v>
      </c>
      <c r="M105" s="4" t="str">
        <f t="shared" si="0"/>
        <v>Outstanding</v>
      </c>
      <c r="N105" s="13" t="s">
        <v>21</v>
      </c>
    </row>
    <row r="106" spans="1:14" ht="60" customHeight="1" x14ac:dyDescent="0.35">
      <c r="A106" s="11" t="s">
        <v>509</v>
      </c>
      <c r="B106" s="1" t="s">
        <v>510</v>
      </c>
      <c r="C106" s="2" t="s">
        <v>16</v>
      </c>
      <c r="D106" s="3" t="s">
        <v>17</v>
      </c>
      <c r="E106" s="4" t="s">
        <v>18</v>
      </c>
      <c r="F106" s="4" t="s">
        <v>19</v>
      </c>
      <c r="G106" s="4" t="s">
        <v>20</v>
      </c>
      <c r="H106" s="4" t="s">
        <v>21</v>
      </c>
      <c r="I106" s="5" t="s">
        <v>21</v>
      </c>
      <c r="J106" s="1" t="s">
        <v>511</v>
      </c>
      <c r="K106" s="1" t="s">
        <v>512</v>
      </c>
      <c r="L106" s="1" t="s">
        <v>513</v>
      </c>
      <c r="M106" s="4" t="str">
        <f t="shared" si="0"/>
        <v>Outstanding</v>
      </c>
      <c r="N106" s="13" t="s">
        <v>21</v>
      </c>
    </row>
    <row r="107" spans="1:14" ht="60" customHeight="1" x14ac:dyDescent="0.35">
      <c r="A107" s="11" t="s">
        <v>514</v>
      </c>
      <c r="B107" s="1" t="s">
        <v>515</v>
      </c>
      <c r="C107" s="2" t="s">
        <v>16</v>
      </c>
      <c r="D107" s="3" t="s">
        <v>17</v>
      </c>
      <c r="E107" s="4" t="s">
        <v>18</v>
      </c>
      <c r="F107" s="4" t="s">
        <v>19</v>
      </c>
      <c r="G107" s="4" t="s">
        <v>20</v>
      </c>
      <c r="H107" s="4" t="s">
        <v>21</v>
      </c>
      <c r="I107" s="5" t="s">
        <v>21</v>
      </c>
      <c r="J107" s="1" t="s">
        <v>516</v>
      </c>
      <c r="K107" s="1" t="s">
        <v>512</v>
      </c>
      <c r="L107" s="1" t="s">
        <v>517</v>
      </c>
      <c r="M107" s="4" t="str">
        <f t="shared" si="0"/>
        <v>Outstanding</v>
      </c>
      <c r="N107" s="13" t="s">
        <v>21</v>
      </c>
    </row>
    <row r="108" spans="1:14" ht="60" customHeight="1" x14ac:dyDescent="0.35">
      <c r="A108" s="11" t="s">
        <v>518</v>
      </c>
      <c r="B108" s="1" t="s">
        <v>519</v>
      </c>
      <c r="C108" s="2" t="s">
        <v>16</v>
      </c>
      <c r="D108" s="3" t="s">
        <v>17</v>
      </c>
      <c r="E108" s="4" t="s">
        <v>18</v>
      </c>
      <c r="F108" s="4" t="s">
        <v>19</v>
      </c>
      <c r="G108" s="4" t="s">
        <v>20</v>
      </c>
      <c r="H108" s="4" t="s">
        <v>21</v>
      </c>
      <c r="I108" s="5" t="s">
        <v>21</v>
      </c>
      <c r="J108" s="1" t="s">
        <v>520</v>
      </c>
      <c r="K108" s="1" t="s">
        <v>521</v>
      </c>
      <c r="L108" s="1" t="s">
        <v>522</v>
      </c>
      <c r="M108" s="4" t="str">
        <f t="shared" si="0"/>
        <v>Outstanding</v>
      </c>
      <c r="N108" s="13" t="s">
        <v>21</v>
      </c>
    </row>
    <row r="109" spans="1:14" ht="60" customHeight="1" x14ac:dyDescent="0.35">
      <c r="A109" s="11" t="s">
        <v>523</v>
      </c>
      <c r="B109" s="1" t="s">
        <v>524</v>
      </c>
      <c r="C109" s="2" t="s">
        <v>16</v>
      </c>
      <c r="D109" s="3" t="s">
        <v>17</v>
      </c>
      <c r="E109" s="4" t="s">
        <v>18</v>
      </c>
      <c r="F109" s="4" t="s">
        <v>19</v>
      </c>
      <c r="G109" s="4" t="s">
        <v>20</v>
      </c>
      <c r="H109" s="4" t="s">
        <v>21</v>
      </c>
      <c r="I109" s="5" t="s">
        <v>21</v>
      </c>
      <c r="J109" s="1" t="s">
        <v>525</v>
      </c>
      <c r="K109" s="1" t="s">
        <v>526</v>
      </c>
      <c r="L109" s="1" t="s">
        <v>527</v>
      </c>
      <c r="M109" s="4" t="str">
        <f t="shared" si="0"/>
        <v>Outstanding</v>
      </c>
      <c r="N109" s="13" t="s">
        <v>21</v>
      </c>
    </row>
    <row r="110" spans="1:14" ht="60" customHeight="1" x14ac:dyDescent="0.35">
      <c r="A110" s="11" t="s">
        <v>528</v>
      </c>
      <c r="B110" s="1" t="s">
        <v>529</v>
      </c>
      <c r="C110" s="2" t="s">
        <v>16</v>
      </c>
      <c r="D110" s="3" t="s">
        <v>17</v>
      </c>
      <c r="E110" s="4" t="s">
        <v>18</v>
      </c>
      <c r="F110" s="4" t="s">
        <v>19</v>
      </c>
      <c r="G110" s="4" t="s">
        <v>20</v>
      </c>
      <c r="H110" s="4" t="s">
        <v>21</v>
      </c>
      <c r="I110" s="5" t="s">
        <v>21</v>
      </c>
      <c r="J110" s="1" t="s">
        <v>530</v>
      </c>
      <c r="K110" s="1" t="s">
        <v>531</v>
      </c>
      <c r="L110" s="1" t="s">
        <v>532</v>
      </c>
      <c r="M110" s="4" t="str">
        <f t="shared" si="0"/>
        <v>Outstanding</v>
      </c>
      <c r="N110" s="13" t="s">
        <v>21</v>
      </c>
    </row>
    <row r="111" spans="1:14" ht="60" customHeight="1" x14ac:dyDescent="0.35">
      <c r="A111" s="11" t="s">
        <v>533</v>
      </c>
      <c r="B111" s="1" t="s">
        <v>534</v>
      </c>
      <c r="C111" s="2" t="s">
        <v>16</v>
      </c>
      <c r="D111" s="3" t="s">
        <v>17</v>
      </c>
      <c r="E111" s="4" t="s">
        <v>18</v>
      </c>
      <c r="F111" s="4" t="s">
        <v>19</v>
      </c>
      <c r="G111" s="4" t="s">
        <v>20</v>
      </c>
      <c r="H111" s="4" t="s">
        <v>21</v>
      </c>
      <c r="I111" s="5" t="s">
        <v>21</v>
      </c>
      <c r="J111" s="1" t="s">
        <v>535</v>
      </c>
      <c r="K111" s="1" t="s">
        <v>536</v>
      </c>
      <c r="L111" s="1" t="s">
        <v>537</v>
      </c>
      <c r="M111" s="4" t="str">
        <f t="shared" si="0"/>
        <v>Outstanding</v>
      </c>
      <c r="N111" s="13" t="s">
        <v>21</v>
      </c>
    </row>
    <row r="112" spans="1:14" ht="60" customHeight="1" x14ac:dyDescent="0.35">
      <c r="A112" s="11" t="s">
        <v>538</v>
      </c>
      <c r="B112" s="1" t="s">
        <v>539</v>
      </c>
      <c r="C112" s="2" t="s">
        <v>16</v>
      </c>
      <c r="D112" s="3" t="s">
        <v>17</v>
      </c>
      <c r="E112" s="4" t="s">
        <v>18</v>
      </c>
      <c r="F112" s="4" t="s">
        <v>19</v>
      </c>
      <c r="G112" s="4" t="s">
        <v>20</v>
      </c>
      <c r="H112" s="4" t="s">
        <v>21</v>
      </c>
      <c r="I112" s="5" t="s">
        <v>21</v>
      </c>
      <c r="J112" s="1" t="s">
        <v>540</v>
      </c>
      <c r="K112" s="1" t="s">
        <v>536</v>
      </c>
      <c r="L112" s="1" t="s">
        <v>541</v>
      </c>
      <c r="M112" s="4" t="str">
        <f t="shared" si="0"/>
        <v>Outstanding</v>
      </c>
      <c r="N112" s="13" t="s">
        <v>21</v>
      </c>
    </row>
    <row r="113" spans="1:14" ht="60" customHeight="1" x14ac:dyDescent="0.35">
      <c r="A113" s="11" t="s">
        <v>542</v>
      </c>
      <c r="B113" s="1" t="s">
        <v>543</v>
      </c>
      <c r="C113" s="2" t="s">
        <v>16</v>
      </c>
      <c r="D113" s="3" t="s">
        <v>17</v>
      </c>
      <c r="E113" s="4" t="s">
        <v>18</v>
      </c>
      <c r="F113" s="4" t="s">
        <v>19</v>
      </c>
      <c r="G113" s="4" t="s">
        <v>20</v>
      </c>
      <c r="H113" s="4" t="s">
        <v>21</v>
      </c>
      <c r="I113" s="5" t="s">
        <v>21</v>
      </c>
      <c r="J113" s="1" t="s">
        <v>544</v>
      </c>
      <c r="K113" s="1" t="s">
        <v>545</v>
      </c>
      <c r="L113" s="1" t="s">
        <v>546</v>
      </c>
      <c r="M113" s="4" t="str">
        <f t="shared" si="0"/>
        <v>Outstanding</v>
      </c>
      <c r="N113" s="13" t="s">
        <v>21</v>
      </c>
    </row>
    <row r="114" spans="1:14" ht="60" customHeight="1" x14ac:dyDescent="0.35">
      <c r="A114" s="11" t="s">
        <v>547</v>
      </c>
      <c r="B114" s="1" t="s">
        <v>548</v>
      </c>
      <c r="C114" s="2" t="s">
        <v>16</v>
      </c>
      <c r="D114" s="3" t="s">
        <v>17</v>
      </c>
      <c r="E114" s="4" t="s">
        <v>18</v>
      </c>
      <c r="F114" s="4" t="s">
        <v>19</v>
      </c>
      <c r="G114" s="4" t="s">
        <v>20</v>
      </c>
      <c r="H114" s="4" t="s">
        <v>21</v>
      </c>
      <c r="I114" s="5" t="s">
        <v>21</v>
      </c>
      <c r="J114" s="1" t="s">
        <v>549</v>
      </c>
      <c r="K114" s="1" t="s">
        <v>550</v>
      </c>
      <c r="L114" s="1" t="s">
        <v>551</v>
      </c>
      <c r="M114" s="4" t="str">
        <f t="shared" si="0"/>
        <v>Outstanding</v>
      </c>
      <c r="N114" s="13" t="s">
        <v>21</v>
      </c>
    </row>
    <row r="115" spans="1:14" ht="60" customHeight="1" x14ac:dyDescent="0.35">
      <c r="A115" s="11" t="s">
        <v>552</v>
      </c>
      <c r="B115" s="1" t="s">
        <v>553</v>
      </c>
      <c r="C115" s="2" t="s">
        <v>16</v>
      </c>
      <c r="D115" s="3" t="s">
        <v>17</v>
      </c>
      <c r="E115" s="4" t="s">
        <v>18</v>
      </c>
      <c r="F115" s="4" t="s">
        <v>19</v>
      </c>
      <c r="G115" s="4" t="s">
        <v>20</v>
      </c>
      <c r="H115" s="4" t="s">
        <v>21</v>
      </c>
      <c r="I115" s="5" t="s">
        <v>21</v>
      </c>
      <c r="J115" s="1" t="s">
        <v>554</v>
      </c>
      <c r="K115" s="1" t="s">
        <v>555</v>
      </c>
      <c r="L115" s="1" t="s">
        <v>556</v>
      </c>
      <c r="M115" s="4" t="str">
        <f t="shared" si="0"/>
        <v>Outstanding</v>
      </c>
      <c r="N115" s="13" t="s">
        <v>21</v>
      </c>
    </row>
    <row r="116" spans="1:14" ht="60" customHeight="1" x14ac:dyDescent="0.35">
      <c r="A116" s="11" t="s">
        <v>557</v>
      </c>
      <c r="B116" s="1" t="s">
        <v>558</v>
      </c>
      <c r="C116" s="2" t="s">
        <v>16</v>
      </c>
      <c r="D116" s="3" t="s">
        <v>17</v>
      </c>
      <c r="E116" s="4" t="s">
        <v>18</v>
      </c>
      <c r="F116" s="4" t="s">
        <v>19</v>
      </c>
      <c r="G116" s="4" t="s">
        <v>20</v>
      </c>
      <c r="H116" s="4" t="s">
        <v>21</v>
      </c>
      <c r="I116" s="5" t="s">
        <v>21</v>
      </c>
      <c r="J116" s="1" t="s">
        <v>559</v>
      </c>
      <c r="K116" s="1" t="s">
        <v>560</v>
      </c>
      <c r="L116" s="1" t="s">
        <v>561</v>
      </c>
      <c r="M116" s="4" t="str">
        <f t="shared" si="0"/>
        <v>Outstanding</v>
      </c>
      <c r="N116" s="13" t="s">
        <v>21</v>
      </c>
    </row>
    <row r="117" spans="1:14" ht="60" customHeight="1" x14ac:dyDescent="0.35">
      <c r="A117" s="11" t="s">
        <v>562</v>
      </c>
      <c r="B117" s="1" t="s">
        <v>563</v>
      </c>
      <c r="C117" s="2" t="s">
        <v>16</v>
      </c>
      <c r="D117" s="3" t="s">
        <v>17</v>
      </c>
      <c r="E117" s="4" t="s">
        <v>18</v>
      </c>
      <c r="F117" s="4" t="s">
        <v>19</v>
      </c>
      <c r="G117" s="4" t="s">
        <v>20</v>
      </c>
      <c r="H117" s="4" t="s">
        <v>21</v>
      </c>
      <c r="I117" s="5" t="s">
        <v>21</v>
      </c>
      <c r="J117" s="1" t="s">
        <v>126</v>
      </c>
      <c r="K117" s="1" t="s">
        <v>564</v>
      </c>
      <c r="L117" s="1" t="s">
        <v>565</v>
      </c>
      <c r="M117" s="4" t="str">
        <f t="shared" si="0"/>
        <v>Outstanding</v>
      </c>
      <c r="N117" s="13" t="s">
        <v>21</v>
      </c>
    </row>
    <row r="118" spans="1:14" ht="60" customHeight="1" x14ac:dyDescent="0.35">
      <c r="A118" s="11" t="s">
        <v>566</v>
      </c>
      <c r="B118" s="1" t="s">
        <v>567</v>
      </c>
      <c r="C118" s="2" t="s">
        <v>16</v>
      </c>
      <c r="D118" s="3" t="s">
        <v>17</v>
      </c>
      <c r="E118" s="4" t="s">
        <v>18</v>
      </c>
      <c r="F118" s="4" t="s">
        <v>19</v>
      </c>
      <c r="G118" s="4" t="s">
        <v>20</v>
      </c>
      <c r="H118" s="4" t="s">
        <v>21</v>
      </c>
      <c r="I118" s="5" t="s">
        <v>21</v>
      </c>
      <c r="J118" s="1" t="s">
        <v>559</v>
      </c>
      <c r="K118" s="1" t="s">
        <v>568</v>
      </c>
      <c r="L118" s="1" t="s">
        <v>569</v>
      </c>
      <c r="M118" s="4" t="str">
        <f t="shared" si="0"/>
        <v>Outstanding</v>
      </c>
      <c r="N118" s="13" t="s">
        <v>21</v>
      </c>
    </row>
    <row r="119" spans="1:14" ht="60" customHeight="1" x14ac:dyDescent="0.35">
      <c r="A119" s="11" t="s">
        <v>570</v>
      </c>
      <c r="B119" s="1" t="s">
        <v>571</v>
      </c>
      <c r="C119" s="2" t="s">
        <v>16</v>
      </c>
      <c r="D119" s="3" t="s">
        <v>17</v>
      </c>
      <c r="E119" s="4" t="s">
        <v>18</v>
      </c>
      <c r="F119" s="4" t="s">
        <v>19</v>
      </c>
      <c r="G119" s="4" t="s">
        <v>20</v>
      </c>
      <c r="H119" s="4" t="s">
        <v>21</v>
      </c>
      <c r="I119" s="5" t="s">
        <v>21</v>
      </c>
      <c r="J119" s="1" t="s">
        <v>572</v>
      </c>
      <c r="K119" s="1" t="s">
        <v>573</v>
      </c>
      <c r="L119" s="1" t="s">
        <v>574</v>
      </c>
      <c r="M119" s="4" t="str">
        <f t="shared" si="0"/>
        <v>Outstanding</v>
      </c>
      <c r="N119" s="13" t="s">
        <v>21</v>
      </c>
    </row>
    <row r="120" spans="1:14" ht="60" customHeight="1" x14ac:dyDescent="0.35">
      <c r="A120" s="11" t="s">
        <v>575</v>
      </c>
      <c r="B120" s="1" t="s">
        <v>576</v>
      </c>
      <c r="C120" s="2" t="s">
        <v>16</v>
      </c>
      <c r="D120" s="3" t="s">
        <v>17</v>
      </c>
      <c r="E120" s="4" t="s">
        <v>18</v>
      </c>
      <c r="F120" s="4" t="s">
        <v>19</v>
      </c>
      <c r="G120" s="4" t="s">
        <v>20</v>
      </c>
      <c r="H120" s="4" t="s">
        <v>21</v>
      </c>
      <c r="I120" s="5" t="s">
        <v>21</v>
      </c>
      <c r="J120" s="1" t="s">
        <v>559</v>
      </c>
      <c r="K120" s="1" t="s">
        <v>577</v>
      </c>
      <c r="L120" s="1" t="s">
        <v>578</v>
      </c>
      <c r="M120" s="4" t="str">
        <f t="shared" si="0"/>
        <v>Outstanding</v>
      </c>
      <c r="N120" s="13" t="s">
        <v>21</v>
      </c>
    </row>
    <row r="121" spans="1:14" ht="60" customHeight="1" x14ac:dyDescent="0.35">
      <c r="A121" s="11" t="s">
        <v>579</v>
      </c>
      <c r="B121" s="1" t="s">
        <v>580</v>
      </c>
      <c r="C121" s="2" t="s">
        <v>16</v>
      </c>
      <c r="D121" s="3" t="s">
        <v>17</v>
      </c>
      <c r="E121" s="4" t="s">
        <v>18</v>
      </c>
      <c r="F121" s="4" t="s">
        <v>19</v>
      </c>
      <c r="G121" s="4" t="s">
        <v>20</v>
      </c>
      <c r="H121" s="4" t="s">
        <v>21</v>
      </c>
      <c r="I121" s="5" t="s">
        <v>21</v>
      </c>
      <c r="J121" s="1" t="s">
        <v>581</v>
      </c>
      <c r="K121" s="1" t="s">
        <v>582</v>
      </c>
      <c r="L121" s="1" t="s">
        <v>583</v>
      </c>
      <c r="M121" s="4" t="str">
        <f t="shared" si="0"/>
        <v>Outstanding</v>
      </c>
      <c r="N121" s="13" t="s">
        <v>21</v>
      </c>
    </row>
    <row r="122" spans="1:14" ht="60" customHeight="1" x14ac:dyDescent="0.35">
      <c r="A122" s="11" t="s">
        <v>584</v>
      </c>
      <c r="B122" s="1" t="s">
        <v>585</v>
      </c>
      <c r="C122" s="2" t="s">
        <v>16</v>
      </c>
      <c r="D122" s="3" t="s">
        <v>17</v>
      </c>
      <c r="E122" s="4" t="s">
        <v>18</v>
      </c>
      <c r="F122" s="4" t="s">
        <v>19</v>
      </c>
      <c r="G122" s="4" t="s">
        <v>20</v>
      </c>
      <c r="H122" s="4" t="s">
        <v>21</v>
      </c>
      <c r="I122" s="5" t="s">
        <v>21</v>
      </c>
      <c r="J122" s="1" t="s">
        <v>586</v>
      </c>
      <c r="K122" s="1" t="s">
        <v>587</v>
      </c>
      <c r="L122" s="1" t="s">
        <v>588</v>
      </c>
      <c r="M122" s="4" t="str">
        <f t="shared" si="0"/>
        <v>Outstanding</v>
      </c>
      <c r="N122" s="13" t="s">
        <v>21</v>
      </c>
    </row>
    <row r="123" spans="1:14" ht="60" customHeight="1" x14ac:dyDescent="0.35">
      <c r="A123" s="11" t="s">
        <v>589</v>
      </c>
      <c r="B123" s="1" t="s">
        <v>590</v>
      </c>
      <c r="C123" s="2" t="s">
        <v>16</v>
      </c>
      <c r="D123" s="3" t="s">
        <v>17</v>
      </c>
      <c r="E123" s="4" t="s">
        <v>18</v>
      </c>
      <c r="F123" s="4" t="s">
        <v>19</v>
      </c>
      <c r="G123" s="4" t="s">
        <v>20</v>
      </c>
      <c r="H123" s="4" t="s">
        <v>21</v>
      </c>
      <c r="I123" s="5" t="s">
        <v>21</v>
      </c>
      <c r="J123" s="1" t="s">
        <v>591</v>
      </c>
      <c r="K123" s="1" t="s">
        <v>592</v>
      </c>
      <c r="L123" s="1" t="s">
        <v>593</v>
      </c>
      <c r="M123" s="4" t="str">
        <f t="shared" si="0"/>
        <v>Outstanding</v>
      </c>
      <c r="N123" s="13" t="s">
        <v>21</v>
      </c>
    </row>
    <row r="124" spans="1:14" ht="60" customHeight="1" x14ac:dyDescent="0.35">
      <c r="A124" s="11" t="s">
        <v>594</v>
      </c>
      <c r="B124" s="1" t="s">
        <v>595</v>
      </c>
      <c r="C124" s="2" t="s">
        <v>16</v>
      </c>
      <c r="D124" s="3" t="s">
        <v>596</v>
      </c>
      <c r="E124" s="4" t="s">
        <v>18</v>
      </c>
      <c r="F124" s="4" t="s">
        <v>19</v>
      </c>
      <c r="G124" s="4" t="s">
        <v>20</v>
      </c>
      <c r="H124" s="4" t="s">
        <v>21</v>
      </c>
      <c r="I124" s="5" t="s">
        <v>21</v>
      </c>
      <c r="J124" s="1" t="s">
        <v>597</v>
      </c>
      <c r="K124" s="1" t="s">
        <v>598</v>
      </c>
      <c r="L124" s="1" t="s">
        <v>599</v>
      </c>
      <c r="M124" s="4" t="str">
        <f t="shared" si="0"/>
        <v>Outstanding</v>
      </c>
      <c r="N124" s="13" t="s">
        <v>21</v>
      </c>
    </row>
    <row r="125" spans="1:14" ht="60" customHeight="1" x14ac:dyDescent="0.35">
      <c r="A125" s="11" t="s">
        <v>600</v>
      </c>
      <c r="B125" s="1" t="s">
        <v>601</v>
      </c>
      <c r="C125" s="2" t="s">
        <v>16</v>
      </c>
      <c r="D125" s="3" t="s">
        <v>596</v>
      </c>
      <c r="E125" s="4" t="s">
        <v>18</v>
      </c>
      <c r="F125" s="4" t="s">
        <v>19</v>
      </c>
      <c r="G125" s="4" t="s">
        <v>20</v>
      </c>
      <c r="H125" s="4" t="s">
        <v>21</v>
      </c>
      <c r="I125" s="5" t="s">
        <v>21</v>
      </c>
      <c r="J125" s="1" t="s">
        <v>602</v>
      </c>
      <c r="K125" s="1" t="s">
        <v>603</v>
      </c>
      <c r="L125" s="1" t="s">
        <v>604</v>
      </c>
      <c r="M125" s="4" t="str">
        <f t="shared" si="0"/>
        <v>Outstanding</v>
      </c>
      <c r="N125" s="13" t="s">
        <v>21</v>
      </c>
    </row>
    <row r="126" spans="1:14" ht="60" customHeight="1" x14ac:dyDescent="0.35">
      <c r="A126" s="11" t="s">
        <v>605</v>
      </c>
      <c r="B126" s="1" t="s">
        <v>606</v>
      </c>
      <c r="C126" s="2" t="s">
        <v>16</v>
      </c>
      <c r="D126" s="3" t="s">
        <v>596</v>
      </c>
      <c r="E126" s="4" t="s">
        <v>18</v>
      </c>
      <c r="F126" s="4" t="s">
        <v>19</v>
      </c>
      <c r="G126" s="4" t="s">
        <v>20</v>
      </c>
      <c r="H126" s="4" t="s">
        <v>21</v>
      </c>
      <c r="I126" s="5" t="s">
        <v>21</v>
      </c>
      <c r="J126" s="1" t="s">
        <v>607</v>
      </c>
      <c r="K126" s="1" t="s">
        <v>608</v>
      </c>
      <c r="L126" s="1" t="s">
        <v>609</v>
      </c>
      <c r="M126" s="4" t="str">
        <f t="shared" si="0"/>
        <v>Outstanding</v>
      </c>
      <c r="N126" s="13" t="s">
        <v>21</v>
      </c>
    </row>
    <row r="127" spans="1:14" ht="60" customHeight="1" x14ac:dyDescent="0.35">
      <c r="A127" s="11" t="s">
        <v>610</v>
      </c>
      <c r="B127" s="1" t="s">
        <v>611</v>
      </c>
      <c r="C127" s="2" t="s">
        <v>16</v>
      </c>
      <c r="D127" s="3" t="s">
        <v>596</v>
      </c>
      <c r="E127" s="4" t="s">
        <v>18</v>
      </c>
      <c r="F127" s="4" t="s">
        <v>19</v>
      </c>
      <c r="G127" s="4" t="s">
        <v>20</v>
      </c>
      <c r="H127" s="4" t="s">
        <v>21</v>
      </c>
      <c r="I127" s="5" t="s">
        <v>21</v>
      </c>
      <c r="J127" s="1" t="s">
        <v>612</v>
      </c>
      <c r="K127" s="1" t="s">
        <v>613</v>
      </c>
      <c r="L127" s="1" t="s">
        <v>614</v>
      </c>
      <c r="M127" s="4" t="str">
        <f t="shared" si="0"/>
        <v>Outstanding</v>
      </c>
      <c r="N127" s="13" t="s">
        <v>21</v>
      </c>
    </row>
    <row r="128" spans="1:14" ht="60" customHeight="1" x14ac:dyDescent="0.35">
      <c r="A128" s="11" t="s">
        <v>615</v>
      </c>
      <c r="B128" s="1" t="s">
        <v>616</v>
      </c>
      <c r="C128" s="2" t="s">
        <v>16</v>
      </c>
      <c r="D128" s="3" t="s">
        <v>596</v>
      </c>
      <c r="E128" s="4" t="s">
        <v>18</v>
      </c>
      <c r="F128" s="4" t="s">
        <v>19</v>
      </c>
      <c r="G128" s="4" t="s">
        <v>20</v>
      </c>
      <c r="H128" s="4" t="s">
        <v>21</v>
      </c>
      <c r="I128" s="5" t="s">
        <v>21</v>
      </c>
      <c r="J128" s="1" t="s">
        <v>617</v>
      </c>
      <c r="K128" s="1" t="s">
        <v>618</v>
      </c>
      <c r="L128" s="1" t="s">
        <v>619</v>
      </c>
      <c r="M128" s="4" t="str">
        <f t="shared" si="0"/>
        <v>Outstanding</v>
      </c>
      <c r="N128" s="13" t="s">
        <v>21</v>
      </c>
    </row>
    <row r="129" spans="1:14" ht="60" customHeight="1" x14ac:dyDescent="0.35">
      <c r="A129" s="11" t="s">
        <v>620</v>
      </c>
      <c r="B129" s="1" t="s">
        <v>621</v>
      </c>
      <c r="C129" s="2" t="s">
        <v>16</v>
      </c>
      <c r="D129" s="3" t="s">
        <v>596</v>
      </c>
      <c r="E129" s="4" t="s">
        <v>18</v>
      </c>
      <c r="F129" s="4" t="s">
        <v>19</v>
      </c>
      <c r="G129" s="4" t="s">
        <v>20</v>
      </c>
      <c r="H129" s="4" t="s">
        <v>21</v>
      </c>
      <c r="I129" s="5" t="s">
        <v>21</v>
      </c>
      <c r="J129" s="1" t="s">
        <v>622</v>
      </c>
      <c r="K129" s="1" t="s">
        <v>623</v>
      </c>
      <c r="L129" s="1" t="s">
        <v>624</v>
      </c>
      <c r="M129" s="4" t="str">
        <f t="shared" si="0"/>
        <v>Outstanding</v>
      </c>
      <c r="N129" s="13" t="s">
        <v>21</v>
      </c>
    </row>
    <row r="130" spans="1:14" ht="60" customHeight="1" x14ac:dyDescent="0.35">
      <c r="A130" s="11" t="s">
        <v>625</v>
      </c>
      <c r="B130" s="1" t="s">
        <v>626</v>
      </c>
      <c r="C130" s="2" t="s">
        <v>16</v>
      </c>
      <c r="D130" s="3" t="s">
        <v>596</v>
      </c>
      <c r="E130" s="4" t="s">
        <v>18</v>
      </c>
      <c r="F130" s="4" t="s">
        <v>19</v>
      </c>
      <c r="G130" s="4" t="s">
        <v>20</v>
      </c>
      <c r="H130" s="4" t="s">
        <v>21</v>
      </c>
      <c r="I130" s="5" t="s">
        <v>21</v>
      </c>
      <c r="J130" s="1" t="s">
        <v>627</v>
      </c>
      <c r="K130" s="1" t="s">
        <v>628</v>
      </c>
      <c r="L130" s="1" t="s">
        <v>629</v>
      </c>
      <c r="M130" s="4" t="str">
        <f t="shared" si="0"/>
        <v>Outstanding</v>
      </c>
      <c r="N130" s="13" t="s">
        <v>21</v>
      </c>
    </row>
    <row r="131" spans="1:14" ht="60" customHeight="1" x14ac:dyDescent="0.35">
      <c r="A131" s="11" t="s">
        <v>630</v>
      </c>
      <c r="B131" s="1" t="s">
        <v>631</v>
      </c>
      <c r="C131" s="2" t="s">
        <v>16</v>
      </c>
      <c r="D131" s="3" t="s">
        <v>596</v>
      </c>
      <c r="E131" s="4" t="s">
        <v>18</v>
      </c>
      <c r="F131" s="4" t="s">
        <v>19</v>
      </c>
      <c r="G131" s="4" t="s">
        <v>20</v>
      </c>
      <c r="H131" s="4" t="s">
        <v>21</v>
      </c>
      <c r="I131" s="5" t="s">
        <v>21</v>
      </c>
      <c r="J131" s="1" t="s">
        <v>632</v>
      </c>
      <c r="K131" s="1" t="s">
        <v>633</v>
      </c>
      <c r="L131" s="1" t="s">
        <v>634</v>
      </c>
      <c r="M131" s="4" t="str">
        <f t="shared" si="0"/>
        <v>Outstanding</v>
      </c>
      <c r="N131" s="13" t="s">
        <v>21</v>
      </c>
    </row>
    <row r="132" spans="1:14" ht="60" customHeight="1" x14ac:dyDescent="0.35">
      <c r="A132" s="11" t="s">
        <v>635</v>
      </c>
      <c r="B132" s="1" t="s">
        <v>636</v>
      </c>
      <c r="C132" s="2" t="s">
        <v>67</v>
      </c>
      <c r="D132" s="3" t="s">
        <v>596</v>
      </c>
      <c r="E132" s="4" t="s">
        <v>18</v>
      </c>
      <c r="F132" s="4" t="s">
        <v>19</v>
      </c>
      <c r="G132" s="4" t="s">
        <v>20</v>
      </c>
      <c r="H132" s="4" t="s">
        <v>21</v>
      </c>
      <c r="I132" s="5" t="s">
        <v>21</v>
      </c>
      <c r="J132" s="1" t="s">
        <v>637</v>
      </c>
      <c r="K132" s="1" t="s">
        <v>638</v>
      </c>
      <c r="L132" s="1" t="s">
        <v>639</v>
      </c>
      <c r="M132" s="4" t="str">
        <f t="shared" si="0"/>
        <v>Outstanding</v>
      </c>
      <c r="N132" s="13" t="s">
        <v>21</v>
      </c>
    </row>
    <row r="133" spans="1:14" ht="60" customHeight="1" x14ac:dyDescent="0.35">
      <c r="A133" s="11" t="s">
        <v>640</v>
      </c>
      <c r="B133" s="1" t="s">
        <v>641</v>
      </c>
      <c r="C133" s="2" t="s">
        <v>67</v>
      </c>
      <c r="D133" s="3" t="s">
        <v>596</v>
      </c>
      <c r="E133" s="4" t="s">
        <v>18</v>
      </c>
      <c r="F133" s="4" t="s">
        <v>19</v>
      </c>
      <c r="G133" s="4" t="s">
        <v>20</v>
      </c>
      <c r="H133" s="4" t="s">
        <v>21</v>
      </c>
      <c r="I133" s="5" t="s">
        <v>21</v>
      </c>
      <c r="J133" s="1" t="s">
        <v>642</v>
      </c>
      <c r="K133" s="1" t="s">
        <v>643</v>
      </c>
      <c r="L133" s="1" t="s">
        <v>644</v>
      </c>
      <c r="M133" s="4" t="str">
        <f t="shared" si="0"/>
        <v>Outstanding</v>
      </c>
      <c r="N133" s="13" t="s">
        <v>21</v>
      </c>
    </row>
    <row r="134" spans="1:14" ht="60" customHeight="1" x14ac:dyDescent="0.35">
      <c r="A134" s="11" t="s">
        <v>645</v>
      </c>
      <c r="B134" s="1" t="s">
        <v>646</v>
      </c>
      <c r="C134" s="2" t="s">
        <v>67</v>
      </c>
      <c r="D134" s="3" t="s">
        <v>596</v>
      </c>
      <c r="E134" s="4" t="s">
        <v>18</v>
      </c>
      <c r="F134" s="4" t="s">
        <v>19</v>
      </c>
      <c r="G134" s="4" t="s">
        <v>20</v>
      </c>
      <c r="H134" s="4" t="s">
        <v>21</v>
      </c>
      <c r="I134" s="5" t="s">
        <v>21</v>
      </c>
      <c r="J134" s="1" t="s">
        <v>647</v>
      </c>
      <c r="K134" s="1" t="s">
        <v>648</v>
      </c>
      <c r="L134" s="1" t="s">
        <v>649</v>
      </c>
      <c r="M134" s="4" t="str">
        <f t="shared" si="0"/>
        <v>Outstanding</v>
      </c>
      <c r="N134" s="13" t="s">
        <v>21</v>
      </c>
    </row>
    <row r="135" spans="1:14" ht="60" customHeight="1" x14ac:dyDescent="0.35">
      <c r="A135" s="11" t="s">
        <v>650</v>
      </c>
      <c r="B135" s="1" t="s">
        <v>651</v>
      </c>
      <c r="C135" s="2" t="s">
        <v>67</v>
      </c>
      <c r="D135" s="3" t="s">
        <v>596</v>
      </c>
      <c r="E135" s="4" t="s">
        <v>18</v>
      </c>
      <c r="F135" s="4" t="s">
        <v>19</v>
      </c>
      <c r="G135" s="4" t="s">
        <v>20</v>
      </c>
      <c r="H135" s="4" t="s">
        <v>21</v>
      </c>
      <c r="I135" s="5" t="s">
        <v>21</v>
      </c>
      <c r="J135" s="1" t="s">
        <v>652</v>
      </c>
      <c r="K135" s="1" t="s">
        <v>653</v>
      </c>
      <c r="L135" s="1" t="s">
        <v>654</v>
      </c>
      <c r="M135" s="4" t="str">
        <f t="shared" si="0"/>
        <v>Outstanding</v>
      </c>
      <c r="N135" s="13" t="s">
        <v>21</v>
      </c>
    </row>
    <row r="136" spans="1:14" ht="60" customHeight="1" x14ac:dyDescent="0.35">
      <c r="A136" s="11" t="s">
        <v>655</v>
      </c>
      <c r="B136" s="1" t="s">
        <v>656</v>
      </c>
      <c r="C136" s="2" t="s">
        <v>16</v>
      </c>
      <c r="D136" s="3" t="s">
        <v>596</v>
      </c>
      <c r="E136" s="4" t="s">
        <v>18</v>
      </c>
      <c r="F136" s="4" t="s">
        <v>19</v>
      </c>
      <c r="G136" s="4" t="s">
        <v>20</v>
      </c>
      <c r="H136" s="4" t="s">
        <v>21</v>
      </c>
      <c r="I136" s="5" t="s">
        <v>21</v>
      </c>
      <c r="J136" s="1" t="s">
        <v>657</v>
      </c>
      <c r="K136" s="1" t="s">
        <v>658</v>
      </c>
      <c r="L136" s="1" t="s">
        <v>659</v>
      </c>
      <c r="M136" s="4" t="str">
        <f t="shared" si="0"/>
        <v>Outstanding</v>
      </c>
      <c r="N136" s="13" t="s">
        <v>21</v>
      </c>
    </row>
    <row r="137" spans="1:14" ht="60" customHeight="1" x14ac:dyDescent="0.35">
      <c r="A137" s="11" t="s">
        <v>660</v>
      </c>
      <c r="B137" s="1" t="s">
        <v>661</v>
      </c>
      <c r="C137" s="2" t="s">
        <v>16</v>
      </c>
      <c r="D137" s="3" t="s">
        <v>596</v>
      </c>
      <c r="E137" s="4" t="s">
        <v>18</v>
      </c>
      <c r="F137" s="4" t="s">
        <v>19</v>
      </c>
      <c r="G137" s="4" t="s">
        <v>20</v>
      </c>
      <c r="H137" s="4" t="s">
        <v>21</v>
      </c>
      <c r="I137" s="5" t="s">
        <v>21</v>
      </c>
      <c r="J137" s="1" t="s">
        <v>662</v>
      </c>
      <c r="K137" s="1" t="s">
        <v>663</v>
      </c>
      <c r="L137" s="1" t="s">
        <v>664</v>
      </c>
      <c r="M137" s="4" t="str">
        <f t="shared" si="0"/>
        <v>Outstanding</v>
      </c>
      <c r="N137" s="13" t="s">
        <v>21</v>
      </c>
    </row>
    <row r="138" spans="1:14" ht="60" customHeight="1" x14ac:dyDescent="0.35">
      <c r="A138" s="11" t="s">
        <v>665</v>
      </c>
      <c r="B138" s="1" t="s">
        <v>666</v>
      </c>
      <c r="C138" s="2" t="s">
        <v>16</v>
      </c>
      <c r="D138" s="3" t="s">
        <v>596</v>
      </c>
      <c r="E138" s="4" t="s">
        <v>18</v>
      </c>
      <c r="F138" s="4" t="s">
        <v>19</v>
      </c>
      <c r="G138" s="4" t="s">
        <v>20</v>
      </c>
      <c r="H138" s="4" t="s">
        <v>21</v>
      </c>
      <c r="I138" s="5" t="s">
        <v>21</v>
      </c>
      <c r="J138" s="1" t="s">
        <v>667</v>
      </c>
      <c r="K138" s="1" t="s">
        <v>668</v>
      </c>
      <c r="L138" s="1" t="s">
        <v>669</v>
      </c>
      <c r="M138" s="4" t="str">
        <f t="shared" si="0"/>
        <v>Outstanding</v>
      </c>
      <c r="N138" s="13" t="s">
        <v>21</v>
      </c>
    </row>
    <row r="139" spans="1:14" ht="60" customHeight="1" x14ac:dyDescent="0.35">
      <c r="A139" s="11" t="s">
        <v>670</v>
      </c>
      <c r="B139" s="1" t="s">
        <v>671</v>
      </c>
      <c r="C139" s="2" t="s">
        <v>16</v>
      </c>
      <c r="D139" s="3" t="s">
        <v>596</v>
      </c>
      <c r="E139" s="4" t="s">
        <v>18</v>
      </c>
      <c r="F139" s="4" t="s">
        <v>19</v>
      </c>
      <c r="G139" s="4" t="s">
        <v>20</v>
      </c>
      <c r="H139" s="4" t="s">
        <v>21</v>
      </c>
      <c r="I139" s="5" t="s">
        <v>21</v>
      </c>
      <c r="J139" s="1" t="s">
        <v>672</v>
      </c>
      <c r="K139" s="1" t="s">
        <v>673</v>
      </c>
      <c r="L139" s="1" t="s">
        <v>674</v>
      </c>
      <c r="M139" s="4" t="str">
        <f t="shared" si="0"/>
        <v>Outstanding</v>
      </c>
      <c r="N139" s="13" t="s">
        <v>21</v>
      </c>
    </row>
    <row r="140" spans="1:14" ht="60" customHeight="1" x14ac:dyDescent="0.35">
      <c r="A140" s="11" t="s">
        <v>675</v>
      </c>
      <c r="B140" s="1" t="s">
        <v>676</v>
      </c>
      <c r="C140" s="2" t="s">
        <v>16</v>
      </c>
      <c r="D140" s="3" t="s">
        <v>596</v>
      </c>
      <c r="E140" s="4" t="s">
        <v>18</v>
      </c>
      <c r="F140" s="4" t="s">
        <v>19</v>
      </c>
      <c r="G140" s="4" t="s">
        <v>20</v>
      </c>
      <c r="H140" s="4" t="s">
        <v>21</v>
      </c>
      <c r="I140" s="5" t="s">
        <v>21</v>
      </c>
      <c r="J140" s="1" t="s">
        <v>677</v>
      </c>
      <c r="K140" s="1" t="s">
        <v>678</v>
      </c>
      <c r="L140" s="1" t="s">
        <v>679</v>
      </c>
      <c r="M140" s="4" t="str">
        <f t="shared" si="0"/>
        <v>Outstanding</v>
      </c>
      <c r="N140" s="13" t="s">
        <v>21</v>
      </c>
    </row>
    <row r="141" spans="1:14" ht="60" customHeight="1" x14ac:dyDescent="0.35">
      <c r="A141" s="11" t="s">
        <v>680</v>
      </c>
      <c r="B141" s="1" t="s">
        <v>681</v>
      </c>
      <c r="C141" s="2" t="s">
        <v>16</v>
      </c>
      <c r="D141" s="3" t="s">
        <v>596</v>
      </c>
      <c r="E141" s="4" t="s">
        <v>18</v>
      </c>
      <c r="F141" s="4" t="s">
        <v>19</v>
      </c>
      <c r="G141" s="4" t="s">
        <v>20</v>
      </c>
      <c r="H141" s="4" t="s">
        <v>21</v>
      </c>
      <c r="I141" s="5" t="s">
        <v>21</v>
      </c>
      <c r="J141" s="1" t="s">
        <v>682</v>
      </c>
      <c r="K141" s="1" t="s">
        <v>683</v>
      </c>
      <c r="L141" s="1" t="s">
        <v>684</v>
      </c>
      <c r="M141" s="4" t="str">
        <f t="shared" si="0"/>
        <v>Outstanding</v>
      </c>
      <c r="N141" s="13" t="s">
        <v>21</v>
      </c>
    </row>
    <row r="142" spans="1:14" ht="60" customHeight="1" x14ac:dyDescent="0.35">
      <c r="A142" s="11" t="s">
        <v>685</v>
      </c>
      <c r="B142" s="1" t="s">
        <v>686</v>
      </c>
      <c r="C142" s="2" t="s">
        <v>16</v>
      </c>
      <c r="D142" s="3" t="s">
        <v>596</v>
      </c>
      <c r="E142" s="4" t="s">
        <v>18</v>
      </c>
      <c r="F142" s="4" t="s">
        <v>19</v>
      </c>
      <c r="G142" s="4" t="s">
        <v>20</v>
      </c>
      <c r="H142" s="4" t="s">
        <v>21</v>
      </c>
      <c r="I142" s="5" t="s">
        <v>21</v>
      </c>
      <c r="J142" s="1" t="s">
        <v>687</v>
      </c>
      <c r="K142" s="1" t="s">
        <v>688</v>
      </c>
      <c r="L142" s="1" t="s">
        <v>689</v>
      </c>
      <c r="M142" s="4" t="str">
        <f t="shared" si="0"/>
        <v>Outstanding</v>
      </c>
      <c r="N142" s="13" t="s">
        <v>21</v>
      </c>
    </row>
    <row r="143" spans="1:14" ht="60" customHeight="1" x14ac:dyDescent="0.35">
      <c r="A143" s="11" t="s">
        <v>690</v>
      </c>
      <c r="B143" s="1" t="s">
        <v>691</v>
      </c>
      <c r="C143" s="2" t="s">
        <v>16</v>
      </c>
      <c r="D143" s="3" t="s">
        <v>596</v>
      </c>
      <c r="E143" s="4" t="s">
        <v>18</v>
      </c>
      <c r="F143" s="4" t="s">
        <v>19</v>
      </c>
      <c r="G143" s="4" t="s">
        <v>20</v>
      </c>
      <c r="H143" s="4" t="s">
        <v>21</v>
      </c>
      <c r="I143" s="5" t="s">
        <v>21</v>
      </c>
      <c r="J143" s="1" t="s">
        <v>692</v>
      </c>
      <c r="K143" s="1" t="s">
        <v>693</v>
      </c>
      <c r="L143" s="1" t="s">
        <v>694</v>
      </c>
      <c r="M143" s="4" t="str">
        <f t="shared" si="0"/>
        <v>Outstanding</v>
      </c>
      <c r="N143" s="13" t="s">
        <v>21</v>
      </c>
    </row>
    <row r="144" spans="1:14" ht="60" customHeight="1" x14ac:dyDescent="0.35">
      <c r="A144" s="11" t="s">
        <v>695</v>
      </c>
      <c r="B144" s="1" t="s">
        <v>696</v>
      </c>
      <c r="C144" s="2" t="s">
        <v>16</v>
      </c>
      <c r="D144" s="3" t="s">
        <v>596</v>
      </c>
      <c r="E144" s="4" t="s">
        <v>18</v>
      </c>
      <c r="F144" s="4" t="s">
        <v>19</v>
      </c>
      <c r="G144" s="4" t="s">
        <v>20</v>
      </c>
      <c r="H144" s="4" t="s">
        <v>21</v>
      </c>
      <c r="I144" s="5" t="s">
        <v>21</v>
      </c>
      <c r="J144" s="1" t="s">
        <v>697</v>
      </c>
      <c r="K144" s="1" t="s">
        <v>698</v>
      </c>
      <c r="L144" s="1" t="s">
        <v>699</v>
      </c>
      <c r="M144" s="4" t="str">
        <f t="shared" si="0"/>
        <v>Outstanding</v>
      </c>
      <c r="N144" s="13" t="s">
        <v>21</v>
      </c>
    </row>
    <row r="145" spans="1:14" ht="60" customHeight="1" x14ac:dyDescent="0.35">
      <c r="A145" s="11" t="s">
        <v>700</v>
      </c>
      <c r="B145" s="1" t="s">
        <v>701</v>
      </c>
      <c r="C145" s="2" t="s">
        <v>16</v>
      </c>
      <c r="D145" s="3" t="s">
        <v>596</v>
      </c>
      <c r="E145" s="4" t="s">
        <v>18</v>
      </c>
      <c r="F145" s="4" t="s">
        <v>19</v>
      </c>
      <c r="G145" s="4" t="s">
        <v>20</v>
      </c>
      <c r="H145" s="4" t="s">
        <v>21</v>
      </c>
      <c r="I145" s="5" t="s">
        <v>21</v>
      </c>
      <c r="J145" s="1" t="s">
        <v>702</v>
      </c>
      <c r="K145" s="1" t="s">
        <v>703</v>
      </c>
      <c r="L145" s="1" t="s">
        <v>704</v>
      </c>
      <c r="M145" s="4" t="str">
        <f t="shared" si="0"/>
        <v>Outstanding</v>
      </c>
      <c r="N145" s="13" t="s">
        <v>21</v>
      </c>
    </row>
    <row r="146" spans="1:14" ht="60" customHeight="1" x14ac:dyDescent="0.35">
      <c r="A146" s="11" t="s">
        <v>705</v>
      </c>
      <c r="B146" s="1" t="s">
        <v>706</v>
      </c>
      <c r="C146" s="2" t="s">
        <v>16</v>
      </c>
      <c r="D146" s="3" t="s">
        <v>707</v>
      </c>
      <c r="E146" s="4" t="s">
        <v>18</v>
      </c>
      <c r="F146" s="4" t="s">
        <v>19</v>
      </c>
      <c r="G146" s="4" t="s">
        <v>20</v>
      </c>
      <c r="H146" s="4" t="s">
        <v>21</v>
      </c>
      <c r="I146" s="5" t="s">
        <v>21</v>
      </c>
      <c r="J146" s="1" t="s">
        <v>708</v>
      </c>
      <c r="K146" s="1" t="s">
        <v>709</v>
      </c>
      <c r="L146" s="1" t="s">
        <v>710</v>
      </c>
      <c r="M146" s="4" t="str">
        <f t="shared" si="0"/>
        <v>Outstanding</v>
      </c>
      <c r="N146" s="13" t="s">
        <v>21</v>
      </c>
    </row>
    <row r="147" spans="1:14" ht="60" customHeight="1" x14ac:dyDescent="0.35">
      <c r="A147" s="11" t="s">
        <v>711</v>
      </c>
      <c r="B147" s="1" t="s">
        <v>712</v>
      </c>
      <c r="C147" s="2" t="s">
        <v>713</v>
      </c>
      <c r="D147" s="3" t="s">
        <v>707</v>
      </c>
      <c r="E147" s="4" t="s">
        <v>18</v>
      </c>
      <c r="F147" s="4" t="s">
        <v>19</v>
      </c>
      <c r="G147" s="4" t="s">
        <v>20</v>
      </c>
      <c r="H147" s="4" t="s">
        <v>21</v>
      </c>
      <c r="I147" s="5" t="s">
        <v>21</v>
      </c>
      <c r="J147" s="1" t="s">
        <v>714</v>
      </c>
      <c r="K147" s="1" t="s">
        <v>715</v>
      </c>
      <c r="L147" s="1" t="s">
        <v>716</v>
      </c>
      <c r="M147" s="4" t="str">
        <f t="shared" si="0"/>
        <v>Outstanding</v>
      </c>
      <c r="N147" s="13" t="s">
        <v>21</v>
      </c>
    </row>
    <row r="148" spans="1:14" ht="60" customHeight="1" x14ac:dyDescent="0.35">
      <c r="A148" s="11" t="s">
        <v>717</v>
      </c>
      <c r="B148" s="1" t="s">
        <v>718</v>
      </c>
      <c r="C148" s="2" t="s">
        <v>713</v>
      </c>
      <c r="D148" s="3" t="s">
        <v>707</v>
      </c>
      <c r="E148" s="4" t="s">
        <v>18</v>
      </c>
      <c r="F148" s="4" t="s">
        <v>19</v>
      </c>
      <c r="G148" s="4" t="s">
        <v>20</v>
      </c>
      <c r="H148" s="4" t="s">
        <v>21</v>
      </c>
      <c r="I148" s="5" t="s">
        <v>21</v>
      </c>
      <c r="J148" s="1" t="s">
        <v>719</v>
      </c>
      <c r="K148" s="1" t="s">
        <v>720</v>
      </c>
      <c r="L148" s="1" t="s">
        <v>721</v>
      </c>
      <c r="M148" s="4" t="str">
        <f t="shared" si="0"/>
        <v>Outstanding</v>
      </c>
      <c r="N148" s="13" t="s">
        <v>21</v>
      </c>
    </row>
    <row r="149" spans="1:14" ht="60" customHeight="1" x14ac:dyDescent="0.35">
      <c r="A149" s="11" t="s">
        <v>722</v>
      </c>
      <c r="B149" s="1" t="s">
        <v>723</v>
      </c>
      <c r="C149" s="2" t="s">
        <v>16</v>
      </c>
      <c r="D149" s="3" t="s">
        <v>707</v>
      </c>
      <c r="E149" s="4" t="s">
        <v>18</v>
      </c>
      <c r="F149" s="4" t="s">
        <v>19</v>
      </c>
      <c r="G149" s="4" t="s">
        <v>20</v>
      </c>
      <c r="H149" s="4" t="s">
        <v>21</v>
      </c>
      <c r="I149" s="5" t="s">
        <v>21</v>
      </c>
      <c r="J149" s="1" t="s">
        <v>724</v>
      </c>
      <c r="K149" s="1" t="s">
        <v>725</v>
      </c>
      <c r="L149" s="1" t="s">
        <v>726</v>
      </c>
      <c r="M149" s="4" t="str">
        <f t="shared" si="0"/>
        <v>Outstanding</v>
      </c>
      <c r="N149" s="13" t="s">
        <v>21</v>
      </c>
    </row>
    <row r="150" spans="1:14" ht="60" customHeight="1" x14ac:dyDescent="0.35">
      <c r="A150" s="11" t="s">
        <v>727</v>
      </c>
      <c r="B150" s="1" t="s">
        <v>728</v>
      </c>
      <c r="C150" s="2" t="s">
        <v>16</v>
      </c>
      <c r="D150" s="3" t="s">
        <v>707</v>
      </c>
      <c r="E150" s="4" t="s">
        <v>18</v>
      </c>
      <c r="F150" s="4" t="s">
        <v>19</v>
      </c>
      <c r="G150" s="4" t="s">
        <v>20</v>
      </c>
      <c r="H150" s="4" t="s">
        <v>21</v>
      </c>
      <c r="I150" s="5" t="s">
        <v>21</v>
      </c>
      <c r="J150" s="1" t="s">
        <v>729</v>
      </c>
      <c r="K150" s="1" t="s">
        <v>730</v>
      </c>
      <c r="L150" s="1" t="s">
        <v>731</v>
      </c>
      <c r="M150" s="4" t="str">
        <f t="shared" si="0"/>
        <v>Outstanding</v>
      </c>
      <c r="N150" s="13" t="s">
        <v>21</v>
      </c>
    </row>
    <row r="151" spans="1:14" ht="60" customHeight="1" x14ac:dyDescent="0.35">
      <c r="A151" s="11" t="s">
        <v>732</v>
      </c>
      <c r="B151" s="1" t="s">
        <v>733</v>
      </c>
      <c r="C151" s="2" t="s">
        <v>16</v>
      </c>
      <c r="D151" s="3" t="s">
        <v>707</v>
      </c>
      <c r="E151" s="4" t="s">
        <v>18</v>
      </c>
      <c r="F151" s="4" t="s">
        <v>19</v>
      </c>
      <c r="G151" s="4" t="s">
        <v>20</v>
      </c>
      <c r="H151" s="4" t="s">
        <v>21</v>
      </c>
      <c r="I151" s="5" t="s">
        <v>21</v>
      </c>
      <c r="J151" s="1" t="s">
        <v>734</v>
      </c>
      <c r="K151" s="1" t="s">
        <v>735</v>
      </c>
      <c r="L151" s="1" t="s">
        <v>736</v>
      </c>
      <c r="M151" s="4" t="str">
        <f t="shared" si="0"/>
        <v>Outstanding</v>
      </c>
      <c r="N151" s="13" t="s">
        <v>21</v>
      </c>
    </row>
    <row r="152" spans="1:14" ht="60" customHeight="1" x14ac:dyDescent="0.35">
      <c r="A152" s="11" t="s">
        <v>737</v>
      </c>
      <c r="B152" s="1" t="s">
        <v>738</v>
      </c>
      <c r="C152" s="2" t="s">
        <v>16</v>
      </c>
      <c r="D152" s="3" t="s">
        <v>707</v>
      </c>
      <c r="E152" s="4" t="s">
        <v>18</v>
      </c>
      <c r="F152" s="4" t="s">
        <v>19</v>
      </c>
      <c r="G152" s="4" t="s">
        <v>20</v>
      </c>
      <c r="H152" s="4" t="s">
        <v>21</v>
      </c>
      <c r="I152" s="5" t="s">
        <v>21</v>
      </c>
      <c r="J152" s="1" t="s">
        <v>739</v>
      </c>
      <c r="K152" s="1" t="s">
        <v>740</v>
      </c>
      <c r="L152" s="1" t="s">
        <v>741</v>
      </c>
      <c r="M152" s="4" t="str">
        <f t="shared" si="0"/>
        <v>Outstanding</v>
      </c>
      <c r="N152" s="13" t="s">
        <v>21</v>
      </c>
    </row>
    <row r="153" spans="1:14" ht="60" customHeight="1" x14ac:dyDescent="0.35">
      <c r="A153" s="11" t="s">
        <v>742</v>
      </c>
      <c r="B153" s="1" t="s">
        <v>743</v>
      </c>
      <c r="C153" s="2" t="s">
        <v>16</v>
      </c>
      <c r="D153" s="3" t="s">
        <v>707</v>
      </c>
      <c r="E153" s="4" t="s">
        <v>18</v>
      </c>
      <c r="F153" s="4" t="s">
        <v>19</v>
      </c>
      <c r="G153" s="4" t="s">
        <v>20</v>
      </c>
      <c r="H153" s="4" t="s">
        <v>21</v>
      </c>
      <c r="I153" s="5" t="s">
        <v>21</v>
      </c>
      <c r="J153" s="1" t="s">
        <v>744</v>
      </c>
      <c r="K153" s="1" t="s">
        <v>745</v>
      </c>
      <c r="L153" s="1" t="s">
        <v>746</v>
      </c>
      <c r="M153" s="4" t="str">
        <f t="shared" si="0"/>
        <v>Outstanding</v>
      </c>
      <c r="N153" s="13" t="s">
        <v>21</v>
      </c>
    </row>
    <row r="154" spans="1:14" ht="60" customHeight="1" x14ac:dyDescent="0.35">
      <c r="A154" s="11" t="s">
        <v>747</v>
      </c>
      <c r="B154" s="1" t="s">
        <v>748</v>
      </c>
      <c r="C154" s="2" t="s">
        <v>16</v>
      </c>
      <c r="D154" s="3" t="s">
        <v>707</v>
      </c>
      <c r="E154" s="4" t="s">
        <v>18</v>
      </c>
      <c r="F154" s="4" t="s">
        <v>19</v>
      </c>
      <c r="G154" s="4" t="s">
        <v>20</v>
      </c>
      <c r="H154" s="4" t="s">
        <v>21</v>
      </c>
      <c r="I154" s="5" t="s">
        <v>21</v>
      </c>
      <c r="J154" s="1" t="s">
        <v>749</v>
      </c>
      <c r="K154" s="1" t="s">
        <v>750</v>
      </c>
      <c r="L154" s="1" t="s">
        <v>751</v>
      </c>
      <c r="M154" s="4" t="str">
        <f t="shared" si="0"/>
        <v>Outstanding</v>
      </c>
      <c r="N154" s="13" t="s">
        <v>21</v>
      </c>
    </row>
    <row r="155" spans="1:14" ht="60" customHeight="1" x14ac:dyDescent="0.35">
      <c r="A155" s="11" t="s">
        <v>752</v>
      </c>
      <c r="B155" s="1" t="s">
        <v>753</v>
      </c>
      <c r="C155" s="2" t="s">
        <v>16</v>
      </c>
      <c r="D155" s="3" t="s">
        <v>707</v>
      </c>
      <c r="E155" s="4" t="s">
        <v>18</v>
      </c>
      <c r="F155" s="4" t="s">
        <v>19</v>
      </c>
      <c r="G155" s="4" t="s">
        <v>20</v>
      </c>
      <c r="H155" s="4" t="s">
        <v>21</v>
      </c>
      <c r="I155" s="5" t="s">
        <v>21</v>
      </c>
      <c r="J155" s="1" t="s">
        <v>754</v>
      </c>
      <c r="K155" s="1" t="s">
        <v>755</v>
      </c>
      <c r="L155" s="1" t="s">
        <v>756</v>
      </c>
      <c r="M155" s="4" t="str">
        <f t="shared" si="0"/>
        <v>Outstanding</v>
      </c>
      <c r="N155" s="13" t="s">
        <v>21</v>
      </c>
    </row>
    <row r="156" spans="1:14" ht="60" customHeight="1" x14ac:dyDescent="0.35">
      <c r="A156" s="11" t="s">
        <v>757</v>
      </c>
      <c r="B156" s="1" t="s">
        <v>758</v>
      </c>
      <c r="C156" s="2" t="s">
        <v>16</v>
      </c>
      <c r="D156" s="3" t="s">
        <v>707</v>
      </c>
      <c r="E156" s="4" t="s">
        <v>18</v>
      </c>
      <c r="F156" s="4" t="s">
        <v>19</v>
      </c>
      <c r="G156" s="4" t="s">
        <v>20</v>
      </c>
      <c r="H156" s="4" t="s">
        <v>21</v>
      </c>
      <c r="I156" s="5" t="s">
        <v>21</v>
      </c>
      <c r="J156" s="1" t="s">
        <v>759</v>
      </c>
      <c r="K156" s="1" t="s">
        <v>760</v>
      </c>
      <c r="L156" s="1" t="s">
        <v>761</v>
      </c>
      <c r="M156" s="4" t="str">
        <f t="shared" si="0"/>
        <v>Outstanding</v>
      </c>
      <c r="N156" s="13" t="s">
        <v>21</v>
      </c>
    </row>
    <row r="157" spans="1:14" ht="60" customHeight="1" x14ac:dyDescent="0.35">
      <c r="A157" s="11" t="s">
        <v>762</v>
      </c>
      <c r="B157" s="1" t="s">
        <v>763</v>
      </c>
      <c r="C157" s="2" t="s">
        <v>16</v>
      </c>
      <c r="D157" s="3" t="s">
        <v>707</v>
      </c>
      <c r="E157" s="4" t="s">
        <v>18</v>
      </c>
      <c r="F157" s="4" t="s">
        <v>19</v>
      </c>
      <c r="G157" s="4" t="s">
        <v>20</v>
      </c>
      <c r="H157" s="4" t="s">
        <v>21</v>
      </c>
      <c r="I157" s="5" t="s">
        <v>21</v>
      </c>
      <c r="J157" s="1" t="s">
        <v>764</v>
      </c>
      <c r="K157" s="1" t="s">
        <v>765</v>
      </c>
      <c r="L157" s="1" t="s">
        <v>766</v>
      </c>
      <c r="M157" s="4" t="str">
        <f t="shared" si="0"/>
        <v>Outstanding</v>
      </c>
      <c r="N157" s="13" t="s">
        <v>21</v>
      </c>
    </row>
    <row r="158" spans="1:14" ht="60" customHeight="1" x14ac:dyDescent="0.35">
      <c r="A158" s="11" t="s">
        <v>767</v>
      </c>
      <c r="B158" s="1" t="s">
        <v>768</v>
      </c>
      <c r="C158" s="2" t="s">
        <v>713</v>
      </c>
      <c r="D158" s="3" t="s">
        <v>707</v>
      </c>
      <c r="E158" s="4" t="s">
        <v>18</v>
      </c>
      <c r="F158" s="4" t="s">
        <v>19</v>
      </c>
      <c r="G158" s="4" t="s">
        <v>20</v>
      </c>
      <c r="H158" s="4" t="s">
        <v>21</v>
      </c>
      <c r="I158" s="5" t="s">
        <v>21</v>
      </c>
      <c r="J158" s="1" t="s">
        <v>769</v>
      </c>
      <c r="K158" s="1" t="s">
        <v>770</v>
      </c>
      <c r="L158" s="1" t="s">
        <v>771</v>
      </c>
      <c r="M158" s="4" t="str">
        <f t="shared" si="0"/>
        <v>Outstanding</v>
      </c>
      <c r="N158" s="13" t="s">
        <v>21</v>
      </c>
    </row>
    <row r="159" spans="1:14" ht="60" customHeight="1" x14ac:dyDescent="0.35">
      <c r="A159" s="11" t="s">
        <v>772</v>
      </c>
      <c r="B159" s="1" t="s">
        <v>773</v>
      </c>
      <c r="C159" s="2" t="s">
        <v>67</v>
      </c>
      <c r="D159" s="3" t="s">
        <v>707</v>
      </c>
      <c r="E159" s="4" t="s">
        <v>18</v>
      </c>
      <c r="F159" s="4" t="s">
        <v>19</v>
      </c>
      <c r="G159" s="4" t="s">
        <v>20</v>
      </c>
      <c r="H159" s="4" t="s">
        <v>21</v>
      </c>
      <c r="I159" s="5" t="s">
        <v>21</v>
      </c>
      <c r="J159" s="1" t="s">
        <v>774</v>
      </c>
      <c r="K159" s="1" t="s">
        <v>775</v>
      </c>
      <c r="L159" s="1" t="s">
        <v>776</v>
      </c>
      <c r="M159" s="4" t="str">
        <f t="shared" si="0"/>
        <v>Outstanding</v>
      </c>
      <c r="N159" s="13" t="s">
        <v>21</v>
      </c>
    </row>
    <row r="160" spans="1:14" ht="60" customHeight="1" x14ac:dyDescent="0.35">
      <c r="A160" s="11" t="s">
        <v>777</v>
      </c>
      <c r="B160" s="1" t="s">
        <v>778</v>
      </c>
      <c r="C160" s="2" t="s">
        <v>16</v>
      </c>
      <c r="D160" s="3" t="s">
        <v>707</v>
      </c>
      <c r="E160" s="4" t="s">
        <v>18</v>
      </c>
      <c r="F160" s="4" t="s">
        <v>19</v>
      </c>
      <c r="G160" s="4" t="s">
        <v>20</v>
      </c>
      <c r="H160" s="4" t="s">
        <v>21</v>
      </c>
      <c r="I160" s="5" t="s">
        <v>21</v>
      </c>
      <c r="J160" s="1" t="s">
        <v>779</v>
      </c>
      <c r="K160" s="1" t="s">
        <v>780</v>
      </c>
      <c r="L160" s="1" t="s">
        <v>781</v>
      </c>
      <c r="M160" s="4" t="str">
        <f t="shared" si="0"/>
        <v>Outstanding</v>
      </c>
      <c r="N160" s="13" t="s">
        <v>21</v>
      </c>
    </row>
    <row r="161" spans="1:14" ht="60" customHeight="1" x14ac:dyDescent="0.35">
      <c r="A161" s="11" t="s">
        <v>782</v>
      </c>
      <c r="B161" s="1" t="s">
        <v>783</v>
      </c>
      <c r="C161" s="2" t="s">
        <v>713</v>
      </c>
      <c r="D161" s="3" t="s">
        <v>707</v>
      </c>
      <c r="E161" s="4" t="s">
        <v>18</v>
      </c>
      <c r="F161" s="4" t="s">
        <v>19</v>
      </c>
      <c r="G161" s="4" t="s">
        <v>20</v>
      </c>
      <c r="H161" s="4" t="s">
        <v>21</v>
      </c>
      <c r="I161" s="5" t="s">
        <v>21</v>
      </c>
      <c r="J161" s="1" t="s">
        <v>784</v>
      </c>
      <c r="K161" s="1" t="s">
        <v>401</v>
      </c>
      <c r="L161" s="1" t="s">
        <v>785</v>
      </c>
      <c r="M161" s="4" t="str">
        <f t="shared" si="0"/>
        <v>Outstanding</v>
      </c>
      <c r="N161" s="13" t="s">
        <v>21</v>
      </c>
    </row>
    <row r="162" spans="1:14" ht="60" customHeight="1" x14ac:dyDescent="0.35">
      <c r="A162" s="11" t="s">
        <v>786</v>
      </c>
      <c r="B162" s="1" t="s">
        <v>787</v>
      </c>
      <c r="C162" s="2" t="s">
        <v>713</v>
      </c>
      <c r="D162" s="3" t="s">
        <v>707</v>
      </c>
      <c r="E162" s="4" t="s">
        <v>18</v>
      </c>
      <c r="F162" s="4" t="s">
        <v>19</v>
      </c>
      <c r="G162" s="4" t="s">
        <v>20</v>
      </c>
      <c r="H162" s="4" t="s">
        <v>21</v>
      </c>
      <c r="I162" s="5" t="s">
        <v>21</v>
      </c>
      <c r="J162" s="1" t="s">
        <v>788</v>
      </c>
      <c r="K162" s="1" t="s">
        <v>789</v>
      </c>
      <c r="L162" s="1" t="s">
        <v>790</v>
      </c>
      <c r="M162" s="4" t="str">
        <f t="shared" si="0"/>
        <v>Outstanding</v>
      </c>
      <c r="N162" s="13" t="s">
        <v>21</v>
      </c>
    </row>
    <row r="163" spans="1:14" ht="60" customHeight="1" x14ac:dyDescent="0.35">
      <c r="A163" s="11" t="s">
        <v>791</v>
      </c>
      <c r="B163" s="1" t="s">
        <v>792</v>
      </c>
      <c r="C163" s="2" t="s">
        <v>16</v>
      </c>
      <c r="D163" s="3" t="s">
        <v>707</v>
      </c>
      <c r="E163" s="4" t="s">
        <v>18</v>
      </c>
      <c r="F163" s="4" t="s">
        <v>19</v>
      </c>
      <c r="G163" s="4" t="s">
        <v>20</v>
      </c>
      <c r="H163" s="4" t="s">
        <v>21</v>
      </c>
      <c r="I163" s="5" t="s">
        <v>21</v>
      </c>
      <c r="J163" s="1" t="s">
        <v>793</v>
      </c>
      <c r="K163" s="1" t="s">
        <v>416</v>
      </c>
      <c r="L163" s="1" t="s">
        <v>794</v>
      </c>
      <c r="M163" s="4" t="str">
        <f t="shared" si="0"/>
        <v>Outstanding</v>
      </c>
      <c r="N163" s="13" t="s">
        <v>21</v>
      </c>
    </row>
    <row r="164" spans="1:14" ht="60" customHeight="1" x14ac:dyDescent="0.35">
      <c r="A164" s="11" t="s">
        <v>795</v>
      </c>
      <c r="B164" s="1" t="s">
        <v>796</v>
      </c>
      <c r="C164" s="2" t="s">
        <v>16</v>
      </c>
      <c r="D164" s="3" t="s">
        <v>707</v>
      </c>
      <c r="E164" s="4" t="s">
        <v>18</v>
      </c>
      <c r="F164" s="4" t="s">
        <v>19</v>
      </c>
      <c r="G164" s="4" t="s">
        <v>20</v>
      </c>
      <c r="H164" s="4" t="s">
        <v>21</v>
      </c>
      <c r="I164" s="5" t="s">
        <v>21</v>
      </c>
      <c r="J164" s="1" t="s">
        <v>797</v>
      </c>
      <c r="K164" s="1" t="s">
        <v>798</v>
      </c>
      <c r="L164" s="1" t="s">
        <v>799</v>
      </c>
      <c r="M164" s="4" t="str">
        <f t="shared" si="0"/>
        <v>Outstanding</v>
      </c>
      <c r="N164" s="13" t="s">
        <v>21</v>
      </c>
    </row>
    <row r="165" spans="1:14" ht="60" customHeight="1" x14ac:dyDescent="0.35">
      <c r="A165" s="11" t="s">
        <v>800</v>
      </c>
      <c r="B165" s="1" t="s">
        <v>801</v>
      </c>
      <c r="C165" s="2" t="s">
        <v>713</v>
      </c>
      <c r="D165" s="3" t="s">
        <v>707</v>
      </c>
      <c r="E165" s="4" t="s">
        <v>18</v>
      </c>
      <c r="F165" s="4" t="s">
        <v>19</v>
      </c>
      <c r="G165" s="4" t="s">
        <v>20</v>
      </c>
      <c r="H165" s="4" t="s">
        <v>21</v>
      </c>
      <c r="I165" s="5" t="s">
        <v>21</v>
      </c>
      <c r="J165" s="1" t="s">
        <v>802</v>
      </c>
      <c r="K165" s="1" t="s">
        <v>803</v>
      </c>
      <c r="L165" s="1" t="s">
        <v>804</v>
      </c>
      <c r="M165" s="4" t="str">
        <f t="shared" si="0"/>
        <v>Outstanding</v>
      </c>
      <c r="N165" s="13" t="s">
        <v>21</v>
      </c>
    </row>
    <row r="166" spans="1:14" ht="60" customHeight="1" x14ac:dyDescent="0.35">
      <c r="A166" s="11" t="s">
        <v>805</v>
      </c>
      <c r="B166" s="1" t="s">
        <v>806</v>
      </c>
      <c r="C166" s="2" t="s">
        <v>16</v>
      </c>
      <c r="D166" s="3" t="s">
        <v>707</v>
      </c>
      <c r="E166" s="4" t="s">
        <v>18</v>
      </c>
      <c r="F166" s="4" t="s">
        <v>19</v>
      </c>
      <c r="G166" s="4" t="s">
        <v>20</v>
      </c>
      <c r="H166" s="4" t="s">
        <v>21</v>
      </c>
      <c r="I166" s="5" t="s">
        <v>21</v>
      </c>
      <c r="J166" s="1" t="s">
        <v>807</v>
      </c>
      <c r="K166" s="1" t="s">
        <v>808</v>
      </c>
      <c r="L166" s="1" t="s">
        <v>809</v>
      </c>
      <c r="M166" s="4" t="str">
        <f t="shared" si="0"/>
        <v>Outstanding</v>
      </c>
      <c r="N166" s="13" t="s">
        <v>21</v>
      </c>
    </row>
    <row r="167" spans="1:14" ht="60" customHeight="1" x14ac:dyDescent="0.35">
      <c r="A167" s="11" t="s">
        <v>810</v>
      </c>
      <c r="B167" s="1" t="s">
        <v>811</v>
      </c>
      <c r="C167" s="2" t="s">
        <v>16</v>
      </c>
      <c r="D167" s="3" t="s">
        <v>707</v>
      </c>
      <c r="E167" s="4" t="s">
        <v>18</v>
      </c>
      <c r="F167" s="4" t="s">
        <v>19</v>
      </c>
      <c r="G167" s="4" t="s">
        <v>20</v>
      </c>
      <c r="H167" s="4" t="s">
        <v>21</v>
      </c>
      <c r="I167" s="5" t="s">
        <v>21</v>
      </c>
      <c r="J167" s="1" t="s">
        <v>812</v>
      </c>
      <c r="K167" s="1" t="s">
        <v>813</v>
      </c>
      <c r="L167" s="1" t="s">
        <v>814</v>
      </c>
      <c r="M167" s="4" t="str">
        <f t="shared" si="0"/>
        <v>Outstanding</v>
      </c>
      <c r="N167" s="13" t="s">
        <v>21</v>
      </c>
    </row>
    <row r="168" spans="1:14" ht="60" customHeight="1" x14ac:dyDescent="0.35">
      <c r="A168" s="11" t="s">
        <v>815</v>
      </c>
      <c r="B168" s="1" t="s">
        <v>816</v>
      </c>
      <c r="C168" s="2" t="s">
        <v>16</v>
      </c>
      <c r="D168" s="3" t="s">
        <v>707</v>
      </c>
      <c r="E168" s="4" t="s">
        <v>18</v>
      </c>
      <c r="F168" s="4" t="s">
        <v>19</v>
      </c>
      <c r="G168" s="4" t="s">
        <v>20</v>
      </c>
      <c r="H168" s="4" t="s">
        <v>21</v>
      </c>
      <c r="I168" s="5" t="s">
        <v>21</v>
      </c>
      <c r="J168" s="1" t="s">
        <v>817</v>
      </c>
      <c r="K168" s="1" t="s">
        <v>818</v>
      </c>
      <c r="L168" s="1" t="s">
        <v>819</v>
      </c>
      <c r="M168" s="4" t="str">
        <f t="shared" si="0"/>
        <v>Outstanding</v>
      </c>
      <c r="N168" s="13" t="s">
        <v>21</v>
      </c>
    </row>
    <row r="169" spans="1:14" ht="60" customHeight="1" x14ac:dyDescent="0.35">
      <c r="A169" s="11" t="s">
        <v>820</v>
      </c>
      <c r="B169" s="1" t="s">
        <v>821</v>
      </c>
      <c r="C169" s="2" t="s">
        <v>713</v>
      </c>
      <c r="D169" s="3" t="s">
        <v>707</v>
      </c>
      <c r="E169" s="4" t="s">
        <v>18</v>
      </c>
      <c r="F169" s="4" t="s">
        <v>19</v>
      </c>
      <c r="G169" s="4" t="s">
        <v>20</v>
      </c>
      <c r="H169" s="4" t="s">
        <v>21</v>
      </c>
      <c r="I169" s="5" t="s">
        <v>21</v>
      </c>
      <c r="J169" s="1" t="s">
        <v>822</v>
      </c>
      <c r="K169" s="1" t="s">
        <v>823</v>
      </c>
      <c r="L169" s="1" t="s">
        <v>824</v>
      </c>
      <c r="M169" s="4" t="str">
        <f t="shared" si="0"/>
        <v>Outstanding</v>
      </c>
      <c r="N169" s="13" t="s">
        <v>21</v>
      </c>
    </row>
    <row r="170" spans="1:14" ht="60" customHeight="1" x14ac:dyDescent="0.35">
      <c r="A170" s="11" t="s">
        <v>825</v>
      </c>
      <c r="B170" s="1" t="s">
        <v>826</v>
      </c>
      <c r="C170" s="2" t="s">
        <v>713</v>
      </c>
      <c r="D170" s="3" t="s">
        <v>707</v>
      </c>
      <c r="E170" s="4" t="s">
        <v>18</v>
      </c>
      <c r="F170" s="4" t="s">
        <v>19</v>
      </c>
      <c r="G170" s="4" t="s">
        <v>20</v>
      </c>
      <c r="H170" s="4" t="s">
        <v>21</v>
      </c>
      <c r="I170" s="5" t="s">
        <v>21</v>
      </c>
      <c r="J170" s="1" t="s">
        <v>827</v>
      </c>
      <c r="K170" s="1" t="s">
        <v>828</v>
      </c>
      <c r="L170" s="1" t="s">
        <v>829</v>
      </c>
      <c r="M170" s="4" t="str">
        <f t="shared" si="0"/>
        <v>Outstanding</v>
      </c>
      <c r="N170" s="13" t="s">
        <v>21</v>
      </c>
    </row>
    <row r="171" spans="1:14" ht="60" customHeight="1" x14ac:dyDescent="0.35">
      <c r="A171" s="11" t="s">
        <v>830</v>
      </c>
      <c r="B171" s="1" t="s">
        <v>831</v>
      </c>
      <c r="C171" s="2" t="s">
        <v>16</v>
      </c>
      <c r="D171" s="3" t="s">
        <v>707</v>
      </c>
      <c r="E171" s="4" t="s">
        <v>18</v>
      </c>
      <c r="F171" s="4" t="s">
        <v>19</v>
      </c>
      <c r="G171" s="4" t="s">
        <v>20</v>
      </c>
      <c r="H171" s="4" t="s">
        <v>21</v>
      </c>
      <c r="I171" s="5" t="s">
        <v>21</v>
      </c>
      <c r="J171" s="1" t="s">
        <v>832</v>
      </c>
      <c r="K171" s="1" t="s">
        <v>833</v>
      </c>
      <c r="L171" s="1" t="s">
        <v>834</v>
      </c>
      <c r="M171" s="4" t="str">
        <f t="shared" si="0"/>
        <v>Outstanding</v>
      </c>
      <c r="N171" s="13" t="s">
        <v>21</v>
      </c>
    </row>
    <row r="172" spans="1:14" ht="60" customHeight="1" x14ac:dyDescent="0.35">
      <c r="A172" s="11" t="s">
        <v>835</v>
      </c>
      <c r="B172" s="1" t="s">
        <v>836</v>
      </c>
      <c r="C172" s="2" t="s">
        <v>16</v>
      </c>
      <c r="D172" s="3" t="s">
        <v>707</v>
      </c>
      <c r="E172" s="4" t="s">
        <v>18</v>
      </c>
      <c r="F172" s="4" t="s">
        <v>19</v>
      </c>
      <c r="G172" s="4" t="s">
        <v>20</v>
      </c>
      <c r="H172" s="4" t="s">
        <v>21</v>
      </c>
      <c r="I172" s="5" t="s">
        <v>21</v>
      </c>
      <c r="J172" s="1" t="s">
        <v>837</v>
      </c>
      <c r="K172" s="1" t="s">
        <v>838</v>
      </c>
      <c r="L172" s="1" t="s">
        <v>839</v>
      </c>
      <c r="M172" s="4" t="str">
        <f t="shared" si="0"/>
        <v>Outstanding</v>
      </c>
      <c r="N172" s="13" t="s">
        <v>21</v>
      </c>
    </row>
    <row r="173" spans="1:14" ht="60" customHeight="1" x14ac:dyDescent="0.35">
      <c r="A173" s="11" t="s">
        <v>840</v>
      </c>
      <c r="B173" s="1" t="s">
        <v>841</v>
      </c>
      <c r="C173" s="2" t="s">
        <v>713</v>
      </c>
      <c r="D173" s="3" t="s">
        <v>707</v>
      </c>
      <c r="E173" s="4" t="s">
        <v>18</v>
      </c>
      <c r="F173" s="4" t="s">
        <v>19</v>
      </c>
      <c r="G173" s="4" t="s">
        <v>20</v>
      </c>
      <c r="H173" s="4" t="s">
        <v>21</v>
      </c>
      <c r="I173" s="5" t="s">
        <v>21</v>
      </c>
      <c r="J173" s="1" t="s">
        <v>842</v>
      </c>
      <c r="K173" s="1" t="s">
        <v>843</v>
      </c>
      <c r="L173" s="1" t="s">
        <v>844</v>
      </c>
      <c r="M173" s="4" t="str">
        <f t="shared" si="0"/>
        <v>Outstanding</v>
      </c>
      <c r="N173" s="13" t="s">
        <v>21</v>
      </c>
    </row>
    <row r="174" spans="1:14" ht="60" customHeight="1" x14ac:dyDescent="0.35">
      <c r="A174" s="11" t="s">
        <v>845</v>
      </c>
      <c r="B174" s="1" t="s">
        <v>846</v>
      </c>
      <c r="C174" s="2" t="s">
        <v>16</v>
      </c>
      <c r="D174" s="3" t="s">
        <v>707</v>
      </c>
      <c r="E174" s="4" t="s">
        <v>18</v>
      </c>
      <c r="F174" s="4" t="s">
        <v>19</v>
      </c>
      <c r="G174" s="4" t="s">
        <v>20</v>
      </c>
      <c r="H174" s="4" t="s">
        <v>21</v>
      </c>
      <c r="I174" s="5" t="s">
        <v>21</v>
      </c>
      <c r="J174" s="1" t="s">
        <v>847</v>
      </c>
      <c r="K174" s="1" t="s">
        <v>848</v>
      </c>
      <c r="L174" s="1" t="s">
        <v>849</v>
      </c>
      <c r="M174" s="4" t="str">
        <f t="shared" si="0"/>
        <v>Outstanding</v>
      </c>
      <c r="N174" s="13" t="s">
        <v>21</v>
      </c>
    </row>
    <row r="175" spans="1:14" ht="60" customHeight="1" x14ac:dyDescent="0.35">
      <c r="A175" s="11" t="s">
        <v>850</v>
      </c>
      <c r="B175" s="1" t="s">
        <v>851</v>
      </c>
      <c r="C175" s="2" t="s">
        <v>16</v>
      </c>
      <c r="D175" s="3" t="s">
        <v>707</v>
      </c>
      <c r="E175" s="4" t="s">
        <v>18</v>
      </c>
      <c r="F175" s="4" t="s">
        <v>19</v>
      </c>
      <c r="G175" s="4" t="s">
        <v>20</v>
      </c>
      <c r="H175" s="4" t="s">
        <v>21</v>
      </c>
      <c r="I175" s="5" t="s">
        <v>21</v>
      </c>
      <c r="J175" s="1" t="s">
        <v>852</v>
      </c>
      <c r="K175" s="1" t="s">
        <v>853</v>
      </c>
      <c r="L175" s="1" t="s">
        <v>854</v>
      </c>
      <c r="M175" s="4" t="str">
        <f t="shared" si="0"/>
        <v>Outstanding</v>
      </c>
      <c r="N175" s="13" t="s">
        <v>21</v>
      </c>
    </row>
    <row r="176" spans="1:14" ht="60" customHeight="1" x14ac:dyDescent="0.35">
      <c r="A176" s="11" t="s">
        <v>855</v>
      </c>
      <c r="B176" s="1" t="s">
        <v>856</v>
      </c>
      <c r="C176" s="2" t="s">
        <v>16</v>
      </c>
      <c r="D176" s="3" t="s">
        <v>707</v>
      </c>
      <c r="E176" s="4" t="s">
        <v>18</v>
      </c>
      <c r="F176" s="4" t="s">
        <v>19</v>
      </c>
      <c r="G176" s="4" t="s">
        <v>20</v>
      </c>
      <c r="H176" s="4" t="s">
        <v>21</v>
      </c>
      <c r="I176" s="5" t="s">
        <v>21</v>
      </c>
      <c r="J176" s="1" t="s">
        <v>857</v>
      </c>
      <c r="K176" s="1" t="s">
        <v>858</v>
      </c>
      <c r="L176" s="1" t="s">
        <v>859</v>
      </c>
      <c r="M176" s="4" t="str">
        <f t="shared" si="0"/>
        <v>Outstanding</v>
      </c>
      <c r="N176" s="13" t="s">
        <v>21</v>
      </c>
    </row>
    <row r="177" spans="1:14" ht="60" customHeight="1" x14ac:dyDescent="0.35">
      <c r="A177" s="11" t="s">
        <v>860</v>
      </c>
      <c r="B177" s="1" t="s">
        <v>861</v>
      </c>
      <c r="C177" s="2" t="s">
        <v>16</v>
      </c>
      <c r="D177" s="3" t="s">
        <v>707</v>
      </c>
      <c r="E177" s="4" t="s">
        <v>18</v>
      </c>
      <c r="F177" s="4" t="s">
        <v>19</v>
      </c>
      <c r="G177" s="4" t="s">
        <v>20</v>
      </c>
      <c r="H177" s="4" t="s">
        <v>21</v>
      </c>
      <c r="I177" s="5" t="s">
        <v>21</v>
      </c>
      <c r="J177" s="1" t="s">
        <v>862</v>
      </c>
      <c r="K177" s="1" t="s">
        <v>863</v>
      </c>
      <c r="L177" s="1" t="s">
        <v>864</v>
      </c>
      <c r="M177" s="4" t="str">
        <f t="shared" si="0"/>
        <v>Outstanding</v>
      </c>
      <c r="N177" s="13" t="s">
        <v>21</v>
      </c>
    </row>
    <row r="178" spans="1:14" ht="60" customHeight="1" x14ac:dyDescent="0.35">
      <c r="A178" s="11" t="s">
        <v>865</v>
      </c>
      <c r="B178" s="1" t="s">
        <v>866</v>
      </c>
      <c r="C178" s="2" t="s">
        <v>16</v>
      </c>
      <c r="D178" s="3" t="s">
        <v>707</v>
      </c>
      <c r="E178" s="4" t="s">
        <v>18</v>
      </c>
      <c r="F178" s="4" t="s">
        <v>19</v>
      </c>
      <c r="G178" s="4" t="s">
        <v>20</v>
      </c>
      <c r="H178" s="4" t="s">
        <v>21</v>
      </c>
      <c r="I178" s="5" t="s">
        <v>21</v>
      </c>
      <c r="J178" s="1" t="s">
        <v>867</v>
      </c>
      <c r="K178" s="1" t="s">
        <v>868</v>
      </c>
      <c r="L178" s="1" t="s">
        <v>869</v>
      </c>
      <c r="M178" s="4" t="str">
        <f t="shared" si="0"/>
        <v>Outstanding</v>
      </c>
      <c r="N178" s="13" t="s">
        <v>21</v>
      </c>
    </row>
    <row r="179" spans="1:14" ht="60" customHeight="1" x14ac:dyDescent="0.35">
      <c r="A179" s="11" t="s">
        <v>870</v>
      </c>
      <c r="B179" s="1" t="s">
        <v>871</v>
      </c>
      <c r="C179" s="2" t="s">
        <v>16</v>
      </c>
      <c r="D179" s="3" t="s">
        <v>707</v>
      </c>
      <c r="E179" s="4" t="s">
        <v>18</v>
      </c>
      <c r="F179" s="4" t="s">
        <v>19</v>
      </c>
      <c r="G179" s="4" t="s">
        <v>20</v>
      </c>
      <c r="H179" s="4" t="s">
        <v>21</v>
      </c>
      <c r="I179" s="5" t="s">
        <v>21</v>
      </c>
      <c r="J179" s="1" t="s">
        <v>872</v>
      </c>
      <c r="K179" s="1" t="s">
        <v>873</v>
      </c>
      <c r="L179" s="1" t="s">
        <v>874</v>
      </c>
      <c r="M179" s="4" t="str">
        <f t="shared" si="0"/>
        <v>Outstanding</v>
      </c>
      <c r="N179" s="13" t="s">
        <v>21</v>
      </c>
    </row>
    <row r="180" spans="1:14" ht="60" customHeight="1" x14ac:dyDescent="0.35">
      <c r="A180" s="11" t="s">
        <v>875</v>
      </c>
      <c r="B180" s="1" t="s">
        <v>876</v>
      </c>
      <c r="C180" s="2" t="s">
        <v>713</v>
      </c>
      <c r="D180" s="3" t="s">
        <v>707</v>
      </c>
      <c r="E180" s="4" t="s">
        <v>18</v>
      </c>
      <c r="F180" s="4" t="s">
        <v>19</v>
      </c>
      <c r="G180" s="4" t="s">
        <v>20</v>
      </c>
      <c r="H180" s="4" t="s">
        <v>21</v>
      </c>
      <c r="I180" s="5" t="s">
        <v>21</v>
      </c>
      <c r="J180" s="1" t="s">
        <v>877</v>
      </c>
      <c r="K180" s="1" t="s">
        <v>878</v>
      </c>
      <c r="L180" s="1" t="s">
        <v>879</v>
      </c>
      <c r="M180" s="4" t="str">
        <f t="shared" si="0"/>
        <v>Outstanding</v>
      </c>
      <c r="N180" s="13" t="s">
        <v>21</v>
      </c>
    </row>
    <row r="181" spans="1:14" ht="60" customHeight="1" x14ac:dyDescent="0.35">
      <c r="A181" s="11" t="s">
        <v>880</v>
      </c>
      <c r="B181" s="1" t="s">
        <v>881</v>
      </c>
      <c r="C181" s="2" t="s">
        <v>16</v>
      </c>
      <c r="D181" s="3" t="s">
        <v>707</v>
      </c>
      <c r="E181" s="4" t="s">
        <v>18</v>
      </c>
      <c r="F181" s="4" t="s">
        <v>19</v>
      </c>
      <c r="G181" s="4" t="s">
        <v>20</v>
      </c>
      <c r="H181" s="4" t="s">
        <v>21</v>
      </c>
      <c r="I181" s="5" t="s">
        <v>21</v>
      </c>
      <c r="J181" s="1" t="s">
        <v>882</v>
      </c>
      <c r="K181" s="1" t="s">
        <v>883</v>
      </c>
      <c r="L181" s="1" t="s">
        <v>884</v>
      </c>
      <c r="M181" s="4" t="str">
        <f t="shared" si="0"/>
        <v>Outstanding</v>
      </c>
      <c r="N181" s="13" t="s">
        <v>21</v>
      </c>
    </row>
    <row r="182" spans="1:14" ht="60" customHeight="1" x14ac:dyDescent="0.35">
      <c r="A182" s="11" t="s">
        <v>885</v>
      </c>
      <c r="B182" s="1" t="s">
        <v>886</v>
      </c>
      <c r="C182" s="2" t="s">
        <v>713</v>
      </c>
      <c r="D182" s="3" t="s">
        <v>707</v>
      </c>
      <c r="E182" s="4" t="s">
        <v>18</v>
      </c>
      <c r="F182" s="4" t="s">
        <v>19</v>
      </c>
      <c r="G182" s="4" t="s">
        <v>20</v>
      </c>
      <c r="H182" s="4" t="s">
        <v>21</v>
      </c>
      <c r="I182" s="5" t="s">
        <v>21</v>
      </c>
      <c r="J182" s="1" t="s">
        <v>887</v>
      </c>
      <c r="K182" s="1" t="s">
        <v>888</v>
      </c>
      <c r="L182" s="1" t="s">
        <v>889</v>
      </c>
      <c r="M182" s="4" t="str">
        <f t="shared" si="0"/>
        <v>Outstanding</v>
      </c>
      <c r="N182" s="13" t="s">
        <v>21</v>
      </c>
    </row>
    <row r="183" spans="1:14" ht="60" customHeight="1" x14ac:dyDescent="0.35">
      <c r="A183" s="11" t="s">
        <v>890</v>
      </c>
      <c r="B183" s="1" t="s">
        <v>891</v>
      </c>
      <c r="C183" s="2" t="s">
        <v>713</v>
      </c>
      <c r="D183" s="3" t="s">
        <v>707</v>
      </c>
      <c r="E183" s="4" t="s">
        <v>18</v>
      </c>
      <c r="F183" s="4" t="s">
        <v>19</v>
      </c>
      <c r="G183" s="4" t="s">
        <v>20</v>
      </c>
      <c r="H183" s="4" t="s">
        <v>21</v>
      </c>
      <c r="I183" s="5" t="s">
        <v>21</v>
      </c>
      <c r="J183" s="1" t="s">
        <v>892</v>
      </c>
      <c r="K183" s="1" t="s">
        <v>893</v>
      </c>
      <c r="L183" s="1" t="s">
        <v>894</v>
      </c>
      <c r="M183" s="4" t="str">
        <f t="shared" si="0"/>
        <v>Outstanding</v>
      </c>
      <c r="N183" s="13" t="s">
        <v>21</v>
      </c>
    </row>
    <row r="184" spans="1:14" ht="60" customHeight="1" x14ac:dyDescent="0.35">
      <c r="A184" s="11" t="s">
        <v>895</v>
      </c>
      <c r="B184" s="1" t="s">
        <v>896</v>
      </c>
      <c r="C184" s="2" t="s">
        <v>16</v>
      </c>
      <c r="D184" s="3" t="s">
        <v>707</v>
      </c>
      <c r="E184" s="4" t="s">
        <v>18</v>
      </c>
      <c r="F184" s="4" t="s">
        <v>19</v>
      </c>
      <c r="G184" s="4" t="s">
        <v>20</v>
      </c>
      <c r="H184" s="4" t="s">
        <v>21</v>
      </c>
      <c r="I184" s="5" t="s">
        <v>21</v>
      </c>
      <c r="J184" s="1" t="s">
        <v>897</v>
      </c>
      <c r="K184" s="1" t="s">
        <v>898</v>
      </c>
      <c r="L184" s="1" t="s">
        <v>899</v>
      </c>
      <c r="M184" s="4" t="str">
        <f t="shared" si="0"/>
        <v>Outstanding</v>
      </c>
      <c r="N184" s="13" t="s">
        <v>21</v>
      </c>
    </row>
    <row r="185" spans="1:14" ht="60" customHeight="1" x14ac:dyDescent="0.35">
      <c r="A185" s="11" t="s">
        <v>900</v>
      </c>
      <c r="B185" s="1" t="s">
        <v>901</v>
      </c>
      <c r="C185" s="2" t="s">
        <v>16</v>
      </c>
      <c r="D185" s="3" t="s">
        <v>707</v>
      </c>
      <c r="E185" s="4" t="s">
        <v>18</v>
      </c>
      <c r="F185" s="4" t="s">
        <v>19</v>
      </c>
      <c r="G185" s="4" t="s">
        <v>20</v>
      </c>
      <c r="H185" s="4" t="s">
        <v>21</v>
      </c>
      <c r="I185" s="5" t="s">
        <v>21</v>
      </c>
      <c r="J185" s="1" t="s">
        <v>902</v>
      </c>
      <c r="K185" s="1" t="s">
        <v>903</v>
      </c>
      <c r="L185" s="1" t="s">
        <v>904</v>
      </c>
      <c r="M185" s="4" t="str">
        <f t="shared" si="0"/>
        <v>Outstanding</v>
      </c>
      <c r="N185" s="13" t="s">
        <v>21</v>
      </c>
    </row>
    <row r="186" spans="1:14" ht="60" customHeight="1" x14ac:dyDescent="0.35">
      <c r="A186" s="11" t="s">
        <v>905</v>
      </c>
      <c r="B186" s="1" t="s">
        <v>906</v>
      </c>
      <c r="C186" s="2" t="s">
        <v>16</v>
      </c>
      <c r="D186" s="3" t="s">
        <v>707</v>
      </c>
      <c r="E186" s="4" t="s">
        <v>18</v>
      </c>
      <c r="F186" s="4" t="s">
        <v>19</v>
      </c>
      <c r="G186" s="4" t="s">
        <v>20</v>
      </c>
      <c r="H186" s="4" t="s">
        <v>21</v>
      </c>
      <c r="I186" s="5" t="s">
        <v>21</v>
      </c>
      <c r="J186" s="1" t="s">
        <v>907</v>
      </c>
      <c r="K186" s="1" t="s">
        <v>908</v>
      </c>
      <c r="L186" s="1" t="s">
        <v>909</v>
      </c>
      <c r="M186" s="4" t="str">
        <f t="shared" si="0"/>
        <v>Outstanding</v>
      </c>
      <c r="N186" s="13" t="s">
        <v>21</v>
      </c>
    </row>
    <row r="187" spans="1:14" ht="60" customHeight="1" x14ac:dyDescent="0.35">
      <c r="A187" s="11" t="s">
        <v>910</v>
      </c>
      <c r="B187" s="1" t="s">
        <v>911</v>
      </c>
      <c r="C187" s="2" t="s">
        <v>713</v>
      </c>
      <c r="D187" s="3" t="s">
        <v>707</v>
      </c>
      <c r="E187" s="4" t="s">
        <v>18</v>
      </c>
      <c r="F187" s="4" t="s">
        <v>19</v>
      </c>
      <c r="G187" s="4" t="s">
        <v>20</v>
      </c>
      <c r="H187" s="4" t="s">
        <v>21</v>
      </c>
      <c r="I187" s="5" t="s">
        <v>21</v>
      </c>
      <c r="J187" s="1" t="s">
        <v>912</v>
      </c>
      <c r="K187" s="1" t="s">
        <v>913</v>
      </c>
      <c r="L187" s="1" t="s">
        <v>914</v>
      </c>
      <c r="M187" s="4" t="str">
        <f t="shared" si="0"/>
        <v>Outstanding</v>
      </c>
      <c r="N187" s="13" t="s">
        <v>21</v>
      </c>
    </row>
    <row r="188" spans="1:14" ht="60" customHeight="1" x14ac:dyDescent="0.35">
      <c r="A188" s="11" t="s">
        <v>915</v>
      </c>
      <c r="B188" s="1" t="s">
        <v>916</v>
      </c>
      <c r="C188" s="2" t="s">
        <v>16</v>
      </c>
      <c r="D188" s="3" t="s">
        <v>707</v>
      </c>
      <c r="E188" s="4" t="s">
        <v>18</v>
      </c>
      <c r="F188" s="4" t="s">
        <v>19</v>
      </c>
      <c r="G188" s="4" t="s">
        <v>20</v>
      </c>
      <c r="H188" s="4" t="s">
        <v>21</v>
      </c>
      <c r="I188" s="5" t="s">
        <v>21</v>
      </c>
      <c r="J188" s="1" t="s">
        <v>917</v>
      </c>
      <c r="K188" s="1" t="s">
        <v>918</v>
      </c>
      <c r="L188" s="1" t="s">
        <v>919</v>
      </c>
      <c r="M188" s="4" t="str">
        <f t="shared" si="0"/>
        <v>Outstanding</v>
      </c>
      <c r="N188" s="13" t="s">
        <v>21</v>
      </c>
    </row>
    <row r="189" spans="1:14" ht="60" customHeight="1" x14ac:dyDescent="0.35">
      <c r="A189" s="11" t="s">
        <v>920</v>
      </c>
      <c r="B189" s="1" t="s">
        <v>921</v>
      </c>
      <c r="C189" s="2" t="s">
        <v>16</v>
      </c>
      <c r="D189" s="3" t="s">
        <v>707</v>
      </c>
      <c r="E189" s="4" t="s">
        <v>18</v>
      </c>
      <c r="F189" s="4" t="s">
        <v>19</v>
      </c>
      <c r="G189" s="4" t="s">
        <v>20</v>
      </c>
      <c r="H189" s="4" t="s">
        <v>21</v>
      </c>
      <c r="I189" s="5" t="s">
        <v>21</v>
      </c>
      <c r="J189" s="1" t="s">
        <v>922</v>
      </c>
      <c r="K189" s="1" t="s">
        <v>923</v>
      </c>
      <c r="L189" s="1" t="s">
        <v>924</v>
      </c>
      <c r="M189" s="4" t="str">
        <f t="shared" si="0"/>
        <v>Outstanding</v>
      </c>
      <c r="N189" s="13" t="s">
        <v>21</v>
      </c>
    </row>
    <row r="190" spans="1:14" ht="60" customHeight="1" x14ac:dyDescent="0.35">
      <c r="A190" s="11" t="s">
        <v>925</v>
      </c>
      <c r="B190" s="1" t="s">
        <v>926</v>
      </c>
      <c r="C190" s="2" t="s">
        <v>67</v>
      </c>
      <c r="D190" s="3" t="s">
        <v>707</v>
      </c>
      <c r="E190" s="4" t="s">
        <v>18</v>
      </c>
      <c r="F190" s="4" t="s">
        <v>19</v>
      </c>
      <c r="G190" s="4" t="s">
        <v>20</v>
      </c>
      <c r="H190" s="4" t="s">
        <v>21</v>
      </c>
      <c r="I190" s="5" t="s">
        <v>21</v>
      </c>
      <c r="J190" s="1" t="s">
        <v>927</v>
      </c>
      <c r="K190" s="1" t="s">
        <v>928</v>
      </c>
      <c r="L190" s="1" t="s">
        <v>929</v>
      </c>
      <c r="M190" s="4" t="str">
        <f t="shared" si="0"/>
        <v>Outstanding</v>
      </c>
      <c r="N190" s="13" t="s">
        <v>21</v>
      </c>
    </row>
    <row r="191" spans="1:14" ht="60" customHeight="1" x14ac:dyDescent="0.35">
      <c r="A191" s="11" t="s">
        <v>930</v>
      </c>
      <c r="B191" s="1" t="s">
        <v>931</v>
      </c>
      <c r="C191" s="2" t="s">
        <v>16</v>
      </c>
      <c r="D191" s="3" t="s">
        <v>707</v>
      </c>
      <c r="E191" s="4" t="s">
        <v>18</v>
      </c>
      <c r="F191" s="4" t="s">
        <v>19</v>
      </c>
      <c r="G191" s="4" t="s">
        <v>20</v>
      </c>
      <c r="H191" s="4" t="s">
        <v>21</v>
      </c>
      <c r="I191" s="5" t="s">
        <v>21</v>
      </c>
      <c r="J191" s="1" t="s">
        <v>932</v>
      </c>
      <c r="K191" s="1" t="s">
        <v>933</v>
      </c>
      <c r="L191" s="1" t="s">
        <v>934</v>
      </c>
      <c r="M191" s="4" t="str">
        <f t="shared" si="0"/>
        <v>Outstanding</v>
      </c>
      <c r="N191" s="13" t="s">
        <v>21</v>
      </c>
    </row>
    <row r="192" spans="1:14" ht="60" customHeight="1" x14ac:dyDescent="0.35">
      <c r="A192" s="11" t="s">
        <v>935</v>
      </c>
      <c r="B192" s="1" t="s">
        <v>936</v>
      </c>
      <c r="C192" s="2" t="s">
        <v>16</v>
      </c>
      <c r="D192" s="3" t="s">
        <v>707</v>
      </c>
      <c r="E192" s="4" t="s">
        <v>18</v>
      </c>
      <c r="F192" s="4" t="s">
        <v>19</v>
      </c>
      <c r="G192" s="4" t="s">
        <v>20</v>
      </c>
      <c r="H192" s="4" t="s">
        <v>21</v>
      </c>
      <c r="I192" s="5" t="s">
        <v>21</v>
      </c>
      <c r="J192" s="1" t="s">
        <v>937</v>
      </c>
      <c r="K192" s="1" t="s">
        <v>938</v>
      </c>
      <c r="L192" s="1" t="s">
        <v>939</v>
      </c>
      <c r="M192" s="4" t="str">
        <f t="shared" si="0"/>
        <v>Outstanding</v>
      </c>
      <c r="N192" s="13" t="s">
        <v>21</v>
      </c>
    </row>
    <row r="193" spans="1:14" ht="60" customHeight="1" x14ac:dyDescent="0.35">
      <c r="A193" s="11" t="s">
        <v>940</v>
      </c>
      <c r="B193" s="1" t="s">
        <v>941</v>
      </c>
      <c r="C193" s="2" t="s">
        <v>16</v>
      </c>
      <c r="D193" s="3" t="s">
        <v>707</v>
      </c>
      <c r="E193" s="4" t="s">
        <v>18</v>
      </c>
      <c r="F193" s="4" t="s">
        <v>19</v>
      </c>
      <c r="G193" s="4" t="s">
        <v>20</v>
      </c>
      <c r="H193" s="4" t="s">
        <v>21</v>
      </c>
      <c r="I193" s="5" t="s">
        <v>21</v>
      </c>
      <c r="J193" s="1" t="s">
        <v>942</v>
      </c>
      <c r="K193" s="1" t="s">
        <v>943</v>
      </c>
      <c r="L193" s="1" t="s">
        <v>944</v>
      </c>
      <c r="M193" s="4" t="str">
        <f t="shared" si="0"/>
        <v>Outstanding</v>
      </c>
      <c r="N193" s="13" t="s">
        <v>21</v>
      </c>
    </row>
    <row r="194" spans="1:14" ht="60" customHeight="1" x14ac:dyDescent="0.35">
      <c r="A194" s="11" t="s">
        <v>945</v>
      </c>
      <c r="B194" s="1" t="s">
        <v>946</v>
      </c>
      <c r="C194" s="2" t="s">
        <v>713</v>
      </c>
      <c r="D194" s="3" t="s">
        <v>707</v>
      </c>
      <c r="E194" s="4" t="s">
        <v>18</v>
      </c>
      <c r="F194" s="4" t="s">
        <v>19</v>
      </c>
      <c r="G194" s="4" t="s">
        <v>20</v>
      </c>
      <c r="H194" s="4" t="s">
        <v>21</v>
      </c>
      <c r="I194" s="5" t="s">
        <v>21</v>
      </c>
      <c r="J194" s="1" t="s">
        <v>947</v>
      </c>
      <c r="K194" s="1" t="s">
        <v>948</v>
      </c>
      <c r="L194" s="1" t="s">
        <v>949</v>
      </c>
      <c r="M194" s="4" t="str">
        <f t="shared" si="0"/>
        <v>Outstanding</v>
      </c>
      <c r="N194" s="13" t="s">
        <v>21</v>
      </c>
    </row>
    <row r="195" spans="1:14" ht="60" customHeight="1" x14ac:dyDescent="0.35">
      <c r="A195" s="11" t="s">
        <v>950</v>
      </c>
      <c r="B195" s="1" t="s">
        <v>951</v>
      </c>
      <c r="C195" s="2" t="s">
        <v>16</v>
      </c>
      <c r="D195" s="3" t="s">
        <v>707</v>
      </c>
      <c r="E195" s="4" t="s">
        <v>18</v>
      </c>
      <c r="F195" s="4" t="s">
        <v>19</v>
      </c>
      <c r="G195" s="4" t="s">
        <v>20</v>
      </c>
      <c r="H195" s="4" t="s">
        <v>21</v>
      </c>
      <c r="I195" s="5" t="s">
        <v>21</v>
      </c>
      <c r="J195" s="1" t="s">
        <v>952</v>
      </c>
      <c r="K195" s="1" t="s">
        <v>953</v>
      </c>
      <c r="L195" s="1" t="s">
        <v>954</v>
      </c>
      <c r="M195" s="4" t="str">
        <f t="shared" si="0"/>
        <v>Outstanding</v>
      </c>
      <c r="N195" s="13" t="s">
        <v>21</v>
      </c>
    </row>
    <row r="196" spans="1:14" ht="60" customHeight="1" x14ac:dyDescent="0.35">
      <c r="A196" s="11" t="s">
        <v>955</v>
      </c>
      <c r="B196" s="1" t="s">
        <v>956</v>
      </c>
      <c r="C196" s="2" t="s">
        <v>713</v>
      </c>
      <c r="D196" s="3" t="s">
        <v>707</v>
      </c>
      <c r="E196" s="4" t="s">
        <v>18</v>
      </c>
      <c r="F196" s="4" t="s">
        <v>19</v>
      </c>
      <c r="G196" s="4" t="s">
        <v>20</v>
      </c>
      <c r="H196" s="4" t="s">
        <v>21</v>
      </c>
      <c r="I196" s="5" t="s">
        <v>21</v>
      </c>
      <c r="J196" s="1" t="s">
        <v>957</v>
      </c>
      <c r="K196" s="1" t="s">
        <v>958</v>
      </c>
      <c r="L196" s="1" t="s">
        <v>959</v>
      </c>
      <c r="M196" s="4" t="str">
        <f t="shared" si="0"/>
        <v>Outstanding</v>
      </c>
      <c r="N196" s="13" t="s">
        <v>21</v>
      </c>
    </row>
    <row r="197" spans="1:14" ht="60" customHeight="1" x14ac:dyDescent="0.35">
      <c r="A197" s="11" t="s">
        <v>960</v>
      </c>
      <c r="B197" s="1" t="s">
        <v>961</v>
      </c>
      <c r="C197" s="2" t="s">
        <v>713</v>
      </c>
      <c r="D197" s="3" t="s">
        <v>707</v>
      </c>
      <c r="E197" s="4" t="s">
        <v>18</v>
      </c>
      <c r="F197" s="4" t="s">
        <v>19</v>
      </c>
      <c r="G197" s="4" t="s">
        <v>20</v>
      </c>
      <c r="H197" s="4" t="s">
        <v>21</v>
      </c>
      <c r="I197" s="5" t="s">
        <v>21</v>
      </c>
      <c r="J197" s="1" t="s">
        <v>962</v>
      </c>
      <c r="K197" s="1" t="s">
        <v>963</v>
      </c>
      <c r="L197" s="1" t="s">
        <v>964</v>
      </c>
      <c r="M197" s="4" t="str">
        <f t="shared" si="0"/>
        <v>Outstanding</v>
      </c>
      <c r="N197" s="13" t="s">
        <v>21</v>
      </c>
    </row>
    <row r="198" spans="1:14" ht="60" customHeight="1" x14ac:dyDescent="0.35">
      <c r="A198" s="11" t="s">
        <v>965</v>
      </c>
      <c r="B198" s="1" t="s">
        <v>966</v>
      </c>
      <c r="C198" s="2" t="s">
        <v>16</v>
      </c>
      <c r="D198" s="3" t="s">
        <v>707</v>
      </c>
      <c r="E198" s="4" t="s">
        <v>18</v>
      </c>
      <c r="F198" s="4" t="s">
        <v>19</v>
      </c>
      <c r="G198" s="4" t="s">
        <v>20</v>
      </c>
      <c r="H198" s="4" t="s">
        <v>21</v>
      </c>
      <c r="I198" s="5" t="s">
        <v>21</v>
      </c>
      <c r="J198" s="1" t="s">
        <v>967</v>
      </c>
      <c r="K198" s="1" t="s">
        <v>968</v>
      </c>
      <c r="L198" s="1" t="s">
        <v>969</v>
      </c>
      <c r="M198" s="4" t="str">
        <f t="shared" si="0"/>
        <v>Outstanding</v>
      </c>
      <c r="N198" s="13" t="s">
        <v>21</v>
      </c>
    </row>
    <row r="199" spans="1:14" ht="60" customHeight="1" x14ac:dyDescent="0.35">
      <c r="A199" s="11" t="s">
        <v>970</v>
      </c>
      <c r="B199" s="1" t="s">
        <v>971</v>
      </c>
      <c r="C199" s="2" t="s">
        <v>16</v>
      </c>
      <c r="D199" s="3" t="s">
        <v>707</v>
      </c>
      <c r="E199" s="4" t="s">
        <v>18</v>
      </c>
      <c r="F199" s="4" t="s">
        <v>19</v>
      </c>
      <c r="G199" s="4" t="s">
        <v>20</v>
      </c>
      <c r="H199" s="4" t="s">
        <v>21</v>
      </c>
      <c r="I199" s="5" t="s">
        <v>21</v>
      </c>
      <c r="J199" s="1" t="s">
        <v>972</v>
      </c>
      <c r="K199" s="1" t="s">
        <v>973</v>
      </c>
      <c r="L199" s="1" t="s">
        <v>974</v>
      </c>
      <c r="M199" s="4" t="str">
        <f t="shared" si="0"/>
        <v>Outstanding</v>
      </c>
      <c r="N199" s="13" t="s">
        <v>21</v>
      </c>
    </row>
    <row r="200" spans="1:14" ht="60" customHeight="1" x14ac:dyDescent="0.35">
      <c r="A200" s="11" t="s">
        <v>975</v>
      </c>
      <c r="B200" s="1" t="s">
        <v>976</v>
      </c>
      <c r="C200" s="2" t="s">
        <v>713</v>
      </c>
      <c r="D200" s="3" t="s">
        <v>707</v>
      </c>
      <c r="E200" s="4" t="s">
        <v>18</v>
      </c>
      <c r="F200" s="4" t="s">
        <v>19</v>
      </c>
      <c r="G200" s="4" t="s">
        <v>20</v>
      </c>
      <c r="H200" s="4" t="s">
        <v>21</v>
      </c>
      <c r="I200" s="5" t="s">
        <v>21</v>
      </c>
      <c r="J200" s="1" t="s">
        <v>977</v>
      </c>
      <c r="K200" s="1" t="s">
        <v>978</v>
      </c>
      <c r="L200" s="1" t="s">
        <v>979</v>
      </c>
      <c r="M200" s="4" t="str">
        <f t="shared" si="0"/>
        <v>Outstanding</v>
      </c>
      <c r="N200" s="13" t="s">
        <v>21</v>
      </c>
    </row>
    <row r="201" spans="1:14" ht="60" customHeight="1" x14ac:dyDescent="0.35">
      <c r="A201" s="11" t="s">
        <v>980</v>
      </c>
      <c r="B201" s="1" t="s">
        <v>981</v>
      </c>
      <c r="C201" s="2" t="s">
        <v>16</v>
      </c>
      <c r="D201" s="3" t="s">
        <v>707</v>
      </c>
      <c r="E201" s="4" t="s">
        <v>18</v>
      </c>
      <c r="F201" s="4" t="s">
        <v>19</v>
      </c>
      <c r="G201" s="4" t="s">
        <v>20</v>
      </c>
      <c r="H201" s="4" t="s">
        <v>21</v>
      </c>
      <c r="I201" s="5" t="s">
        <v>21</v>
      </c>
      <c r="J201" s="1" t="s">
        <v>982</v>
      </c>
      <c r="K201" s="1" t="s">
        <v>983</v>
      </c>
      <c r="L201" s="1" t="s">
        <v>984</v>
      </c>
      <c r="M201" s="4" t="str">
        <f t="shared" si="0"/>
        <v>Outstanding</v>
      </c>
      <c r="N201" s="13" t="s">
        <v>21</v>
      </c>
    </row>
    <row r="202" spans="1:14" ht="60" customHeight="1" x14ac:dyDescent="0.35">
      <c r="A202" s="11" t="s">
        <v>985</v>
      </c>
      <c r="B202" s="1" t="s">
        <v>986</v>
      </c>
      <c r="C202" s="2" t="s">
        <v>67</v>
      </c>
      <c r="D202" s="3" t="s">
        <v>707</v>
      </c>
      <c r="E202" s="4" t="s">
        <v>18</v>
      </c>
      <c r="F202" s="4" t="s">
        <v>19</v>
      </c>
      <c r="G202" s="4" t="s">
        <v>20</v>
      </c>
      <c r="H202" s="4" t="s">
        <v>21</v>
      </c>
      <c r="I202" s="5" t="s">
        <v>21</v>
      </c>
      <c r="J202" s="1" t="s">
        <v>987</v>
      </c>
      <c r="K202" s="1" t="s">
        <v>988</v>
      </c>
      <c r="L202" s="1" t="s">
        <v>989</v>
      </c>
      <c r="M202" s="4" t="str">
        <f t="shared" si="0"/>
        <v>Outstanding</v>
      </c>
      <c r="N202" s="13" t="s">
        <v>21</v>
      </c>
    </row>
    <row r="203" spans="1:14" ht="60" customHeight="1" x14ac:dyDescent="0.35">
      <c r="A203" s="11" t="s">
        <v>990</v>
      </c>
      <c r="B203" s="1" t="s">
        <v>991</v>
      </c>
      <c r="C203" s="2" t="s">
        <v>16</v>
      </c>
      <c r="D203" s="3" t="s">
        <v>707</v>
      </c>
      <c r="E203" s="4" t="s">
        <v>18</v>
      </c>
      <c r="F203" s="4" t="s">
        <v>19</v>
      </c>
      <c r="G203" s="4" t="s">
        <v>20</v>
      </c>
      <c r="H203" s="4" t="s">
        <v>21</v>
      </c>
      <c r="I203" s="5" t="s">
        <v>21</v>
      </c>
      <c r="J203" s="1" t="s">
        <v>992</v>
      </c>
      <c r="K203" s="1" t="s">
        <v>993</v>
      </c>
      <c r="L203" s="1" t="s">
        <v>994</v>
      </c>
      <c r="M203" s="4" t="str">
        <f t="shared" si="0"/>
        <v>Outstanding</v>
      </c>
      <c r="N203" s="13" t="s">
        <v>21</v>
      </c>
    </row>
    <row r="204" spans="1:14" ht="60" customHeight="1" x14ac:dyDescent="0.35">
      <c r="A204" s="11" t="s">
        <v>995</v>
      </c>
      <c r="B204" s="1" t="s">
        <v>996</v>
      </c>
      <c r="C204" s="2" t="s">
        <v>16</v>
      </c>
      <c r="D204" s="3" t="s">
        <v>707</v>
      </c>
      <c r="E204" s="4" t="s">
        <v>18</v>
      </c>
      <c r="F204" s="4" t="s">
        <v>19</v>
      </c>
      <c r="G204" s="4" t="s">
        <v>20</v>
      </c>
      <c r="H204" s="4" t="s">
        <v>21</v>
      </c>
      <c r="I204" s="5" t="s">
        <v>21</v>
      </c>
      <c r="J204" s="1" t="s">
        <v>997</v>
      </c>
      <c r="K204" s="1" t="s">
        <v>998</v>
      </c>
      <c r="L204" s="1" t="s">
        <v>999</v>
      </c>
      <c r="M204" s="4" t="str">
        <f t="shared" si="0"/>
        <v>Outstanding</v>
      </c>
      <c r="N204" s="13" t="s">
        <v>21</v>
      </c>
    </row>
    <row r="205" spans="1:14" ht="60" customHeight="1" x14ac:dyDescent="0.35">
      <c r="A205" s="11" t="s">
        <v>1000</v>
      </c>
      <c r="B205" s="1" t="s">
        <v>1001</v>
      </c>
      <c r="C205" s="2" t="s">
        <v>16</v>
      </c>
      <c r="D205" s="3" t="s">
        <v>707</v>
      </c>
      <c r="E205" s="4" t="s">
        <v>18</v>
      </c>
      <c r="F205" s="4" t="s">
        <v>19</v>
      </c>
      <c r="G205" s="4" t="s">
        <v>20</v>
      </c>
      <c r="H205" s="4" t="s">
        <v>21</v>
      </c>
      <c r="I205" s="5" t="s">
        <v>21</v>
      </c>
      <c r="J205" s="1" t="s">
        <v>1002</v>
      </c>
      <c r="K205" s="1" t="s">
        <v>1003</v>
      </c>
      <c r="L205" s="1" t="s">
        <v>1004</v>
      </c>
      <c r="M205" s="4" t="str">
        <f t="shared" si="0"/>
        <v>Outstanding</v>
      </c>
      <c r="N205" s="13" t="s">
        <v>21</v>
      </c>
    </row>
    <row r="206" spans="1:14" ht="60" customHeight="1" x14ac:dyDescent="0.35">
      <c r="A206" s="11" t="s">
        <v>1005</v>
      </c>
      <c r="B206" s="1" t="s">
        <v>1006</v>
      </c>
      <c r="C206" s="2" t="s">
        <v>16</v>
      </c>
      <c r="D206" s="3" t="s">
        <v>707</v>
      </c>
      <c r="E206" s="4" t="s">
        <v>18</v>
      </c>
      <c r="F206" s="4" t="s">
        <v>19</v>
      </c>
      <c r="G206" s="4" t="s">
        <v>20</v>
      </c>
      <c r="H206" s="4" t="s">
        <v>21</v>
      </c>
      <c r="I206" s="5" t="s">
        <v>21</v>
      </c>
      <c r="J206" s="1" t="s">
        <v>1007</v>
      </c>
      <c r="K206" s="1" t="s">
        <v>1008</v>
      </c>
      <c r="L206" s="1" t="s">
        <v>1009</v>
      </c>
      <c r="M206" s="4" t="str">
        <f t="shared" si="0"/>
        <v>Outstanding</v>
      </c>
      <c r="N206" s="13" t="s">
        <v>21</v>
      </c>
    </row>
    <row r="207" spans="1:14" ht="60" customHeight="1" x14ac:dyDescent="0.35">
      <c r="A207" s="11" t="s">
        <v>1010</v>
      </c>
      <c r="B207" s="1" t="s">
        <v>1011</v>
      </c>
      <c r="C207" s="2" t="s">
        <v>16</v>
      </c>
      <c r="D207" s="3" t="s">
        <v>707</v>
      </c>
      <c r="E207" s="4" t="s">
        <v>18</v>
      </c>
      <c r="F207" s="4" t="s">
        <v>19</v>
      </c>
      <c r="G207" s="4" t="s">
        <v>20</v>
      </c>
      <c r="H207" s="4" t="s">
        <v>21</v>
      </c>
      <c r="I207" s="5" t="s">
        <v>21</v>
      </c>
      <c r="J207" s="1" t="s">
        <v>1012</v>
      </c>
      <c r="K207" s="1" t="s">
        <v>1013</v>
      </c>
      <c r="L207" s="1" t="s">
        <v>1014</v>
      </c>
      <c r="M207" s="4" t="str">
        <f t="shared" si="0"/>
        <v>Outstanding</v>
      </c>
      <c r="N207" s="13" t="s">
        <v>21</v>
      </c>
    </row>
    <row r="208" spans="1:14" ht="60" customHeight="1" x14ac:dyDescent="0.35">
      <c r="A208" s="11" t="s">
        <v>1015</v>
      </c>
      <c r="B208" s="1" t="s">
        <v>1016</v>
      </c>
      <c r="C208" s="2" t="s">
        <v>16</v>
      </c>
      <c r="D208" s="3" t="s">
        <v>707</v>
      </c>
      <c r="E208" s="4" t="s">
        <v>18</v>
      </c>
      <c r="F208" s="4" t="s">
        <v>19</v>
      </c>
      <c r="G208" s="4" t="s">
        <v>20</v>
      </c>
      <c r="H208" s="4" t="s">
        <v>21</v>
      </c>
      <c r="I208" s="5" t="s">
        <v>21</v>
      </c>
      <c r="J208" s="1" t="s">
        <v>1017</v>
      </c>
      <c r="K208" s="1" t="s">
        <v>1018</v>
      </c>
      <c r="L208" s="1" t="s">
        <v>1019</v>
      </c>
      <c r="M208" s="4" t="str">
        <f t="shared" si="0"/>
        <v>Outstanding</v>
      </c>
      <c r="N208" s="13" t="s">
        <v>21</v>
      </c>
    </row>
    <row r="209" spans="1:14" ht="60" customHeight="1" x14ac:dyDescent="0.35">
      <c r="A209" s="11" t="s">
        <v>1020</v>
      </c>
      <c r="B209" s="1" t="s">
        <v>1021</v>
      </c>
      <c r="C209" s="2" t="s">
        <v>713</v>
      </c>
      <c r="D209" s="3" t="s">
        <v>707</v>
      </c>
      <c r="E209" s="4" t="s">
        <v>18</v>
      </c>
      <c r="F209" s="4" t="s">
        <v>19</v>
      </c>
      <c r="G209" s="4" t="s">
        <v>20</v>
      </c>
      <c r="H209" s="4" t="s">
        <v>21</v>
      </c>
      <c r="I209" s="5" t="s">
        <v>21</v>
      </c>
      <c r="J209" s="1" t="s">
        <v>1022</v>
      </c>
      <c r="K209" s="1" t="s">
        <v>1023</v>
      </c>
      <c r="L209" s="1" t="s">
        <v>1024</v>
      </c>
      <c r="M209" s="4" t="str">
        <f t="shared" si="0"/>
        <v>Outstanding</v>
      </c>
      <c r="N209" s="13" t="s">
        <v>21</v>
      </c>
    </row>
    <row r="210" spans="1:14" ht="60" customHeight="1" x14ac:dyDescent="0.35">
      <c r="A210" s="11" t="s">
        <v>1025</v>
      </c>
      <c r="B210" s="1" t="s">
        <v>1026</v>
      </c>
      <c r="C210" s="2" t="s">
        <v>16</v>
      </c>
      <c r="D210" s="3" t="s">
        <v>707</v>
      </c>
      <c r="E210" s="4" t="s">
        <v>18</v>
      </c>
      <c r="F210" s="4" t="s">
        <v>19</v>
      </c>
      <c r="G210" s="4" t="s">
        <v>20</v>
      </c>
      <c r="H210" s="4" t="s">
        <v>21</v>
      </c>
      <c r="I210" s="5" t="s">
        <v>21</v>
      </c>
      <c r="J210" s="1" t="s">
        <v>1027</v>
      </c>
      <c r="K210" s="1" t="s">
        <v>1028</v>
      </c>
      <c r="L210" s="1" t="s">
        <v>1029</v>
      </c>
      <c r="M210" s="4" t="str">
        <f t="shared" si="0"/>
        <v>Outstanding</v>
      </c>
      <c r="N210" s="13" t="s">
        <v>21</v>
      </c>
    </row>
    <row r="211" spans="1:14" ht="60" customHeight="1" x14ac:dyDescent="0.35">
      <c r="A211" s="11" t="s">
        <v>1030</v>
      </c>
      <c r="B211" s="1" t="s">
        <v>1031</v>
      </c>
      <c r="C211" s="2" t="s">
        <v>16</v>
      </c>
      <c r="D211" s="3" t="s">
        <v>707</v>
      </c>
      <c r="E211" s="4" t="s">
        <v>18</v>
      </c>
      <c r="F211" s="4" t="s">
        <v>19</v>
      </c>
      <c r="G211" s="4" t="s">
        <v>20</v>
      </c>
      <c r="H211" s="4" t="s">
        <v>21</v>
      </c>
      <c r="I211" s="5" t="s">
        <v>21</v>
      </c>
      <c r="J211" s="1" t="s">
        <v>1032</v>
      </c>
      <c r="K211" s="1" t="s">
        <v>1033</v>
      </c>
      <c r="L211" s="1" t="s">
        <v>1034</v>
      </c>
      <c r="M211" s="4" t="str">
        <f t="shared" si="0"/>
        <v>Outstanding</v>
      </c>
      <c r="N211" s="13" t="s">
        <v>21</v>
      </c>
    </row>
    <row r="212" spans="1:14" ht="60" customHeight="1" x14ac:dyDescent="0.35">
      <c r="A212" s="11" t="s">
        <v>1035</v>
      </c>
      <c r="B212" s="1" t="s">
        <v>1036</v>
      </c>
      <c r="C212" s="2" t="s">
        <v>67</v>
      </c>
      <c r="D212" s="3" t="s">
        <v>707</v>
      </c>
      <c r="E212" s="4" t="s">
        <v>18</v>
      </c>
      <c r="F212" s="4" t="s">
        <v>19</v>
      </c>
      <c r="G212" s="4" t="s">
        <v>20</v>
      </c>
      <c r="H212" s="4" t="s">
        <v>21</v>
      </c>
      <c r="I212" s="5" t="s">
        <v>21</v>
      </c>
      <c r="J212" s="1" t="s">
        <v>1037</v>
      </c>
      <c r="K212" s="1" t="s">
        <v>1038</v>
      </c>
      <c r="L212" s="1" t="s">
        <v>1039</v>
      </c>
      <c r="M212" s="4" t="str">
        <f t="shared" si="0"/>
        <v>Outstanding</v>
      </c>
      <c r="N212" s="13" t="s">
        <v>21</v>
      </c>
    </row>
    <row r="213" spans="1:14" ht="60" customHeight="1" x14ac:dyDescent="0.35">
      <c r="A213" s="11" t="s">
        <v>1040</v>
      </c>
      <c r="B213" s="1" t="s">
        <v>1041</v>
      </c>
      <c r="C213" s="2" t="s">
        <v>67</v>
      </c>
      <c r="D213" s="3" t="s">
        <v>707</v>
      </c>
      <c r="E213" s="4" t="s">
        <v>18</v>
      </c>
      <c r="F213" s="4" t="s">
        <v>19</v>
      </c>
      <c r="G213" s="4" t="s">
        <v>20</v>
      </c>
      <c r="H213" s="4" t="s">
        <v>21</v>
      </c>
      <c r="I213" s="5" t="s">
        <v>21</v>
      </c>
      <c r="J213" s="1" t="s">
        <v>1042</v>
      </c>
      <c r="K213" s="1" t="s">
        <v>1043</v>
      </c>
      <c r="L213" s="1" t="s">
        <v>1044</v>
      </c>
      <c r="M213" s="4" t="str">
        <f t="shared" si="0"/>
        <v>Outstanding</v>
      </c>
      <c r="N213" s="13" t="s">
        <v>21</v>
      </c>
    </row>
    <row r="214" spans="1:14" ht="60" customHeight="1" x14ac:dyDescent="0.35">
      <c r="A214" s="11" t="s">
        <v>1045</v>
      </c>
      <c r="B214" s="1" t="s">
        <v>1046</v>
      </c>
      <c r="C214" s="2" t="s">
        <v>67</v>
      </c>
      <c r="D214" s="3" t="s">
        <v>707</v>
      </c>
      <c r="E214" s="4" t="s">
        <v>18</v>
      </c>
      <c r="F214" s="4" t="s">
        <v>19</v>
      </c>
      <c r="G214" s="4" t="s">
        <v>20</v>
      </c>
      <c r="H214" s="4" t="s">
        <v>21</v>
      </c>
      <c r="I214" s="5" t="s">
        <v>21</v>
      </c>
      <c r="J214" s="1" t="s">
        <v>1047</v>
      </c>
      <c r="K214" s="1" t="s">
        <v>1048</v>
      </c>
      <c r="L214" s="1" t="s">
        <v>1049</v>
      </c>
      <c r="M214" s="4" t="str">
        <f t="shared" si="0"/>
        <v>Outstanding</v>
      </c>
      <c r="N214" s="13" t="s">
        <v>21</v>
      </c>
    </row>
    <row r="215" spans="1:14" ht="60" customHeight="1" x14ac:dyDescent="0.35">
      <c r="A215" s="11" t="s">
        <v>1050</v>
      </c>
      <c r="B215" s="1" t="s">
        <v>1051</v>
      </c>
      <c r="C215" s="2" t="s">
        <v>16</v>
      </c>
      <c r="D215" s="3" t="s">
        <v>707</v>
      </c>
      <c r="E215" s="4" t="s">
        <v>18</v>
      </c>
      <c r="F215" s="4" t="s">
        <v>19</v>
      </c>
      <c r="G215" s="4" t="s">
        <v>20</v>
      </c>
      <c r="H215" s="4" t="s">
        <v>21</v>
      </c>
      <c r="I215" s="5" t="s">
        <v>21</v>
      </c>
      <c r="J215" s="1" t="s">
        <v>1052</v>
      </c>
      <c r="K215" s="1" t="s">
        <v>1053</v>
      </c>
      <c r="L215" s="1" t="s">
        <v>1054</v>
      </c>
      <c r="M215" s="4" t="str">
        <f t="shared" si="0"/>
        <v>Outstanding</v>
      </c>
      <c r="N215" s="13" t="s">
        <v>21</v>
      </c>
    </row>
    <row r="216" spans="1:14" ht="60" customHeight="1" x14ac:dyDescent="0.35">
      <c r="A216" s="11" t="s">
        <v>1055</v>
      </c>
      <c r="B216" s="1" t="s">
        <v>1056</v>
      </c>
      <c r="C216" s="2" t="s">
        <v>16</v>
      </c>
      <c r="D216" s="3" t="s">
        <v>707</v>
      </c>
      <c r="E216" s="4" t="s">
        <v>18</v>
      </c>
      <c r="F216" s="4" t="s">
        <v>19</v>
      </c>
      <c r="G216" s="4" t="s">
        <v>20</v>
      </c>
      <c r="H216" s="4" t="s">
        <v>21</v>
      </c>
      <c r="I216" s="5" t="s">
        <v>21</v>
      </c>
      <c r="J216" s="1" t="s">
        <v>1057</v>
      </c>
      <c r="K216" s="1" t="s">
        <v>1058</v>
      </c>
      <c r="L216" s="1" t="s">
        <v>1059</v>
      </c>
      <c r="M216" s="4" t="str">
        <f t="shared" si="0"/>
        <v>Outstanding</v>
      </c>
      <c r="N216" s="13" t="s">
        <v>21</v>
      </c>
    </row>
    <row r="217" spans="1:14" ht="60" customHeight="1" x14ac:dyDescent="0.35">
      <c r="A217" s="11" t="s">
        <v>1060</v>
      </c>
      <c r="B217" s="1" t="s">
        <v>1061</v>
      </c>
      <c r="C217" s="2" t="s">
        <v>16</v>
      </c>
      <c r="D217" s="3" t="s">
        <v>707</v>
      </c>
      <c r="E217" s="4" t="s">
        <v>18</v>
      </c>
      <c r="F217" s="4" t="s">
        <v>19</v>
      </c>
      <c r="G217" s="4" t="s">
        <v>20</v>
      </c>
      <c r="H217" s="4" t="s">
        <v>21</v>
      </c>
      <c r="I217" s="5" t="s">
        <v>21</v>
      </c>
      <c r="J217" s="1" t="s">
        <v>1062</v>
      </c>
      <c r="K217" s="1" t="s">
        <v>1063</v>
      </c>
      <c r="L217" s="1" t="s">
        <v>1064</v>
      </c>
      <c r="M217" s="4" t="str">
        <f t="shared" si="0"/>
        <v>Outstanding</v>
      </c>
      <c r="N217" s="13" t="s">
        <v>21</v>
      </c>
    </row>
    <row r="218" spans="1:14" ht="60" customHeight="1" x14ac:dyDescent="0.35">
      <c r="A218" s="11" t="s">
        <v>1065</v>
      </c>
      <c r="B218" s="1" t="s">
        <v>1066</v>
      </c>
      <c r="C218" s="2" t="s">
        <v>16</v>
      </c>
      <c r="D218" s="3" t="s">
        <v>707</v>
      </c>
      <c r="E218" s="4" t="s">
        <v>18</v>
      </c>
      <c r="F218" s="4" t="s">
        <v>19</v>
      </c>
      <c r="G218" s="4" t="s">
        <v>20</v>
      </c>
      <c r="H218" s="4" t="s">
        <v>21</v>
      </c>
      <c r="I218" s="5" t="s">
        <v>21</v>
      </c>
      <c r="J218" s="1" t="s">
        <v>1067</v>
      </c>
      <c r="K218" s="1" t="s">
        <v>1068</v>
      </c>
      <c r="L218" s="1" t="s">
        <v>1069</v>
      </c>
      <c r="M218" s="4" t="str">
        <f t="shared" si="0"/>
        <v>Outstanding</v>
      </c>
      <c r="N218" s="13" t="s">
        <v>21</v>
      </c>
    </row>
    <row r="219" spans="1:14" ht="60" customHeight="1" x14ac:dyDescent="0.35">
      <c r="A219" s="11" t="s">
        <v>1070</v>
      </c>
      <c r="B219" s="1" t="s">
        <v>1071</v>
      </c>
      <c r="C219" s="2" t="s">
        <v>713</v>
      </c>
      <c r="D219" s="3" t="s">
        <v>1072</v>
      </c>
      <c r="E219" s="4" t="s">
        <v>18</v>
      </c>
      <c r="F219" s="4" t="s">
        <v>19</v>
      </c>
      <c r="G219" s="4" t="s">
        <v>20</v>
      </c>
      <c r="H219" s="4" t="s">
        <v>21</v>
      </c>
      <c r="I219" s="5" t="s">
        <v>21</v>
      </c>
      <c r="J219" s="1" t="s">
        <v>1073</v>
      </c>
      <c r="K219" s="1" t="s">
        <v>1074</v>
      </c>
      <c r="L219" s="1" t="s">
        <v>1075</v>
      </c>
      <c r="M219" s="4" t="str">
        <f t="shared" si="0"/>
        <v>Outstanding</v>
      </c>
      <c r="N219" s="13" t="s">
        <v>21</v>
      </c>
    </row>
    <row r="220" spans="1:14" ht="60" customHeight="1" x14ac:dyDescent="0.35">
      <c r="A220" s="11" t="s">
        <v>1076</v>
      </c>
      <c r="B220" s="1" t="s">
        <v>1077</v>
      </c>
      <c r="C220" s="2" t="s">
        <v>713</v>
      </c>
      <c r="D220" s="3" t="s">
        <v>1072</v>
      </c>
      <c r="E220" s="4" t="s">
        <v>18</v>
      </c>
      <c r="F220" s="4" t="s">
        <v>19</v>
      </c>
      <c r="G220" s="4" t="s">
        <v>20</v>
      </c>
      <c r="H220" s="4" t="s">
        <v>21</v>
      </c>
      <c r="I220" s="5" t="s">
        <v>21</v>
      </c>
      <c r="J220" s="1" t="s">
        <v>1078</v>
      </c>
      <c r="K220" s="1" t="s">
        <v>1074</v>
      </c>
      <c r="L220" s="1" t="s">
        <v>1079</v>
      </c>
      <c r="M220" s="4" t="str">
        <f t="shared" si="0"/>
        <v>Outstanding</v>
      </c>
      <c r="N220" s="13" t="s">
        <v>21</v>
      </c>
    </row>
    <row r="221" spans="1:14" ht="60" customHeight="1" x14ac:dyDescent="0.35">
      <c r="A221" s="11" t="s">
        <v>1080</v>
      </c>
      <c r="B221" s="1" t="s">
        <v>1081</v>
      </c>
      <c r="C221" s="2" t="s">
        <v>713</v>
      </c>
      <c r="D221" s="3" t="s">
        <v>1072</v>
      </c>
      <c r="E221" s="4" t="s">
        <v>18</v>
      </c>
      <c r="F221" s="4" t="s">
        <v>19</v>
      </c>
      <c r="G221" s="4" t="s">
        <v>20</v>
      </c>
      <c r="H221" s="4" t="s">
        <v>21</v>
      </c>
      <c r="I221" s="5" t="s">
        <v>21</v>
      </c>
      <c r="J221" s="1" t="s">
        <v>1082</v>
      </c>
      <c r="K221" s="1" t="s">
        <v>1074</v>
      </c>
      <c r="L221" s="1" t="s">
        <v>1083</v>
      </c>
      <c r="M221" s="4" t="str">
        <f t="shared" si="0"/>
        <v>Outstanding</v>
      </c>
      <c r="N221" s="13" t="s">
        <v>21</v>
      </c>
    </row>
    <row r="222" spans="1:14" ht="60" customHeight="1" x14ac:dyDescent="0.35">
      <c r="A222" s="11" t="s">
        <v>1084</v>
      </c>
      <c r="B222" s="1" t="s">
        <v>1085</v>
      </c>
      <c r="C222" s="2" t="s">
        <v>16</v>
      </c>
      <c r="D222" s="3" t="s">
        <v>1072</v>
      </c>
      <c r="E222" s="4" t="s">
        <v>18</v>
      </c>
      <c r="F222" s="4" t="s">
        <v>19</v>
      </c>
      <c r="G222" s="4" t="s">
        <v>20</v>
      </c>
      <c r="H222" s="4" t="s">
        <v>21</v>
      </c>
      <c r="I222" s="5" t="s">
        <v>21</v>
      </c>
      <c r="J222" s="1" t="s">
        <v>1086</v>
      </c>
      <c r="K222" s="1" t="s">
        <v>1087</v>
      </c>
      <c r="L222" s="1" t="s">
        <v>1088</v>
      </c>
      <c r="M222" s="4" t="str">
        <f t="shared" si="0"/>
        <v>Outstanding</v>
      </c>
      <c r="N222" s="13" t="s">
        <v>21</v>
      </c>
    </row>
    <row r="223" spans="1:14" ht="60" customHeight="1" x14ac:dyDescent="0.35">
      <c r="A223" s="11" t="s">
        <v>1089</v>
      </c>
      <c r="B223" s="1" t="s">
        <v>1090</v>
      </c>
      <c r="C223" s="2" t="s">
        <v>16</v>
      </c>
      <c r="D223" s="3" t="s">
        <v>1072</v>
      </c>
      <c r="E223" s="4" t="s">
        <v>18</v>
      </c>
      <c r="F223" s="4" t="s">
        <v>19</v>
      </c>
      <c r="G223" s="4" t="s">
        <v>20</v>
      </c>
      <c r="H223" s="4" t="s">
        <v>21</v>
      </c>
      <c r="I223" s="5" t="s">
        <v>21</v>
      </c>
      <c r="J223" s="1" t="s">
        <v>1091</v>
      </c>
      <c r="K223" s="1" t="s">
        <v>1092</v>
      </c>
      <c r="L223" s="1" t="s">
        <v>1093</v>
      </c>
      <c r="M223" s="4" t="str">
        <f t="shared" si="0"/>
        <v>Outstanding</v>
      </c>
      <c r="N223" s="13" t="s">
        <v>21</v>
      </c>
    </row>
    <row r="224" spans="1:14" ht="60" customHeight="1" x14ac:dyDescent="0.35">
      <c r="A224" s="11" t="s">
        <v>1094</v>
      </c>
      <c r="B224" s="1" t="s">
        <v>1095</v>
      </c>
      <c r="C224" s="2" t="s">
        <v>16</v>
      </c>
      <c r="D224" s="3" t="s">
        <v>1072</v>
      </c>
      <c r="E224" s="4" t="s">
        <v>18</v>
      </c>
      <c r="F224" s="4" t="s">
        <v>19</v>
      </c>
      <c r="G224" s="4" t="s">
        <v>20</v>
      </c>
      <c r="H224" s="4" t="s">
        <v>21</v>
      </c>
      <c r="I224" s="5" t="s">
        <v>21</v>
      </c>
      <c r="J224" s="1" t="s">
        <v>1096</v>
      </c>
      <c r="K224" s="1" t="s">
        <v>1097</v>
      </c>
      <c r="L224" s="1" t="s">
        <v>1098</v>
      </c>
      <c r="M224" s="4" t="str">
        <f t="shared" si="0"/>
        <v>Outstanding</v>
      </c>
      <c r="N224" s="13" t="s">
        <v>21</v>
      </c>
    </row>
    <row r="225" spans="1:14" ht="60" customHeight="1" x14ac:dyDescent="0.35">
      <c r="A225" s="11" t="s">
        <v>1099</v>
      </c>
      <c r="B225" s="1" t="s">
        <v>1100</v>
      </c>
      <c r="C225" s="2" t="s">
        <v>16</v>
      </c>
      <c r="D225" s="3" t="s">
        <v>1072</v>
      </c>
      <c r="E225" s="4" t="s">
        <v>18</v>
      </c>
      <c r="F225" s="4" t="s">
        <v>19</v>
      </c>
      <c r="G225" s="4" t="s">
        <v>20</v>
      </c>
      <c r="H225" s="4" t="s">
        <v>21</v>
      </c>
      <c r="I225" s="5" t="s">
        <v>21</v>
      </c>
      <c r="J225" s="1" t="s">
        <v>1101</v>
      </c>
      <c r="K225" s="1" t="s">
        <v>1102</v>
      </c>
      <c r="L225" s="1" t="s">
        <v>1103</v>
      </c>
      <c r="M225" s="4" t="str">
        <f t="shared" si="0"/>
        <v>Outstanding</v>
      </c>
      <c r="N225" s="13" t="s">
        <v>21</v>
      </c>
    </row>
    <row r="226" spans="1:14" ht="60" customHeight="1" x14ac:dyDescent="0.35">
      <c r="A226" s="11" t="s">
        <v>1104</v>
      </c>
      <c r="B226" s="1" t="s">
        <v>1105</v>
      </c>
      <c r="C226" s="2" t="s">
        <v>16</v>
      </c>
      <c r="D226" s="3" t="s">
        <v>1072</v>
      </c>
      <c r="E226" s="4" t="s">
        <v>18</v>
      </c>
      <c r="F226" s="4" t="s">
        <v>19</v>
      </c>
      <c r="G226" s="4" t="s">
        <v>20</v>
      </c>
      <c r="H226" s="4" t="s">
        <v>21</v>
      </c>
      <c r="I226" s="5" t="s">
        <v>21</v>
      </c>
      <c r="J226" s="1" t="s">
        <v>1106</v>
      </c>
      <c r="K226" s="1" t="s">
        <v>1107</v>
      </c>
      <c r="L226" s="1" t="s">
        <v>1108</v>
      </c>
      <c r="M226" s="4" t="str">
        <f t="shared" si="0"/>
        <v>Outstanding</v>
      </c>
      <c r="N226" s="13" t="s">
        <v>21</v>
      </c>
    </row>
    <row r="227" spans="1:14" ht="60" customHeight="1" x14ac:dyDescent="0.35">
      <c r="A227" s="11" t="s">
        <v>1109</v>
      </c>
      <c r="B227" s="1" t="s">
        <v>1110</v>
      </c>
      <c r="C227" s="2" t="s">
        <v>713</v>
      </c>
      <c r="D227" s="3" t="s">
        <v>1072</v>
      </c>
      <c r="E227" s="4" t="s">
        <v>18</v>
      </c>
      <c r="F227" s="4" t="s">
        <v>19</v>
      </c>
      <c r="G227" s="4" t="s">
        <v>20</v>
      </c>
      <c r="H227" s="4" t="s">
        <v>21</v>
      </c>
      <c r="I227" s="5" t="s">
        <v>21</v>
      </c>
      <c r="J227" s="1" t="s">
        <v>1111</v>
      </c>
      <c r="K227" s="1" t="s">
        <v>1107</v>
      </c>
      <c r="L227" s="1" t="s">
        <v>1112</v>
      </c>
      <c r="M227" s="4" t="str">
        <f t="shared" si="0"/>
        <v>Outstanding</v>
      </c>
      <c r="N227" s="13" t="s">
        <v>21</v>
      </c>
    </row>
    <row r="228" spans="1:14" ht="60" customHeight="1" x14ac:dyDescent="0.35">
      <c r="A228" s="11" t="s">
        <v>1113</v>
      </c>
      <c r="B228" s="1" t="s">
        <v>1114</v>
      </c>
      <c r="C228" s="2" t="s">
        <v>16</v>
      </c>
      <c r="D228" s="3" t="s">
        <v>1072</v>
      </c>
      <c r="E228" s="4" t="s">
        <v>18</v>
      </c>
      <c r="F228" s="4" t="s">
        <v>19</v>
      </c>
      <c r="G228" s="4" t="s">
        <v>20</v>
      </c>
      <c r="H228" s="4" t="s">
        <v>21</v>
      </c>
      <c r="I228" s="5" t="s">
        <v>21</v>
      </c>
      <c r="J228" s="1" t="s">
        <v>1115</v>
      </c>
      <c r="K228" s="1" t="s">
        <v>1107</v>
      </c>
      <c r="L228" s="1" t="s">
        <v>1116</v>
      </c>
      <c r="M228" s="4" t="str">
        <f t="shared" si="0"/>
        <v>Outstanding</v>
      </c>
      <c r="N228" s="13" t="s">
        <v>21</v>
      </c>
    </row>
    <row r="229" spans="1:14" ht="60" customHeight="1" x14ac:dyDescent="0.35">
      <c r="A229" s="11" t="s">
        <v>1117</v>
      </c>
      <c r="B229" s="1" t="s">
        <v>1118</v>
      </c>
      <c r="C229" s="2" t="s">
        <v>16</v>
      </c>
      <c r="D229" s="3" t="s">
        <v>1072</v>
      </c>
      <c r="E229" s="4" t="s">
        <v>18</v>
      </c>
      <c r="F229" s="4" t="s">
        <v>19</v>
      </c>
      <c r="G229" s="4" t="s">
        <v>20</v>
      </c>
      <c r="H229" s="4" t="s">
        <v>21</v>
      </c>
      <c r="I229" s="5" t="s">
        <v>21</v>
      </c>
      <c r="J229" s="1" t="s">
        <v>1119</v>
      </c>
      <c r="K229" s="1" t="s">
        <v>1107</v>
      </c>
      <c r="L229" s="1" t="s">
        <v>1120</v>
      </c>
      <c r="M229" s="4" t="str">
        <f t="shared" si="0"/>
        <v>Outstanding</v>
      </c>
      <c r="N229" s="13" t="s">
        <v>21</v>
      </c>
    </row>
    <row r="230" spans="1:14" ht="60" customHeight="1" x14ac:dyDescent="0.35">
      <c r="A230" s="11" t="s">
        <v>1121</v>
      </c>
      <c r="B230" s="1" t="s">
        <v>1122</v>
      </c>
      <c r="C230" s="2" t="s">
        <v>16</v>
      </c>
      <c r="D230" s="3" t="s">
        <v>1072</v>
      </c>
      <c r="E230" s="4" t="s">
        <v>18</v>
      </c>
      <c r="F230" s="4" t="s">
        <v>19</v>
      </c>
      <c r="G230" s="4" t="s">
        <v>20</v>
      </c>
      <c r="H230" s="4" t="s">
        <v>21</v>
      </c>
      <c r="I230" s="5" t="s">
        <v>21</v>
      </c>
      <c r="J230" s="1" t="s">
        <v>1123</v>
      </c>
      <c r="K230" s="1" t="s">
        <v>1107</v>
      </c>
      <c r="L230" s="1" t="s">
        <v>1124</v>
      </c>
      <c r="M230" s="4" t="str">
        <f t="shared" si="0"/>
        <v>Outstanding</v>
      </c>
      <c r="N230" s="13" t="s">
        <v>21</v>
      </c>
    </row>
    <row r="231" spans="1:14" ht="60" customHeight="1" x14ac:dyDescent="0.35">
      <c r="A231" s="11" t="s">
        <v>1125</v>
      </c>
      <c r="B231" s="1" t="s">
        <v>1126</v>
      </c>
      <c r="C231" s="2" t="s">
        <v>16</v>
      </c>
      <c r="D231" s="3" t="s">
        <v>1072</v>
      </c>
      <c r="E231" s="4" t="s">
        <v>18</v>
      </c>
      <c r="F231" s="4" t="s">
        <v>19</v>
      </c>
      <c r="G231" s="4" t="s">
        <v>20</v>
      </c>
      <c r="H231" s="4" t="s">
        <v>21</v>
      </c>
      <c r="I231" s="5" t="s">
        <v>21</v>
      </c>
      <c r="J231" s="1" t="s">
        <v>1127</v>
      </c>
      <c r="K231" s="1" t="s">
        <v>1128</v>
      </c>
      <c r="L231" s="1" t="s">
        <v>1129</v>
      </c>
      <c r="M231" s="4" t="str">
        <f t="shared" si="0"/>
        <v>Outstanding</v>
      </c>
      <c r="N231" s="13" t="s">
        <v>21</v>
      </c>
    </row>
    <row r="232" spans="1:14" ht="60" customHeight="1" x14ac:dyDescent="0.35">
      <c r="A232" s="11" t="s">
        <v>1130</v>
      </c>
      <c r="B232" s="1" t="s">
        <v>1131</v>
      </c>
      <c r="C232" s="2" t="s">
        <v>16</v>
      </c>
      <c r="D232" s="3" t="s">
        <v>1072</v>
      </c>
      <c r="E232" s="4" t="s">
        <v>18</v>
      </c>
      <c r="F232" s="4" t="s">
        <v>19</v>
      </c>
      <c r="G232" s="4" t="s">
        <v>20</v>
      </c>
      <c r="H232" s="4" t="s">
        <v>21</v>
      </c>
      <c r="I232" s="5" t="s">
        <v>21</v>
      </c>
      <c r="J232" s="1" t="s">
        <v>1132</v>
      </c>
      <c r="K232" s="1" t="s">
        <v>1133</v>
      </c>
      <c r="L232" s="1" t="s">
        <v>1134</v>
      </c>
      <c r="M232" s="4" t="str">
        <f t="shared" si="0"/>
        <v>Outstanding</v>
      </c>
      <c r="N232" s="13" t="s">
        <v>21</v>
      </c>
    </row>
    <row r="233" spans="1:14" ht="60" customHeight="1" x14ac:dyDescent="0.35">
      <c r="A233" s="11" t="s">
        <v>1135</v>
      </c>
      <c r="B233" s="1" t="s">
        <v>1136</v>
      </c>
      <c r="C233" s="2" t="s">
        <v>713</v>
      </c>
      <c r="D233" s="3" t="s">
        <v>1072</v>
      </c>
      <c r="E233" s="4" t="s">
        <v>18</v>
      </c>
      <c r="F233" s="4" t="s">
        <v>19</v>
      </c>
      <c r="G233" s="4" t="s">
        <v>20</v>
      </c>
      <c r="H233" s="4" t="s">
        <v>21</v>
      </c>
      <c r="I233" s="5" t="s">
        <v>21</v>
      </c>
      <c r="J233" s="1" t="s">
        <v>1137</v>
      </c>
      <c r="K233" s="1" t="s">
        <v>1138</v>
      </c>
      <c r="L233" s="1" t="s">
        <v>1139</v>
      </c>
      <c r="M233" s="4" t="str">
        <f t="shared" si="0"/>
        <v>Outstanding</v>
      </c>
      <c r="N233" s="13" t="s">
        <v>21</v>
      </c>
    </row>
    <row r="234" spans="1:14" ht="60" customHeight="1" x14ac:dyDescent="0.35">
      <c r="A234" s="11" t="s">
        <v>1140</v>
      </c>
      <c r="B234" s="1" t="s">
        <v>1141</v>
      </c>
      <c r="C234" s="2" t="s">
        <v>16</v>
      </c>
      <c r="D234" s="3" t="s">
        <v>1072</v>
      </c>
      <c r="E234" s="4" t="s">
        <v>18</v>
      </c>
      <c r="F234" s="4" t="s">
        <v>19</v>
      </c>
      <c r="G234" s="4" t="s">
        <v>20</v>
      </c>
      <c r="H234" s="4" t="s">
        <v>21</v>
      </c>
      <c r="I234" s="5" t="s">
        <v>21</v>
      </c>
      <c r="J234" s="1" t="s">
        <v>1142</v>
      </c>
      <c r="K234" s="1" t="s">
        <v>1143</v>
      </c>
      <c r="L234" s="1" t="s">
        <v>1144</v>
      </c>
      <c r="M234" s="4" t="str">
        <f t="shared" si="0"/>
        <v>Outstanding</v>
      </c>
      <c r="N234" s="13" t="s">
        <v>21</v>
      </c>
    </row>
    <row r="235" spans="1:14" ht="60" customHeight="1" x14ac:dyDescent="0.35">
      <c r="A235" s="11" t="s">
        <v>1145</v>
      </c>
      <c r="B235" s="1" t="s">
        <v>1146</v>
      </c>
      <c r="C235" s="2" t="s">
        <v>16</v>
      </c>
      <c r="D235" s="3" t="s">
        <v>1072</v>
      </c>
      <c r="E235" s="4" t="s">
        <v>18</v>
      </c>
      <c r="F235" s="4" t="s">
        <v>19</v>
      </c>
      <c r="G235" s="4" t="s">
        <v>20</v>
      </c>
      <c r="H235" s="4" t="s">
        <v>21</v>
      </c>
      <c r="I235" s="5" t="s">
        <v>21</v>
      </c>
      <c r="J235" s="1" t="s">
        <v>1147</v>
      </c>
      <c r="K235" s="1" t="s">
        <v>1148</v>
      </c>
      <c r="L235" s="1" t="s">
        <v>1149</v>
      </c>
      <c r="M235" s="4" t="str">
        <f t="shared" si="0"/>
        <v>Outstanding</v>
      </c>
      <c r="N235" s="13" t="s">
        <v>21</v>
      </c>
    </row>
    <row r="236" spans="1:14" ht="60" customHeight="1" x14ac:dyDescent="0.35">
      <c r="A236" s="11" t="s">
        <v>1150</v>
      </c>
      <c r="B236" s="1" t="s">
        <v>1151</v>
      </c>
      <c r="C236" s="2" t="s">
        <v>713</v>
      </c>
      <c r="D236" s="3" t="s">
        <v>1072</v>
      </c>
      <c r="E236" s="4" t="s">
        <v>18</v>
      </c>
      <c r="F236" s="4" t="s">
        <v>19</v>
      </c>
      <c r="G236" s="4" t="s">
        <v>20</v>
      </c>
      <c r="H236" s="4" t="s">
        <v>21</v>
      </c>
      <c r="I236" s="5" t="s">
        <v>21</v>
      </c>
      <c r="J236" s="1" t="s">
        <v>1152</v>
      </c>
      <c r="K236" s="1" t="s">
        <v>1153</v>
      </c>
      <c r="L236" s="1" t="s">
        <v>1154</v>
      </c>
      <c r="M236" s="4" t="str">
        <f t="shared" si="0"/>
        <v>Outstanding</v>
      </c>
      <c r="N236" s="13" t="s">
        <v>21</v>
      </c>
    </row>
    <row r="237" spans="1:14" ht="60" customHeight="1" x14ac:dyDescent="0.35">
      <c r="A237" s="11" t="s">
        <v>1155</v>
      </c>
      <c r="B237" s="1" t="s">
        <v>1156</v>
      </c>
      <c r="C237" s="2" t="s">
        <v>713</v>
      </c>
      <c r="D237" s="3" t="s">
        <v>1072</v>
      </c>
      <c r="E237" s="4" t="s">
        <v>18</v>
      </c>
      <c r="F237" s="4" t="s">
        <v>19</v>
      </c>
      <c r="G237" s="4" t="s">
        <v>20</v>
      </c>
      <c r="H237" s="4" t="s">
        <v>21</v>
      </c>
      <c r="I237" s="5" t="s">
        <v>21</v>
      </c>
      <c r="J237" s="1" t="s">
        <v>1157</v>
      </c>
      <c r="K237" s="1" t="s">
        <v>1158</v>
      </c>
      <c r="L237" s="1" t="s">
        <v>1159</v>
      </c>
      <c r="M237" s="4" t="str">
        <f t="shared" si="0"/>
        <v>Outstanding</v>
      </c>
      <c r="N237" s="13" t="s">
        <v>21</v>
      </c>
    </row>
    <row r="238" spans="1:14" ht="60" customHeight="1" x14ac:dyDescent="0.35">
      <c r="A238" s="11" t="s">
        <v>1160</v>
      </c>
      <c r="B238" s="1" t="s">
        <v>1161</v>
      </c>
      <c r="C238" s="2" t="s">
        <v>713</v>
      </c>
      <c r="D238" s="3" t="s">
        <v>1072</v>
      </c>
      <c r="E238" s="4" t="s">
        <v>18</v>
      </c>
      <c r="F238" s="4" t="s">
        <v>19</v>
      </c>
      <c r="G238" s="4" t="s">
        <v>20</v>
      </c>
      <c r="H238" s="4" t="s">
        <v>21</v>
      </c>
      <c r="I238" s="5" t="s">
        <v>21</v>
      </c>
      <c r="J238" s="1" t="s">
        <v>1162</v>
      </c>
      <c r="K238" s="1" t="s">
        <v>1163</v>
      </c>
      <c r="L238" s="1" t="s">
        <v>1164</v>
      </c>
      <c r="M238" s="4" t="str">
        <f t="shared" si="0"/>
        <v>Outstanding</v>
      </c>
      <c r="N238" s="13" t="s">
        <v>21</v>
      </c>
    </row>
    <row r="239" spans="1:14" ht="60" customHeight="1" x14ac:dyDescent="0.35">
      <c r="A239" s="11" t="s">
        <v>1165</v>
      </c>
      <c r="B239" s="1" t="s">
        <v>1166</v>
      </c>
      <c r="C239" s="2" t="s">
        <v>16</v>
      </c>
      <c r="D239" s="3" t="s">
        <v>1072</v>
      </c>
      <c r="E239" s="4" t="s">
        <v>18</v>
      </c>
      <c r="F239" s="4" t="s">
        <v>19</v>
      </c>
      <c r="G239" s="4" t="s">
        <v>20</v>
      </c>
      <c r="H239" s="4" t="s">
        <v>21</v>
      </c>
      <c r="I239" s="5" t="s">
        <v>21</v>
      </c>
      <c r="J239" s="1" t="s">
        <v>1167</v>
      </c>
      <c r="K239" s="1" t="s">
        <v>1168</v>
      </c>
      <c r="L239" s="1" t="s">
        <v>1169</v>
      </c>
      <c r="M239" s="4" t="str">
        <f t="shared" si="0"/>
        <v>Outstanding</v>
      </c>
      <c r="N239" s="13" t="s">
        <v>21</v>
      </c>
    </row>
    <row r="240" spans="1:14" ht="60" customHeight="1" x14ac:dyDescent="0.35">
      <c r="A240" s="11" t="s">
        <v>1170</v>
      </c>
      <c r="B240" s="1" t="s">
        <v>1171</v>
      </c>
      <c r="C240" s="2" t="s">
        <v>16</v>
      </c>
      <c r="D240" s="3" t="s">
        <v>1072</v>
      </c>
      <c r="E240" s="4" t="s">
        <v>18</v>
      </c>
      <c r="F240" s="4" t="s">
        <v>19</v>
      </c>
      <c r="G240" s="4" t="s">
        <v>20</v>
      </c>
      <c r="H240" s="4" t="s">
        <v>21</v>
      </c>
      <c r="I240" s="5" t="s">
        <v>21</v>
      </c>
      <c r="J240" s="1" t="s">
        <v>1172</v>
      </c>
      <c r="K240" s="1" t="s">
        <v>1173</v>
      </c>
      <c r="L240" s="1" t="s">
        <v>1174</v>
      </c>
      <c r="M240" s="4" t="str">
        <f t="shared" si="0"/>
        <v>Outstanding</v>
      </c>
      <c r="N240" s="13" t="s">
        <v>21</v>
      </c>
    </row>
    <row r="241" spans="1:14" ht="60" customHeight="1" x14ac:dyDescent="0.35">
      <c r="A241" s="11" t="s">
        <v>1175</v>
      </c>
      <c r="B241" s="1" t="s">
        <v>1176</v>
      </c>
      <c r="C241" s="2" t="s">
        <v>713</v>
      </c>
      <c r="D241" s="3" t="s">
        <v>1072</v>
      </c>
      <c r="E241" s="4" t="s">
        <v>18</v>
      </c>
      <c r="F241" s="4" t="s">
        <v>19</v>
      </c>
      <c r="G241" s="4" t="s">
        <v>20</v>
      </c>
      <c r="H241" s="4" t="s">
        <v>21</v>
      </c>
      <c r="I241" s="5" t="s">
        <v>21</v>
      </c>
      <c r="J241" s="1" t="s">
        <v>1177</v>
      </c>
      <c r="K241" s="1" t="s">
        <v>1178</v>
      </c>
      <c r="L241" s="1" t="s">
        <v>1179</v>
      </c>
      <c r="M241" s="4" t="str">
        <f t="shared" si="0"/>
        <v>Outstanding</v>
      </c>
      <c r="N241" s="13" t="s">
        <v>21</v>
      </c>
    </row>
    <row r="242" spans="1:14" ht="60" customHeight="1" x14ac:dyDescent="0.35">
      <c r="A242" s="11" t="s">
        <v>1180</v>
      </c>
      <c r="B242" s="1" t="s">
        <v>1181</v>
      </c>
      <c r="C242" s="2" t="s">
        <v>16</v>
      </c>
      <c r="D242" s="3" t="s">
        <v>1182</v>
      </c>
      <c r="E242" s="4" t="s">
        <v>18</v>
      </c>
      <c r="F242" s="4" t="s">
        <v>19</v>
      </c>
      <c r="G242" s="4" t="s">
        <v>20</v>
      </c>
      <c r="H242" s="4" t="s">
        <v>21</v>
      </c>
      <c r="I242" s="5" t="s">
        <v>21</v>
      </c>
      <c r="J242" s="1" t="s">
        <v>1183</v>
      </c>
      <c r="K242" s="1" t="s">
        <v>1184</v>
      </c>
      <c r="L242" s="1" t="s">
        <v>1185</v>
      </c>
      <c r="M242" s="4" t="str">
        <f t="shared" si="0"/>
        <v>Outstanding</v>
      </c>
      <c r="N242" s="13" t="s">
        <v>21</v>
      </c>
    </row>
    <row r="243" spans="1:14" ht="60" customHeight="1" x14ac:dyDescent="0.35">
      <c r="A243" s="11" t="s">
        <v>1186</v>
      </c>
      <c r="B243" s="1" t="s">
        <v>1187</v>
      </c>
      <c r="C243" s="2" t="s">
        <v>16</v>
      </c>
      <c r="D243" s="3" t="s">
        <v>1182</v>
      </c>
      <c r="E243" s="4" t="s">
        <v>18</v>
      </c>
      <c r="F243" s="4" t="s">
        <v>19</v>
      </c>
      <c r="G243" s="4" t="s">
        <v>20</v>
      </c>
      <c r="H243" s="4" t="s">
        <v>21</v>
      </c>
      <c r="I243" s="5" t="s">
        <v>21</v>
      </c>
      <c r="J243" s="1" t="s">
        <v>1188</v>
      </c>
      <c r="K243" s="1" t="s">
        <v>1189</v>
      </c>
      <c r="L243" s="1" t="s">
        <v>1190</v>
      </c>
      <c r="M243" s="4" t="str">
        <f t="shared" si="0"/>
        <v>Outstanding</v>
      </c>
      <c r="N243" s="13" t="s">
        <v>21</v>
      </c>
    </row>
    <row r="244" spans="1:14" ht="60" customHeight="1" x14ac:dyDescent="0.35">
      <c r="A244" s="11" t="s">
        <v>1191</v>
      </c>
      <c r="B244" s="1" t="s">
        <v>1192</v>
      </c>
      <c r="C244" s="2" t="s">
        <v>16</v>
      </c>
      <c r="D244" s="3" t="s">
        <v>1182</v>
      </c>
      <c r="E244" s="4" t="s">
        <v>18</v>
      </c>
      <c r="F244" s="4" t="s">
        <v>19</v>
      </c>
      <c r="G244" s="4" t="s">
        <v>20</v>
      </c>
      <c r="H244" s="4" t="s">
        <v>21</v>
      </c>
      <c r="I244" s="5" t="s">
        <v>21</v>
      </c>
      <c r="J244" s="1" t="s">
        <v>1193</v>
      </c>
      <c r="K244" s="1" t="s">
        <v>1194</v>
      </c>
      <c r="L244" s="1" t="s">
        <v>1195</v>
      </c>
      <c r="M244" s="4" t="str">
        <f t="shared" si="0"/>
        <v>Outstanding</v>
      </c>
      <c r="N244" s="13" t="s">
        <v>21</v>
      </c>
    </row>
    <row r="245" spans="1:14" ht="60" customHeight="1" x14ac:dyDescent="0.35">
      <c r="A245" s="11" t="s">
        <v>1196</v>
      </c>
      <c r="B245" s="1" t="s">
        <v>1197</v>
      </c>
      <c r="C245" s="2" t="s">
        <v>16</v>
      </c>
      <c r="D245" s="3" t="s">
        <v>1182</v>
      </c>
      <c r="E245" s="4" t="s">
        <v>18</v>
      </c>
      <c r="F245" s="4" t="s">
        <v>19</v>
      </c>
      <c r="G245" s="4" t="s">
        <v>20</v>
      </c>
      <c r="H245" s="4" t="s">
        <v>21</v>
      </c>
      <c r="I245" s="5" t="s">
        <v>21</v>
      </c>
      <c r="J245" s="1" t="s">
        <v>1198</v>
      </c>
      <c r="K245" s="1" t="s">
        <v>1199</v>
      </c>
      <c r="L245" s="1" t="s">
        <v>1200</v>
      </c>
      <c r="M245" s="4" t="str">
        <f t="shared" si="0"/>
        <v>Outstanding</v>
      </c>
      <c r="N245" s="13" t="s">
        <v>21</v>
      </c>
    </row>
    <row r="246" spans="1:14" ht="60" customHeight="1" x14ac:dyDescent="0.35">
      <c r="A246" s="11" t="s">
        <v>1201</v>
      </c>
      <c r="B246" s="1" t="s">
        <v>1202</v>
      </c>
      <c r="C246" s="2" t="s">
        <v>16</v>
      </c>
      <c r="D246" s="3" t="s">
        <v>1182</v>
      </c>
      <c r="E246" s="4" t="s">
        <v>18</v>
      </c>
      <c r="F246" s="4" t="s">
        <v>19</v>
      </c>
      <c r="G246" s="4" t="s">
        <v>20</v>
      </c>
      <c r="H246" s="4" t="s">
        <v>21</v>
      </c>
      <c r="I246" s="5" t="s">
        <v>21</v>
      </c>
      <c r="J246" s="1" t="s">
        <v>1203</v>
      </c>
      <c r="K246" s="1" t="s">
        <v>1204</v>
      </c>
      <c r="L246" s="1" t="s">
        <v>1205</v>
      </c>
      <c r="M246" s="4" t="str">
        <f t="shared" si="0"/>
        <v>Outstanding</v>
      </c>
      <c r="N246" s="13" t="s">
        <v>21</v>
      </c>
    </row>
    <row r="247" spans="1:14" ht="60" customHeight="1" x14ac:dyDescent="0.35">
      <c r="A247" s="11" t="s">
        <v>1206</v>
      </c>
      <c r="B247" s="1" t="s">
        <v>1207</v>
      </c>
      <c r="C247" s="2" t="s">
        <v>16</v>
      </c>
      <c r="D247" s="3" t="s">
        <v>1182</v>
      </c>
      <c r="E247" s="4" t="s">
        <v>18</v>
      </c>
      <c r="F247" s="4" t="s">
        <v>19</v>
      </c>
      <c r="G247" s="4" t="s">
        <v>20</v>
      </c>
      <c r="H247" s="4" t="s">
        <v>21</v>
      </c>
      <c r="I247" s="5" t="s">
        <v>21</v>
      </c>
      <c r="J247" s="1" t="s">
        <v>1208</v>
      </c>
      <c r="K247" s="1" t="s">
        <v>1209</v>
      </c>
      <c r="L247" s="1" t="s">
        <v>1210</v>
      </c>
      <c r="M247" s="4" t="str">
        <f t="shared" si="0"/>
        <v>Outstanding</v>
      </c>
      <c r="N247" s="13" t="s">
        <v>21</v>
      </c>
    </row>
    <row r="248" spans="1:14" ht="60" customHeight="1" x14ac:dyDescent="0.35">
      <c r="A248" s="11" t="s">
        <v>1211</v>
      </c>
      <c r="B248" s="1" t="s">
        <v>1212</v>
      </c>
      <c r="C248" s="2" t="s">
        <v>16</v>
      </c>
      <c r="D248" s="3" t="s">
        <v>1182</v>
      </c>
      <c r="E248" s="4" t="s">
        <v>18</v>
      </c>
      <c r="F248" s="4" t="s">
        <v>19</v>
      </c>
      <c r="G248" s="4" t="s">
        <v>20</v>
      </c>
      <c r="H248" s="4" t="s">
        <v>21</v>
      </c>
      <c r="I248" s="5" t="s">
        <v>21</v>
      </c>
      <c r="J248" s="1" t="s">
        <v>1213</v>
      </c>
      <c r="K248" s="1" t="s">
        <v>1214</v>
      </c>
      <c r="L248" s="1" t="s">
        <v>1215</v>
      </c>
      <c r="M248" s="4" t="str">
        <f t="shared" si="0"/>
        <v>Outstanding</v>
      </c>
      <c r="N248" s="13" t="s">
        <v>21</v>
      </c>
    </row>
    <row r="249" spans="1:14" ht="60" customHeight="1" x14ac:dyDescent="0.35">
      <c r="A249" s="11" t="s">
        <v>1216</v>
      </c>
      <c r="B249" s="1" t="s">
        <v>1217</v>
      </c>
      <c r="C249" s="2" t="s">
        <v>16</v>
      </c>
      <c r="D249" s="3" t="s">
        <v>1182</v>
      </c>
      <c r="E249" s="4" t="s">
        <v>18</v>
      </c>
      <c r="F249" s="4" t="s">
        <v>19</v>
      </c>
      <c r="G249" s="4" t="s">
        <v>20</v>
      </c>
      <c r="H249" s="4" t="s">
        <v>21</v>
      </c>
      <c r="I249" s="5" t="s">
        <v>21</v>
      </c>
      <c r="J249" s="1" t="s">
        <v>1218</v>
      </c>
      <c r="K249" s="1" t="s">
        <v>1219</v>
      </c>
      <c r="L249" s="1" t="s">
        <v>1220</v>
      </c>
      <c r="M249" s="4" t="str">
        <f t="shared" si="0"/>
        <v>Outstanding</v>
      </c>
      <c r="N249" s="13" t="s">
        <v>21</v>
      </c>
    </row>
    <row r="250" spans="1:14" ht="60" customHeight="1" x14ac:dyDescent="0.35">
      <c r="A250" s="11" t="s">
        <v>1221</v>
      </c>
      <c r="B250" s="1" t="s">
        <v>1222</v>
      </c>
      <c r="C250" s="2" t="s">
        <v>16</v>
      </c>
      <c r="D250" s="3" t="s">
        <v>1182</v>
      </c>
      <c r="E250" s="4" t="s">
        <v>18</v>
      </c>
      <c r="F250" s="4" t="s">
        <v>19</v>
      </c>
      <c r="G250" s="4" t="s">
        <v>20</v>
      </c>
      <c r="H250" s="4" t="s">
        <v>21</v>
      </c>
      <c r="I250" s="5" t="s">
        <v>21</v>
      </c>
      <c r="J250" s="1" t="s">
        <v>1223</v>
      </c>
      <c r="K250" s="1" t="s">
        <v>1224</v>
      </c>
      <c r="L250" s="1" t="s">
        <v>1225</v>
      </c>
      <c r="M250" s="4" t="str">
        <f t="shared" si="0"/>
        <v>Outstanding</v>
      </c>
      <c r="N250" s="13" t="s">
        <v>21</v>
      </c>
    </row>
    <row r="251" spans="1:14" ht="60" customHeight="1" x14ac:dyDescent="0.35">
      <c r="A251" s="11" t="s">
        <v>1226</v>
      </c>
      <c r="B251" s="1" t="s">
        <v>1227</v>
      </c>
      <c r="C251" s="2" t="s">
        <v>16</v>
      </c>
      <c r="D251" s="3" t="s">
        <v>1182</v>
      </c>
      <c r="E251" s="4" t="s">
        <v>18</v>
      </c>
      <c r="F251" s="4" t="s">
        <v>19</v>
      </c>
      <c r="G251" s="4" t="s">
        <v>20</v>
      </c>
      <c r="H251" s="4" t="s">
        <v>21</v>
      </c>
      <c r="I251" s="5" t="s">
        <v>21</v>
      </c>
      <c r="J251" s="1" t="s">
        <v>1228</v>
      </c>
      <c r="K251" s="1" t="s">
        <v>1229</v>
      </c>
      <c r="L251" s="1" t="s">
        <v>1230</v>
      </c>
      <c r="M251" s="4" t="str">
        <f t="shared" si="0"/>
        <v>Outstanding</v>
      </c>
      <c r="N251" s="13" t="s">
        <v>21</v>
      </c>
    </row>
    <row r="252" spans="1:14" ht="60" customHeight="1" x14ac:dyDescent="0.35">
      <c r="A252" s="11" t="s">
        <v>1231</v>
      </c>
      <c r="B252" s="1" t="s">
        <v>1232</v>
      </c>
      <c r="C252" s="2" t="s">
        <v>16</v>
      </c>
      <c r="D252" s="3" t="s">
        <v>1182</v>
      </c>
      <c r="E252" s="4" t="s">
        <v>18</v>
      </c>
      <c r="F252" s="4" t="s">
        <v>19</v>
      </c>
      <c r="G252" s="4" t="s">
        <v>20</v>
      </c>
      <c r="H252" s="4" t="s">
        <v>21</v>
      </c>
      <c r="I252" s="5" t="s">
        <v>21</v>
      </c>
      <c r="J252" s="1" t="s">
        <v>1233</v>
      </c>
      <c r="K252" s="1" t="s">
        <v>1234</v>
      </c>
      <c r="L252" s="1" t="s">
        <v>1235</v>
      </c>
      <c r="M252" s="4" t="str">
        <f t="shared" si="0"/>
        <v>Outstanding</v>
      </c>
      <c r="N252" s="13" t="s">
        <v>21</v>
      </c>
    </row>
    <row r="253" spans="1:14" ht="60" customHeight="1" x14ac:dyDescent="0.35">
      <c r="A253" s="11" t="s">
        <v>1236</v>
      </c>
      <c r="B253" s="1" t="s">
        <v>1237</v>
      </c>
      <c r="C253" s="2" t="s">
        <v>16</v>
      </c>
      <c r="D253" s="3" t="s">
        <v>1182</v>
      </c>
      <c r="E253" s="4" t="s">
        <v>18</v>
      </c>
      <c r="F253" s="4" t="s">
        <v>19</v>
      </c>
      <c r="G253" s="4" t="s">
        <v>20</v>
      </c>
      <c r="H253" s="4" t="s">
        <v>21</v>
      </c>
      <c r="I253" s="5" t="s">
        <v>21</v>
      </c>
      <c r="J253" s="1" t="s">
        <v>1238</v>
      </c>
      <c r="K253" s="1" t="s">
        <v>1239</v>
      </c>
      <c r="L253" s="1" t="s">
        <v>1240</v>
      </c>
      <c r="M253" s="4" t="str">
        <f t="shared" si="0"/>
        <v>Outstanding</v>
      </c>
      <c r="N253" s="13" t="s">
        <v>21</v>
      </c>
    </row>
    <row r="254" spans="1:14" ht="60" customHeight="1" x14ac:dyDescent="0.35">
      <c r="A254" s="11" t="s">
        <v>1241</v>
      </c>
      <c r="B254" s="1" t="s">
        <v>1242</v>
      </c>
      <c r="C254" s="2" t="s">
        <v>16</v>
      </c>
      <c r="D254" s="3" t="s">
        <v>1182</v>
      </c>
      <c r="E254" s="4" t="s">
        <v>18</v>
      </c>
      <c r="F254" s="4" t="s">
        <v>19</v>
      </c>
      <c r="G254" s="4" t="s">
        <v>20</v>
      </c>
      <c r="H254" s="4" t="s">
        <v>21</v>
      </c>
      <c r="I254" s="5" t="s">
        <v>21</v>
      </c>
      <c r="J254" s="1" t="s">
        <v>1243</v>
      </c>
      <c r="K254" s="1" t="s">
        <v>1244</v>
      </c>
      <c r="L254" s="1" t="s">
        <v>1245</v>
      </c>
      <c r="M254" s="4" t="str">
        <f t="shared" si="0"/>
        <v>Outstanding</v>
      </c>
      <c r="N254" s="13" t="s">
        <v>21</v>
      </c>
    </row>
    <row r="255" spans="1:14" ht="60" customHeight="1" x14ac:dyDescent="0.35">
      <c r="A255" s="11" t="s">
        <v>1246</v>
      </c>
      <c r="B255" s="1" t="s">
        <v>1247</v>
      </c>
      <c r="C255" s="2" t="s">
        <v>16</v>
      </c>
      <c r="D255" s="3" t="s">
        <v>1182</v>
      </c>
      <c r="E255" s="4" t="s">
        <v>18</v>
      </c>
      <c r="F255" s="4" t="s">
        <v>19</v>
      </c>
      <c r="G255" s="4" t="s">
        <v>20</v>
      </c>
      <c r="H255" s="4" t="s">
        <v>21</v>
      </c>
      <c r="I255" s="5" t="s">
        <v>21</v>
      </c>
      <c r="J255" s="1" t="s">
        <v>1248</v>
      </c>
      <c r="K255" s="1" t="s">
        <v>1249</v>
      </c>
      <c r="L255" s="1" t="s">
        <v>1250</v>
      </c>
      <c r="M255" s="4" t="str">
        <f t="shared" si="0"/>
        <v>Outstanding</v>
      </c>
      <c r="N255" s="13" t="s">
        <v>21</v>
      </c>
    </row>
    <row r="256" spans="1:14" ht="60" customHeight="1" x14ac:dyDescent="0.35">
      <c r="A256" s="11" t="s">
        <v>1251</v>
      </c>
      <c r="B256" s="1" t="s">
        <v>1252</v>
      </c>
      <c r="C256" s="2" t="s">
        <v>16</v>
      </c>
      <c r="D256" s="3" t="s">
        <v>1182</v>
      </c>
      <c r="E256" s="4" t="s">
        <v>18</v>
      </c>
      <c r="F256" s="4" t="s">
        <v>19</v>
      </c>
      <c r="G256" s="4" t="s">
        <v>20</v>
      </c>
      <c r="H256" s="4" t="s">
        <v>21</v>
      </c>
      <c r="I256" s="5" t="s">
        <v>21</v>
      </c>
      <c r="J256" s="1" t="s">
        <v>1253</v>
      </c>
      <c r="K256" s="1" t="s">
        <v>1254</v>
      </c>
      <c r="L256" s="1" t="s">
        <v>1255</v>
      </c>
      <c r="M256" s="4" t="str">
        <f t="shared" si="0"/>
        <v>Outstanding</v>
      </c>
      <c r="N256" s="13" t="s">
        <v>21</v>
      </c>
    </row>
    <row r="257" spans="1:14" ht="60" customHeight="1" x14ac:dyDescent="0.35">
      <c r="A257" s="11" t="s">
        <v>1256</v>
      </c>
      <c r="B257" s="1" t="s">
        <v>1257</v>
      </c>
      <c r="C257" s="2" t="s">
        <v>16</v>
      </c>
      <c r="D257" s="3" t="s">
        <v>1182</v>
      </c>
      <c r="E257" s="4" t="s">
        <v>18</v>
      </c>
      <c r="F257" s="4" t="s">
        <v>19</v>
      </c>
      <c r="G257" s="4" t="s">
        <v>20</v>
      </c>
      <c r="H257" s="4" t="s">
        <v>21</v>
      </c>
      <c r="I257" s="5" t="s">
        <v>21</v>
      </c>
      <c r="J257" s="1" t="s">
        <v>1258</v>
      </c>
      <c r="K257" s="1" t="s">
        <v>1259</v>
      </c>
      <c r="L257" s="1" t="s">
        <v>1260</v>
      </c>
      <c r="M257" s="4" t="str">
        <f t="shared" ref="M257:M492" si="1">IF(OR(H257="Implemented",H257="Compensated"),"Resolved",IF(OR(H257="Risk Accepted",H257="N/A"),"Excluded",IF(H257="Testing","Testing","Outstanding")))</f>
        <v>Outstanding</v>
      </c>
      <c r="N257" s="13" t="s">
        <v>21</v>
      </c>
    </row>
    <row r="258" spans="1:14" ht="60" customHeight="1" x14ac:dyDescent="0.35">
      <c r="A258" s="11" t="s">
        <v>1261</v>
      </c>
      <c r="B258" s="1" t="s">
        <v>1262</v>
      </c>
      <c r="C258" s="2" t="s">
        <v>16</v>
      </c>
      <c r="D258" s="3" t="s">
        <v>1182</v>
      </c>
      <c r="E258" s="4" t="s">
        <v>18</v>
      </c>
      <c r="F258" s="4" t="s">
        <v>19</v>
      </c>
      <c r="G258" s="4" t="s">
        <v>20</v>
      </c>
      <c r="H258" s="4" t="s">
        <v>21</v>
      </c>
      <c r="I258" s="5" t="s">
        <v>21</v>
      </c>
      <c r="J258" s="1" t="s">
        <v>1263</v>
      </c>
      <c r="K258" s="1" t="s">
        <v>1264</v>
      </c>
      <c r="L258" s="1" t="s">
        <v>1265</v>
      </c>
      <c r="M258" s="4" t="str">
        <f t="shared" si="1"/>
        <v>Outstanding</v>
      </c>
      <c r="N258" s="13" t="s">
        <v>21</v>
      </c>
    </row>
    <row r="259" spans="1:14" ht="60" customHeight="1" x14ac:dyDescent="0.35">
      <c r="A259" s="11" t="s">
        <v>1266</v>
      </c>
      <c r="B259" s="1" t="s">
        <v>1267</v>
      </c>
      <c r="C259" s="2" t="s">
        <v>16</v>
      </c>
      <c r="D259" s="3" t="s">
        <v>1182</v>
      </c>
      <c r="E259" s="4" t="s">
        <v>18</v>
      </c>
      <c r="F259" s="4" t="s">
        <v>19</v>
      </c>
      <c r="G259" s="4" t="s">
        <v>20</v>
      </c>
      <c r="H259" s="4" t="s">
        <v>21</v>
      </c>
      <c r="I259" s="5" t="s">
        <v>21</v>
      </c>
      <c r="J259" s="1" t="s">
        <v>1268</v>
      </c>
      <c r="K259" s="1" t="s">
        <v>1269</v>
      </c>
      <c r="L259" s="1" t="s">
        <v>1270</v>
      </c>
      <c r="M259" s="4" t="str">
        <f t="shared" si="1"/>
        <v>Outstanding</v>
      </c>
      <c r="N259" s="13" t="s">
        <v>21</v>
      </c>
    </row>
    <row r="260" spans="1:14" ht="60" customHeight="1" x14ac:dyDescent="0.35">
      <c r="A260" s="11" t="s">
        <v>1271</v>
      </c>
      <c r="B260" s="1" t="s">
        <v>1272</v>
      </c>
      <c r="C260" s="2" t="s">
        <v>16</v>
      </c>
      <c r="D260" s="3" t="s">
        <v>1182</v>
      </c>
      <c r="E260" s="4" t="s">
        <v>18</v>
      </c>
      <c r="F260" s="4" t="s">
        <v>19</v>
      </c>
      <c r="G260" s="4" t="s">
        <v>20</v>
      </c>
      <c r="H260" s="4" t="s">
        <v>21</v>
      </c>
      <c r="I260" s="5" t="s">
        <v>21</v>
      </c>
      <c r="J260" s="1" t="s">
        <v>1273</v>
      </c>
      <c r="K260" s="1" t="s">
        <v>1274</v>
      </c>
      <c r="L260" s="1" t="s">
        <v>1275</v>
      </c>
      <c r="M260" s="4" t="str">
        <f t="shared" si="1"/>
        <v>Outstanding</v>
      </c>
      <c r="N260" s="13" t="s">
        <v>21</v>
      </c>
    </row>
    <row r="261" spans="1:14" ht="60" customHeight="1" x14ac:dyDescent="0.35">
      <c r="A261" s="11" t="s">
        <v>1276</v>
      </c>
      <c r="B261" s="1" t="s">
        <v>1277</v>
      </c>
      <c r="C261" s="2" t="s">
        <v>16</v>
      </c>
      <c r="D261" s="3" t="s">
        <v>1182</v>
      </c>
      <c r="E261" s="4" t="s">
        <v>18</v>
      </c>
      <c r="F261" s="4" t="s">
        <v>19</v>
      </c>
      <c r="G261" s="4" t="s">
        <v>20</v>
      </c>
      <c r="H261" s="4" t="s">
        <v>21</v>
      </c>
      <c r="I261" s="5" t="s">
        <v>21</v>
      </c>
      <c r="J261" s="1" t="s">
        <v>1278</v>
      </c>
      <c r="K261" s="1" t="s">
        <v>1279</v>
      </c>
      <c r="L261" s="1" t="s">
        <v>1280</v>
      </c>
      <c r="M261" s="4" t="str">
        <f t="shared" si="1"/>
        <v>Outstanding</v>
      </c>
      <c r="N261" s="13" t="s">
        <v>21</v>
      </c>
    </row>
    <row r="262" spans="1:14" ht="60" customHeight="1" x14ac:dyDescent="0.35">
      <c r="A262" s="11" t="s">
        <v>1281</v>
      </c>
      <c r="B262" s="1" t="s">
        <v>1282</v>
      </c>
      <c r="C262" s="2" t="s">
        <v>16</v>
      </c>
      <c r="D262" s="3" t="s">
        <v>1182</v>
      </c>
      <c r="E262" s="4" t="s">
        <v>18</v>
      </c>
      <c r="F262" s="4" t="s">
        <v>19</v>
      </c>
      <c r="G262" s="4" t="s">
        <v>20</v>
      </c>
      <c r="H262" s="4" t="s">
        <v>21</v>
      </c>
      <c r="I262" s="5" t="s">
        <v>21</v>
      </c>
      <c r="J262" s="1" t="s">
        <v>1283</v>
      </c>
      <c r="K262" s="1" t="s">
        <v>1284</v>
      </c>
      <c r="L262" s="1" t="s">
        <v>1285</v>
      </c>
      <c r="M262" s="4" t="str">
        <f t="shared" si="1"/>
        <v>Outstanding</v>
      </c>
      <c r="N262" s="13" t="s">
        <v>21</v>
      </c>
    </row>
    <row r="263" spans="1:14" ht="60" customHeight="1" x14ac:dyDescent="0.35">
      <c r="A263" s="11" t="s">
        <v>1286</v>
      </c>
      <c r="B263" s="1" t="s">
        <v>1287</v>
      </c>
      <c r="C263" s="2" t="s">
        <v>16</v>
      </c>
      <c r="D263" s="3" t="s">
        <v>1182</v>
      </c>
      <c r="E263" s="4" t="s">
        <v>18</v>
      </c>
      <c r="F263" s="4" t="s">
        <v>19</v>
      </c>
      <c r="G263" s="4" t="s">
        <v>20</v>
      </c>
      <c r="H263" s="4" t="s">
        <v>21</v>
      </c>
      <c r="I263" s="5" t="s">
        <v>21</v>
      </c>
      <c r="J263" s="1" t="s">
        <v>1288</v>
      </c>
      <c r="K263" s="1" t="s">
        <v>1289</v>
      </c>
      <c r="L263" s="1" t="s">
        <v>1290</v>
      </c>
      <c r="M263" s="4" t="str">
        <f t="shared" si="1"/>
        <v>Outstanding</v>
      </c>
      <c r="N263" s="13" t="s">
        <v>21</v>
      </c>
    </row>
    <row r="264" spans="1:14" ht="60" customHeight="1" x14ac:dyDescent="0.35">
      <c r="A264" s="11" t="s">
        <v>1291</v>
      </c>
      <c r="B264" s="1" t="s">
        <v>1292</v>
      </c>
      <c r="C264" s="2" t="s">
        <v>16</v>
      </c>
      <c r="D264" s="3" t="s">
        <v>1182</v>
      </c>
      <c r="E264" s="4" t="s">
        <v>18</v>
      </c>
      <c r="F264" s="4" t="s">
        <v>19</v>
      </c>
      <c r="G264" s="4" t="s">
        <v>20</v>
      </c>
      <c r="H264" s="4" t="s">
        <v>21</v>
      </c>
      <c r="I264" s="5" t="s">
        <v>21</v>
      </c>
      <c r="J264" s="1" t="s">
        <v>1293</v>
      </c>
      <c r="K264" s="1" t="s">
        <v>1294</v>
      </c>
      <c r="L264" s="1" t="s">
        <v>1295</v>
      </c>
      <c r="M264" s="4" t="str">
        <f t="shared" si="1"/>
        <v>Outstanding</v>
      </c>
      <c r="N264" s="13" t="s">
        <v>21</v>
      </c>
    </row>
    <row r="265" spans="1:14" ht="60" customHeight="1" x14ac:dyDescent="0.35">
      <c r="A265" s="11" t="s">
        <v>1296</v>
      </c>
      <c r="B265" s="1" t="s">
        <v>1297</v>
      </c>
      <c r="C265" s="2" t="s">
        <v>16</v>
      </c>
      <c r="D265" s="3" t="s">
        <v>1182</v>
      </c>
      <c r="E265" s="4" t="s">
        <v>18</v>
      </c>
      <c r="F265" s="4" t="s">
        <v>19</v>
      </c>
      <c r="G265" s="4" t="s">
        <v>20</v>
      </c>
      <c r="H265" s="4" t="s">
        <v>21</v>
      </c>
      <c r="I265" s="5" t="s">
        <v>21</v>
      </c>
      <c r="J265" s="1" t="s">
        <v>1298</v>
      </c>
      <c r="K265" s="1" t="s">
        <v>1299</v>
      </c>
      <c r="L265" s="1" t="s">
        <v>1300</v>
      </c>
      <c r="M265" s="4" t="str">
        <f t="shared" si="1"/>
        <v>Outstanding</v>
      </c>
      <c r="N265" s="13" t="s">
        <v>21</v>
      </c>
    </row>
    <row r="266" spans="1:14" ht="60" customHeight="1" x14ac:dyDescent="0.35">
      <c r="A266" s="11" t="s">
        <v>1301</v>
      </c>
      <c r="B266" s="1" t="s">
        <v>1302</v>
      </c>
      <c r="C266" s="2" t="s">
        <v>16</v>
      </c>
      <c r="D266" s="3" t="s">
        <v>1182</v>
      </c>
      <c r="E266" s="4" t="s">
        <v>18</v>
      </c>
      <c r="F266" s="4" t="s">
        <v>19</v>
      </c>
      <c r="G266" s="4" t="s">
        <v>20</v>
      </c>
      <c r="H266" s="4" t="s">
        <v>21</v>
      </c>
      <c r="I266" s="5" t="s">
        <v>21</v>
      </c>
      <c r="J266" s="1" t="s">
        <v>1303</v>
      </c>
      <c r="K266" s="1" t="s">
        <v>1304</v>
      </c>
      <c r="L266" s="1" t="s">
        <v>1305</v>
      </c>
      <c r="M266" s="4" t="str">
        <f t="shared" si="1"/>
        <v>Outstanding</v>
      </c>
      <c r="N266" s="13" t="s">
        <v>21</v>
      </c>
    </row>
    <row r="267" spans="1:14" ht="60" customHeight="1" x14ac:dyDescent="0.35">
      <c r="A267" s="11" t="s">
        <v>1306</v>
      </c>
      <c r="B267" s="1" t="s">
        <v>1307</v>
      </c>
      <c r="C267" s="2" t="s">
        <v>16</v>
      </c>
      <c r="D267" s="3" t="s">
        <v>1182</v>
      </c>
      <c r="E267" s="4" t="s">
        <v>18</v>
      </c>
      <c r="F267" s="4" t="s">
        <v>19</v>
      </c>
      <c r="G267" s="4" t="s">
        <v>20</v>
      </c>
      <c r="H267" s="4" t="s">
        <v>21</v>
      </c>
      <c r="I267" s="5" t="s">
        <v>21</v>
      </c>
      <c r="J267" s="1" t="s">
        <v>1308</v>
      </c>
      <c r="K267" s="1" t="s">
        <v>1309</v>
      </c>
      <c r="L267" s="1" t="s">
        <v>1310</v>
      </c>
      <c r="M267" s="4" t="str">
        <f t="shared" si="1"/>
        <v>Outstanding</v>
      </c>
      <c r="N267" s="13" t="s">
        <v>21</v>
      </c>
    </row>
    <row r="268" spans="1:14" ht="60" customHeight="1" x14ac:dyDescent="0.35">
      <c r="A268" s="11" t="s">
        <v>1311</v>
      </c>
      <c r="B268" s="1" t="s">
        <v>1312</v>
      </c>
      <c r="C268" s="2" t="s">
        <v>16</v>
      </c>
      <c r="D268" s="3" t="s">
        <v>1182</v>
      </c>
      <c r="E268" s="4" t="s">
        <v>18</v>
      </c>
      <c r="F268" s="4" t="s">
        <v>19</v>
      </c>
      <c r="G268" s="4" t="s">
        <v>20</v>
      </c>
      <c r="H268" s="4" t="s">
        <v>21</v>
      </c>
      <c r="I268" s="5" t="s">
        <v>21</v>
      </c>
      <c r="J268" s="1" t="s">
        <v>1313</v>
      </c>
      <c r="K268" s="1" t="s">
        <v>1314</v>
      </c>
      <c r="L268" s="1" t="s">
        <v>1315</v>
      </c>
      <c r="M268" s="4" t="str">
        <f t="shared" si="1"/>
        <v>Outstanding</v>
      </c>
      <c r="N268" s="13" t="s">
        <v>21</v>
      </c>
    </row>
    <row r="269" spans="1:14" ht="60" customHeight="1" x14ac:dyDescent="0.35">
      <c r="A269" s="11" t="s">
        <v>1316</v>
      </c>
      <c r="B269" s="1" t="s">
        <v>1317</v>
      </c>
      <c r="C269" s="2" t="s">
        <v>16</v>
      </c>
      <c r="D269" s="3" t="s">
        <v>1182</v>
      </c>
      <c r="E269" s="4" t="s">
        <v>18</v>
      </c>
      <c r="F269" s="4" t="s">
        <v>19</v>
      </c>
      <c r="G269" s="4" t="s">
        <v>20</v>
      </c>
      <c r="H269" s="4" t="s">
        <v>21</v>
      </c>
      <c r="I269" s="5" t="s">
        <v>21</v>
      </c>
      <c r="J269" s="1" t="s">
        <v>1318</v>
      </c>
      <c r="K269" s="1" t="s">
        <v>1319</v>
      </c>
      <c r="L269" s="1" t="s">
        <v>1320</v>
      </c>
      <c r="M269" s="4" t="str">
        <f t="shared" si="1"/>
        <v>Outstanding</v>
      </c>
      <c r="N269" s="13" t="s">
        <v>21</v>
      </c>
    </row>
    <row r="270" spans="1:14" ht="60" customHeight="1" x14ac:dyDescent="0.35">
      <c r="A270" s="11" t="s">
        <v>1321</v>
      </c>
      <c r="B270" s="1" t="s">
        <v>1322</v>
      </c>
      <c r="C270" s="2" t="s">
        <v>16</v>
      </c>
      <c r="D270" s="3" t="s">
        <v>1182</v>
      </c>
      <c r="E270" s="4" t="s">
        <v>18</v>
      </c>
      <c r="F270" s="4" t="s">
        <v>19</v>
      </c>
      <c r="G270" s="4" t="s">
        <v>20</v>
      </c>
      <c r="H270" s="4" t="s">
        <v>21</v>
      </c>
      <c r="I270" s="5" t="s">
        <v>21</v>
      </c>
      <c r="J270" s="1" t="s">
        <v>1323</v>
      </c>
      <c r="K270" s="1" t="s">
        <v>1324</v>
      </c>
      <c r="L270" s="1" t="s">
        <v>1325</v>
      </c>
      <c r="M270" s="4" t="str">
        <f t="shared" si="1"/>
        <v>Outstanding</v>
      </c>
      <c r="N270" s="13" t="s">
        <v>21</v>
      </c>
    </row>
    <row r="271" spans="1:14" ht="60" customHeight="1" x14ac:dyDescent="0.35">
      <c r="A271" s="11" t="s">
        <v>1326</v>
      </c>
      <c r="B271" s="1" t="s">
        <v>1327</v>
      </c>
      <c r="C271" s="2" t="s">
        <v>16</v>
      </c>
      <c r="D271" s="3" t="s">
        <v>1182</v>
      </c>
      <c r="E271" s="4" t="s">
        <v>18</v>
      </c>
      <c r="F271" s="4" t="s">
        <v>19</v>
      </c>
      <c r="G271" s="4" t="s">
        <v>20</v>
      </c>
      <c r="H271" s="4" t="s">
        <v>21</v>
      </c>
      <c r="I271" s="5" t="s">
        <v>21</v>
      </c>
      <c r="J271" s="1" t="s">
        <v>1328</v>
      </c>
      <c r="K271" s="1" t="s">
        <v>1329</v>
      </c>
      <c r="L271" s="1" t="s">
        <v>1330</v>
      </c>
      <c r="M271" s="4" t="str">
        <f t="shared" si="1"/>
        <v>Outstanding</v>
      </c>
      <c r="N271" s="13" t="s">
        <v>21</v>
      </c>
    </row>
    <row r="272" spans="1:14" ht="60" customHeight="1" x14ac:dyDescent="0.35">
      <c r="A272" s="11" t="s">
        <v>1331</v>
      </c>
      <c r="B272" s="1" t="s">
        <v>1332</v>
      </c>
      <c r="C272" s="2" t="s">
        <v>16</v>
      </c>
      <c r="D272" s="3" t="s">
        <v>1333</v>
      </c>
      <c r="E272" s="4" t="s">
        <v>18</v>
      </c>
      <c r="F272" s="4" t="s">
        <v>19</v>
      </c>
      <c r="G272" s="4" t="s">
        <v>20</v>
      </c>
      <c r="H272" s="4" t="s">
        <v>21</v>
      </c>
      <c r="I272" s="5" t="s">
        <v>21</v>
      </c>
      <c r="J272" s="1" t="s">
        <v>1334</v>
      </c>
      <c r="K272" s="1" t="s">
        <v>1335</v>
      </c>
      <c r="L272" s="1" t="s">
        <v>1336</v>
      </c>
      <c r="M272" s="4" t="str">
        <f t="shared" si="1"/>
        <v>Outstanding</v>
      </c>
      <c r="N272" s="13" t="s">
        <v>21</v>
      </c>
    </row>
    <row r="273" spans="1:14" ht="60" customHeight="1" x14ac:dyDescent="0.35">
      <c r="A273" s="11" t="s">
        <v>1337</v>
      </c>
      <c r="B273" s="1" t="s">
        <v>1338</v>
      </c>
      <c r="C273" s="2" t="s">
        <v>16</v>
      </c>
      <c r="D273" s="3" t="s">
        <v>1333</v>
      </c>
      <c r="E273" s="4" t="s">
        <v>18</v>
      </c>
      <c r="F273" s="4" t="s">
        <v>19</v>
      </c>
      <c r="G273" s="4" t="s">
        <v>20</v>
      </c>
      <c r="H273" s="4" t="s">
        <v>21</v>
      </c>
      <c r="I273" s="5" t="s">
        <v>21</v>
      </c>
      <c r="J273" s="1" t="s">
        <v>1339</v>
      </c>
      <c r="K273" s="1" t="s">
        <v>1340</v>
      </c>
      <c r="L273" s="1" t="s">
        <v>1341</v>
      </c>
      <c r="M273" s="4" t="str">
        <f t="shared" si="1"/>
        <v>Outstanding</v>
      </c>
      <c r="N273" s="13" t="s">
        <v>21</v>
      </c>
    </row>
    <row r="274" spans="1:14" ht="60" customHeight="1" x14ac:dyDescent="0.35">
      <c r="A274" s="11" t="s">
        <v>1342</v>
      </c>
      <c r="B274" s="1" t="s">
        <v>1343</v>
      </c>
      <c r="C274" s="2" t="s">
        <v>16</v>
      </c>
      <c r="D274" s="3" t="s">
        <v>1333</v>
      </c>
      <c r="E274" s="4" t="s">
        <v>18</v>
      </c>
      <c r="F274" s="4" t="s">
        <v>19</v>
      </c>
      <c r="G274" s="4" t="s">
        <v>20</v>
      </c>
      <c r="H274" s="4" t="s">
        <v>21</v>
      </c>
      <c r="I274" s="5" t="s">
        <v>21</v>
      </c>
      <c r="J274" s="1" t="s">
        <v>1344</v>
      </c>
      <c r="K274" s="1" t="s">
        <v>1345</v>
      </c>
      <c r="L274" s="1" t="s">
        <v>1346</v>
      </c>
      <c r="M274" s="4" t="str">
        <f t="shared" si="1"/>
        <v>Outstanding</v>
      </c>
      <c r="N274" s="13" t="s">
        <v>21</v>
      </c>
    </row>
    <row r="275" spans="1:14" ht="60" customHeight="1" x14ac:dyDescent="0.35">
      <c r="A275" s="11" t="s">
        <v>1347</v>
      </c>
      <c r="B275" s="1" t="s">
        <v>1348</v>
      </c>
      <c r="C275" s="2" t="s">
        <v>16</v>
      </c>
      <c r="D275" s="3" t="s">
        <v>1333</v>
      </c>
      <c r="E275" s="4" t="s">
        <v>18</v>
      </c>
      <c r="F275" s="4" t="s">
        <v>19</v>
      </c>
      <c r="G275" s="4" t="s">
        <v>20</v>
      </c>
      <c r="H275" s="4" t="s">
        <v>21</v>
      </c>
      <c r="I275" s="5" t="s">
        <v>21</v>
      </c>
      <c r="J275" s="1" t="s">
        <v>1349</v>
      </c>
      <c r="K275" s="1" t="s">
        <v>1350</v>
      </c>
      <c r="L275" s="1" t="s">
        <v>1351</v>
      </c>
      <c r="M275" s="4" t="str">
        <f t="shared" si="1"/>
        <v>Outstanding</v>
      </c>
      <c r="N275" s="13" t="s">
        <v>21</v>
      </c>
    </row>
    <row r="276" spans="1:14" ht="60" customHeight="1" x14ac:dyDescent="0.35">
      <c r="A276" s="11" t="s">
        <v>1352</v>
      </c>
      <c r="B276" s="1" t="s">
        <v>1353</v>
      </c>
      <c r="C276" s="2" t="s">
        <v>16</v>
      </c>
      <c r="D276" s="3" t="s">
        <v>1333</v>
      </c>
      <c r="E276" s="4" t="s">
        <v>18</v>
      </c>
      <c r="F276" s="4" t="s">
        <v>19</v>
      </c>
      <c r="G276" s="4" t="s">
        <v>20</v>
      </c>
      <c r="H276" s="4" t="s">
        <v>21</v>
      </c>
      <c r="I276" s="5" t="s">
        <v>21</v>
      </c>
      <c r="J276" s="1" t="s">
        <v>1354</v>
      </c>
      <c r="K276" s="1" t="s">
        <v>1355</v>
      </c>
      <c r="L276" s="1" t="s">
        <v>1356</v>
      </c>
      <c r="M276" s="4" t="str">
        <f t="shared" si="1"/>
        <v>Outstanding</v>
      </c>
      <c r="N276" s="13" t="s">
        <v>21</v>
      </c>
    </row>
    <row r="277" spans="1:14" ht="60" customHeight="1" x14ac:dyDescent="0.35">
      <c r="A277" s="11" t="s">
        <v>1357</v>
      </c>
      <c r="B277" s="1" t="s">
        <v>1358</v>
      </c>
      <c r="C277" s="2" t="s">
        <v>16</v>
      </c>
      <c r="D277" s="3" t="s">
        <v>1333</v>
      </c>
      <c r="E277" s="4" t="s">
        <v>18</v>
      </c>
      <c r="F277" s="4" t="s">
        <v>19</v>
      </c>
      <c r="G277" s="4" t="s">
        <v>20</v>
      </c>
      <c r="H277" s="4" t="s">
        <v>21</v>
      </c>
      <c r="I277" s="5" t="s">
        <v>21</v>
      </c>
      <c r="J277" s="1" t="s">
        <v>1359</v>
      </c>
      <c r="K277" s="1" t="s">
        <v>1360</v>
      </c>
      <c r="L277" s="1" t="s">
        <v>1361</v>
      </c>
      <c r="M277" s="4" t="str">
        <f t="shared" si="1"/>
        <v>Outstanding</v>
      </c>
      <c r="N277" s="13" t="s">
        <v>21</v>
      </c>
    </row>
    <row r="278" spans="1:14" ht="60" customHeight="1" x14ac:dyDescent="0.35">
      <c r="A278" s="11" t="s">
        <v>1362</v>
      </c>
      <c r="B278" s="1" t="s">
        <v>1363</v>
      </c>
      <c r="C278" s="2" t="s">
        <v>16</v>
      </c>
      <c r="D278" s="3" t="s">
        <v>1333</v>
      </c>
      <c r="E278" s="4" t="s">
        <v>18</v>
      </c>
      <c r="F278" s="4" t="s">
        <v>19</v>
      </c>
      <c r="G278" s="4" t="s">
        <v>20</v>
      </c>
      <c r="H278" s="4" t="s">
        <v>21</v>
      </c>
      <c r="I278" s="5" t="s">
        <v>21</v>
      </c>
      <c r="J278" s="1" t="s">
        <v>1364</v>
      </c>
      <c r="K278" s="1" t="s">
        <v>1365</v>
      </c>
      <c r="L278" s="1" t="s">
        <v>1366</v>
      </c>
      <c r="M278" s="4" t="str">
        <f t="shared" si="1"/>
        <v>Outstanding</v>
      </c>
      <c r="N278" s="13" t="s">
        <v>21</v>
      </c>
    </row>
    <row r="279" spans="1:14" ht="60" customHeight="1" x14ac:dyDescent="0.35">
      <c r="A279" s="11" t="s">
        <v>1367</v>
      </c>
      <c r="B279" s="1" t="s">
        <v>1368</v>
      </c>
      <c r="C279" s="2" t="s">
        <v>16</v>
      </c>
      <c r="D279" s="3" t="s">
        <v>1333</v>
      </c>
      <c r="E279" s="4" t="s">
        <v>18</v>
      </c>
      <c r="F279" s="4" t="s">
        <v>19</v>
      </c>
      <c r="G279" s="4" t="s">
        <v>20</v>
      </c>
      <c r="H279" s="4" t="s">
        <v>21</v>
      </c>
      <c r="I279" s="5" t="s">
        <v>21</v>
      </c>
      <c r="J279" s="1" t="s">
        <v>1369</v>
      </c>
      <c r="K279" s="1" t="s">
        <v>1370</v>
      </c>
      <c r="L279" s="1" t="s">
        <v>1371</v>
      </c>
      <c r="M279" s="4" t="str">
        <f t="shared" si="1"/>
        <v>Outstanding</v>
      </c>
      <c r="N279" s="13" t="s">
        <v>21</v>
      </c>
    </row>
    <row r="280" spans="1:14" ht="60" customHeight="1" x14ac:dyDescent="0.35">
      <c r="A280" s="11" t="s">
        <v>1372</v>
      </c>
      <c r="B280" s="1" t="s">
        <v>1373</v>
      </c>
      <c r="C280" s="2" t="s">
        <v>16</v>
      </c>
      <c r="D280" s="3" t="s">
        <v>1333</v>
      </c>
      <c r="E280" s="4" t="s">
        <v>18</v>
      </c>
      <c r="F280" s="4" t="s">
        <v>19</v>
      </c>
      <c r="G280" s="4" t="s">
        <v>20</v>
      </c>
      <c r="H280" s="4" t="s">
        <v>21</v>
      </c>
      <c r="I280" s="5" t="s">
        <v>21</v>
      </c>
      <c r="J280" s="1" t="s">
        <v>1374</v>
      </c>
      <c r="K280" s="1" t="s">
        <v>1375</v>
      </c>
      <c r="L280" s="1" t="s">
        <v>1376</v>
      </c>
      <c r="M280" s="4" t="str">
        <f t="shared" si="1"/>
        <v>Outstanding</v>
      </c>
      <c r="N280" s="13" t="s">
        <v>21</v>
      </c>
    </row>
    <row r="281" spans="1:14" ht="60" customHeight="1" x14ac:dyDescent="0.35">
      <c r="A281" s="11" t="s">
        <v>1377</v>
      </c>
      <c r="B281" s="1" t="s">
        <v>1378</v>
      </c>
      <c r="C281" s="2" t="s">
        <v>16</v>
      </c>
      <c r="D281" s="3" t="s">
        <v>1333</v>
      </c>
      <c r="E281" s="4" t="s">
        <v>18</v>
      </c>
      <c r="F281" s="4" t="s">
        <v>19</v>
      </c>
      <c r="G281" s="4" t="s">
        <v>20</v>
      </c>
      <c r="H281" s="4" t="s">
        <v>21</v>
      </c>
      <c r="I281" s="5" t="s">
        <v>21</v>
      </c>
      <c r="J281" s="1" t="s">
        <v>1379</v>
      </c>
      <c r="K281" s="1" t="s">
        <v>1380</v>
      </c>
      <c r="L281" s="1" t="s">
        <v>1381</v>
      </c>
      <c r="M281" s="4" t="str">
        <f t="shared" si="1"/>
        <v>Outstanding</v>
      </c>
      <c r="N281" s="13" t="s">
        <v>21</v>
      </c>
    </row>
    <row r="282" spans="1:14" ht="60" customHeight="1" x14ac:dyDescent="0.35">
      <c r="A282" s="11" t="s">
        <v>1382</v>
      </c>
      <c r="B282" s="1" t="s">
        <v>1383</v>
      </c>
      <c r="C282" s="2" t="s">
        <v>16</v>
      </c>
      <c r="D282" s="3" t="s">
        <v>1333</v>
      </c>
      <c r="E282" s="4" t="s">
        <v>18</v>
      </c>
      <c r="F282" s="4" t="s">
        <v>19</v>
      </c>
      <c r="G282" s="4" t="s">
        <v>20</v>
      </c>
      <c r="H282" s="4" t="s">
        <v>21</v>
      </c>
      <c r="I282" s="5" t="s">
        <v>21</v>
      </c>
      <c r="J282" s="1" t="s">
        <v>1384</v>
      </c>
      <c r="K282" s="1" t="s">
        <v>1385</v>
      </c>
      <c r="L282" s="1" t="s">
        <v>1386</v>
      </c>
      <c r="M282" s="4" t="str">
        <f t="shared" si="1"/>
        <v>Outstanding</v>
      </c>
      <c r="N282" s="13" t="s">
        <v>21</v>
      </c>
    </row>
    <row r="283" spans="1:14" ht="60" customHeight="1" x14ac:dyDescent="0.35">
      <c r="A283" s="11" t="s">
        <v>1387</v>
      </c>
      <c r="B283" s="1" t="s">
        <v>1388</v>
      </c>
      <c r="C283" s="2" t="s">
        <v>16</v>
      </c>
      <c r="D283" s="3" t="s">
        <v>1333</v>
      </c>
      <c r="E283" s="4" t="s">
        <v>18</v>
      </c>
      <c r="F283" s="4" t="s">
        <v>19</v>
      </c>
      <c r="G283" s="4" t="s">
        <v>20</v>
      </c>
      <c r="H283" s="4" t="s">
        <v>21</v>
      </c>
      <c r="I283" s="5" t="s">
        <v>21</v>
      </c>
      <c r="J283" s="1" t="s">
        <v>1389</v>
      </c>
      <c r="K283" s="1" t="s">
        <v>1390</v>
      </c>
      <c r="L283" s="1" t="s">
        <v>1391</v>
      </c>
      <c r="M283" s="4" t="str">
        <f t="shared" si="1"/>
        <v>Outstanding</v>
      </c>
      <c r="N283" s="13" t="s">
        <v>21</v>
      </c>
    </row>
    <row r="284" spans="1:14" ht="60" customHeight="1" x14ac:dyDescent="0.35">
      <c r="A284" s="11" t="s">
        <v>1392</v>
      </c>
      <c r="B284" s="1" t="s">
        <v>1393</v>
      </c>
      <c r="C284" s="2" t="s">
        <v>16</v>
      </c>
      <c r="D284" s="3" t="s">
        <v>1333</v>
      </c>
      <c r="E284" s="4" t="s">
        <v>18</v>
      </c>
      <c r="F284" s="4" t="s">
        <v>19</v>
      </c>
      <c r="G284" s="4" t="s">
        <v>20</v>
      </c>
      <c r="H284" s="4" t="s">
        <v>21</v>
      </c>
      <c r="I284" s="5" t="s">
        <v>21</v>
      </c>
      <c r="J284" s="1" t="s">
        <v>1394</v>
      </c>
      <c r="K284" s="1" t="s">
        <v>1395</v>
      </c>
      <c r="L284" s="1" t="s">
        <v>1396</v>
      </c>
      <c r="M284" s="4" t="str">
        <f t="shared" si="1"/>
        <v>Outstanding</v>
      </c>
      <c r="N284" s="13" t="s">
        <v>21</v>
      </c>
    </row>
    <row r="285" spans="1:14" ht="60" customHeight="1" x14ac:dyDescent="0.35">
      <c r="A285" s="11" t="s">
        <v>1397</v>
      </c>
      <c r="B285" s="1" t="s">
        <v>1398</v>
      </c>
      <c r="C285" s="2" t="s">
        <v>16</v>
      </c>
      <c r="D285" s="3" t="s">
        <v>1333</v>
      </c>
      <c r="E285" s="4" t="s">
        <v>18</v>
      </c>
      <c r="F285" s="4" t="s">
        <v>19</v>
      </c>
      <c r="G285" s="4" t="s">
        <v>20</v>
      </c>
      <c r="H285" s="4" t="s">
        <v>21</v>
      </c>
      <c r="I285" s="5" t="s">
        <v>21</v>
      </c>
      <c r="J285" s="1" t="s">
        <v>1399</v>
      </c>
      <c r="K285" s="1" t="s">
        <v>1400</v>
      </c>
      <c r="L285" s="1" t="s">
        <v>1401</v>
      </c>
      <c r="M285" s="4" t="str">
        <f t="shared" si="1"/>
        <v>Outstanding</v>
      </c>
      <c r="N285" s="13" t="s">
        <v>21</v>
      </c>
    </row>
    <row r="286" spans="1:14" ht="60" customHeight="1" x14ac:dyDescent="0.35">
      <c r="A286" s="11" t="s">
        <v>1402</v>
      </c>
      <c r="B286" s="1" t="s">
        <v>1403</v>
      </c>
      <c r="C286" s="2" t="s">
        <v>16</v>
      </c>
      <c r="D286" s="3" t="s">
        <v>1333</v>
      </c>
      <c r="E286" s="4" t="s">
        <v>18</v>
      </c>
      <c r="F286" s="4" t="s">
        <v>19</v>
      </c>
      <c r="G286" s="4" t="s">
        <v>20</v>
      </c>
      <c r="H286" s="4" t="s">
        <v>21</v>
      </c>
      <c r="I286" s="5" t="s">
        <v>21</v>
      </c>
      <c r="J286" s="1" t="s">
        <v>1404</v>
      </c>
      <c r="K286" s="1" t="s">
        <v>1405</v>
      </c>
      <c r="L286" s="1" t="s">
        <v>1406</v>
      </c>
      <c r="M286" s="4" t="str">
        <f t="shared" si="1"/>
        <v>Outstanding</v>
      </c>
      <c r="N286" s="13" t="s">
        <v>21</v>
      </c>
    </row>
    <row r="287" spans="1:14" ht="60" customHeight="1" x14ac:dyDescent="0.35">
      <c r="A287" s="11" t="s">
        <v>1407</v>
      </c>
      <c r="B287" s="1" t="s">
        <v>1408</v>
      </c>
      <c r="C287" s="2" t="s">
        <v>16</v>
      </c>
      <c r="D287" s="3" t="s">
        <v>1333</v>
      </c>
      <c r="E287" s="4" t="s">
        <v>18</v>
      </c>
      <c r="F287" s="4" t="s">
        <v>19</v>
      </c>
      <c r="G287" s="4" t="s">
        <v>20</v>
      </c>
      <c r="H287" s="4" t="s">
        <v>21</v>
      </c>
      <c r="I287" s="5" t="s">
        <v>21</v>
      </c>
      <c r="J287" s="1" t="s">
        <v>1409</v>
      </c>
      <c r="K287" s="1" t="s">
        <v>1410</v>
      </c>
      <c r="L287" s="1" t="s">
        <v>1411</v>
      </c>
      <c r="M287" s="4" t="str">
        <f t="shared" si="1"/>
        <v>Outstanding</v>
      </c>
      <c r="N287" s="13" t="s">
        <v>21</v>
      </c>
    </row>
    <row r="288" spans="1:14" ht="60" customHeight="1" x14ac:dyDescent="0.35">
      <c r="A288" s="11" t="s">
        <v>1412</v>
      </c>
      <c r="B288" s="1" t="s">
        <v>1413</v>
      </c>
      <c r="C288" s="2" t="s">
        <v>16</v>
      </c>
      <c r="D288" s="3" t="s">
        <v>1333</v>
      </c>
      <c r="E288" s="4" t="s">
        <v>18</v>
      </c>
      <c r="F288" s="4" t="s">
        <v>19</v>
      </c>
      <c r="G288" s="4" t="s">
        <v>20</v>
      </c>
      <c r="H288" s="4" t="s">
        <v>21</v>
      </c>
      <c r="I288" s="5" t="s">
        <v>21</v>
      </c>
      <c r="J288" s="1" t="s">
        <v>1414</v>
      </c>
      <c r="K288" s="1" t="s">
        <v>1415</v>
      </c>
      <c r="L288" s="1" t="s">
        <v>1416</v>
      </c>
      <c r="M288" s="4" t="str">
        <f t="shared" si="1"/>
        <v>Outstanding</v>
      </c>
      <c r="N288" s="13" t="s">
        <v>21</v>
      </c>
    </row>
    <row r="289" spans="1:14" ht="60" customHeight="1" x14ac:dyDescent="0.35">
      <c r="A289" s="11" t="s">
        <v>1417</v>
      </c>
      <c r="B289" s="1" t="s">
        <v>1418</v>
      </c>
      <c r="C289" s="2" t="s">
        <v>16</v>
      </c>
      <c r="D289" s="3" t="s">
        <v>1333</v>
      </c>
      <c r="E289" s="4" t="s">
        <v>18</v>
      </c>
      <c r="F289" s="4" t="s">
        <v>19</v>
      </c>
      <c r="G289" s="4" t="s">
        <v>20</v>
      </c>
      <c r="H289" s="4" t="s">
        <v>21</v>
      </c>
      <c r="I289" s="5" t="s">
        <v>21</v>
      </c>
      <c r="J289" s="1" t="s">
        <v>1419</v>
      </c>
      <c r="K289" s="1" t="s">
        <v>1420</v>
      </c>
      <c r="L289" s="1" t="s">
        <v>1421</v>
      </c>
      <c r="M289" s="4" t="str">
        <f t="shared" si="1"/>
        <v>Outstanding</v>
      </c>
      <c r="N289" s="13" t="s">
        <v>21</v>
      </c>
    </row>
    <row r="290" spans="1:14" ht="60" customHeight="1" x14ac:dyDescent="0.35">
      <c r="A290" s="11" t="s">
        <v>1422</v>
      </c>
      <c r="B290" s="1" t="s">
        <v>1423</v>
      </c>
      <c r="C290" s="2" t="s">
        <v>16</v>
      </c>
      <c r="D290" s="3" t="s">
        <v>1333</v>
      </c>
      <c r="E290" s="4" t="s">
        <v>18</v>
      </c>
      <c r="F290" s="4" t="s">
        <v>19</v>
      </c>
      <c r="G290" s="4" t="s">
        <v>20</v>
      </c>
      <c r="H290" s="4" t="s">
        <v>21</v>
      </c>
      <c r="I290" s="5" t="s">
        <v>21</v>
      </c>
      <c r="J290" s="1" t="s">
        <v>1424</v>
      </c>
      <c r="K290" s="1" t="s">
        <v>1425</v>
      </c>
      <c r="L290" s="1" t="s">
        <v>1426</v>
      </c>
      <c r="M290" s="4" t="str">
        <f t="shared" si="1"/>
        <v>Outstanding</v>
      </c>
      <c r="N290" s="13" t="s">
        <v>21</v>
      </c>
    </row>
    <row r="291" spans="1:14" ht="60" customHeight="1" x14ac:dyDescent="0.35">
      <c r="A291" s="11" t="s">
        <v>1427</v>
      </c>
      <c r="B291" s="1" t="s">
        <v>1428</v>
      </c>
      <c r="C291" s="2" t="s">
        <v>16</v>
      </c>
      <c r="D291" s="3" t="s">
        <v>1333</v>
      </c>
      <c r="E291" s="4" t="s">
        <v>18</v>
      </c>
      <c r="F291" s="4" t="s">
        <v>19</v>
      </c>
      <c r="G291" s="4" t="s">
        <v>20</v>
      </c>
      <c r="H291" s="4" t="s">
        <v>21</v>
      </c>
      <c r="I291" s="5" t="s">
        <v>21</v>
      </c>
      <c r="J291" s="1" t="s">
        <v>1429</v>
      </c>
      <c r="K291" s="1" t="s">
        <v>1430</v>
      </c>
      <c r="L291" s="1" t="s">
        <v>1431</v>
      </c>
      <c r="M291" s="4" t="str">
        <f t="shared" si="1"/>
        <v>Outstanding</v>
      </c>
      <c r="N291" s="13" t="s">
        <v>21</v>
      </c>
    </row>
    <row r="292" spans="1:14" ht="60" customHeight="1" x14ac:dyDescent="0.35">
      <c r="A292" s="11" t="s">
        <v>1432</v>
      </c>
      <c r="B292" s="1" t="s">
        <v>1433</v>
      </c>
      <c r="C292" s="2" t="s">
        <v>16</v>
      </c>
      <c r="D292" s="3" t="s">
        <v>1333</v>
      </c>
      <c r="E292" s="4" t="s">
        <v>18</v>
      </c>
      <c r="F292" s="4" t="s">
        <v>19</v>
      </c>
      <c r="G292" s="4" t="s">
        <v>20</v>
      </c>
      <c r="H292" s="4" t="s">
        <v>21</v>
      </c>
      <c r="I292" s="5" t="s">
        <v>21</v>
      </c>
      <c r="J292" s="1" t="s">
        <v>1434</v>
      </c>
      <c r="K292" s="1" t="s">
        <v>1435</v>
      </c>
      <c r="L292" s="1" t="s">
        <v>1436</v>
      </c>
      <c r="M292" s="4" t="str">
        <f t="shared" si="1"/>
        <v>Outstanding</v>
      </c>
      <c r="N292" s="13" t="s">
        <v>21</v>
      </c>
    </row>
    <row r="293" spans="1:14" ht="60" customHeight="1" x14ac:dyDescent="0.35">
      <c r="A293" s="11" t="s">
        <v>1437</v>
      </c>
      <c r="B293" s="1" t="s">
        <v>1438</v>
      </c>
      <c r="C293" s="2" t="s">
        <v>16</v>
      </c>
      <c r="D293" s="3" t="s">
        <v>1333</v>
      </c>
      <c r="E293" s="4" t="s">
        <v>18</v>
      </c>
      <c r="F293" s="4" t="s">
        <v>19</v>
      </c>
      <c r="G293" s="4" t="s">
        <v>20</v>
      </c>
      <c r="H293" s="4" t="s">
        <v>21</v>
      </c>
      <c r="I293" s="5" t="s">
        <v>21</v>
      </c>
      <c r="J293" s="1" t="s">
        <v>1439</v>
      </c>
      <c r="K293" s="1" t="s">
        <v>1440</v>
      </c>
      <c r="L293" s="1" t="s">
        <v>1441</v>
      </c>
      <c r="M293" s="4" t="str">
        <f t="shared" si="1"/>
        <v>Outstanding</v>
      </c>
      <c r="N293" s="13" t="s">
        <v>21</v>
      </c>
    </row>
    <row r="294" spans="1:14" ht="60" customHeight="1" x14ac:dyDescent="0.35">
      <c r="A294" s="11" t="s">
        <v>1442</v>
      </c>
      <c r="B294" s="1" t="s">
        <v>1443</v>
      </c>
      <c r="C294" s="2" t="s">
        <v>16</v>
      </c>
      <c r="D294" s="3" t="s">
        <v>1333</v>
      </c>
      <c r="E294" s="4" t="s">
        <v>18</v>
      </c>
      <c r="F294" s="4" t="s">
        <v>19</v>
      </c>
      <c r="G294" s="4" t="s">
        <v>20</v>
      </c>
      <c r="H294" s="4" t="s">
        <v>21</v>
      </c>
      <c r="I294" s="5" t="s">
        <v>21</v>
      </c>
      <c r="J294" s="1" t="s">
        <v>1444</v>
      </c>
      <c r="K294" s="1" t="s">
        <v>1445</v>
      </c>
      <c r="L294" s="1" t="s">
        <v>1446</v>
      </c>
      <c r="M294" s="4" t="str">
        <f t="shared" si="1"/>
        <v>Outstanding</v>
      </c>
      <c r="N294" s="13" t="s">
        <v>21</v>
      </c>
    </row>
    <row r="295" spans="1:14" ht="60" customHeight="1" x14ac:dyDescent="0.35">
      <c r="A295" s="11" t="s">
        <v>1447</v>
      </c>
      <c r="B295" s="1" t="s">
        <v>1448</v>
      </c>
      <c r="C295" s="2" t="s">
        <v>16</v>
      </c>
      <c r="D295" s="3" t="s">
        <v>1333</v>
      </c>
      <c r="E295" s="4" t="s">
        <v>18</v>
      </c>
      <c r="F295" s="4" t="s">
        <v>19</v>
      </c>
      <c r="G295" s="4" t="s">
        <v>20</v>
      </c>
      <c r="H295" s="4" t="s">
        <v>21</v>
      </c>
      <c r="I295" s="5" t="s">
        <v>21</v>
      </c>
      <c r="J295" s="1" t="s">
        <v>1449</v>
      </c>
      <c r="K295" s="1" t="s">
        <v>1450</v>
      </c>
      <c r="L295" s="1" t="s">
        <v>1451</v>
      </c>
      <c r="M295" s="4" t="str">
        <f t="shared" si="1"/>
        <v>Outstanding</v>
      </c>
      <c r="N295" s="13" t="s">
        <v>21</v>
      </c>
    </row>
    <row r="296" spans="1:14" ht="60" customHeight="1" x14ac:dyDescent="0.35">
      <c r="A296" s="11" t="s">
        <v>1452</v>
      </c>
      <c r="B296" s="1" t="s">
        <v>1453</v>
      </c>
      <c r="C296" s="2" t="s">
        <v>16</v>
      </c>
      <c r="D296" s="3" t="s">
        <v>1333</v>
      </c>
      <c r="E296" s="4" t="s">
        <v>18</v>
      </c>
      <c r="F296" s="4" t="s">
        <v>19</v>
      </c>
      <c r="G296" s="4" t="s">
        <v>20</v>
      </c>
      <c r="H296" s="4" t="s">
        <v>21</v>
      </c>
      <c r="I296" s="5" t="s">
        <v>21</v>
      </c>
      <c r="J296" s="1" t="s">
        <v>1454</v>
      </c>
      <c r="K296" s="1" t="s">
        <v>1455</v>
      </c>
      <c r="L296" s="1" t="s">
        <v>1456</v>
      </c>
      <c r="M296" s="4" t="str">
        <f t="shared" si="1"/>
        <v>Outstanding</v>
      </c>
      <c r="N296" s="13" t="s">
        <v>21</v>
      </c>
    </row>
    <row r="297" spans="1:14" ht="60" customHeight="1" x14ac:dyDescent="0.35">
      <c r="A297" s="11" t="s">
        <v>1457</v>
      </c>
      <c r="B297" s="1" t="s">
        <v>1458</v>
      </c>
      <c r="C297" s="2" t="s">
        <v>16</v>
      </c>
      <c r="D297" s="3" t="s">
        <v>1333</v>
      </c>
      <c r="E297" s="4" t="s">
        <v>18</v>
      </c>
      <c r="F297" s="4" t="s">
        <v>19</v>
      </c>
      <c r="G297" s="4" t="s">
        <v>20</v>
      </c>
      <c r="H297" s="4" t="s">
        <v>21</v>
      </c>
      <c r="I297" s="5" t="s">
        <v>21</v>
      </c>
      <c r="J297" s="1" t="s">
        <v>1459</v>
      </c>
      <c r="K297" s="1" t="s">
        <v>1460</v>
      </c>
      <c r="L297" s="1" t="s">
        <v>1461</v>
      </c>
      <c r="M297" s="4" t="str">
        <f t="shared" si="1"/>
        <v>Outstanding</v>
      </c>
      <c r="N297" s="13" t="s">
        <v>21</v>
      </c>
    </row>
    <row r="298" spans="1:14" ht="60" customHeight="1" x14ac:dyDescent="0.35">
      <c r="A298" s="11" t="s">
        <v>1462</v>
      </c>
      <c r="B298" s="1" t="s">
        <v>1463</v>
      </c>
      <c r="C298" s="2" t="s">
        <v>16</v>
      </c>
      <c r="D298" s="3" t="s">
        <v>1333</v>
      </c>
      <c r="E298" s="4" t="s">
        <v>18</v>
      </c>
      <c r="F298" s="4" t="s">
        <v>19</v>
      </c>
      <c r="G298" s="4" t="s">
        <v>20</v>
      </c>
      <c r="H298" s="4" t="s">
        <v>21</v>
      </c>
      <c r="I298" s="5" t="s">
        <v>21</v>
      </c>
      <c r="J298" s="1" t="s">
        <v>1464</v>
      </c>
      <c r="K298" s="1" t="s">
        <v>1465</v>
      </c>
      <c r="L298" s="1" t="s">
        <v>1466</v>
      </c>
      <c r="M298" s="4" t="str">
        <f t="shared" si="1"/>
        <v>Outstanding</v>
      </c>
      <c r="N298" s="13" t="s">
        <v>21</v>
      </c>
    </row>
    <row r="299" spans="1:14" ht="60" customHeight="1" x14ac:dyDescent="0.35">
      <c r="A299" s="11" t="s">
        <v>1467</v>
      </c>
      <c r="B299" s="1" t="s">
        <v>1468</v>
      </c>
      <c r="C299" s="2" t="s">
        <v>16</v>
      </c>
      <c r="D299" s="3" t="s">
        <v>1333</v>
      </c>
      <c r="E299" s="4" t="s">
        <v>18</v>
      </c>
      <c r="F299" s="4" t="s">
        <v>19</v>
      </c>
      <c r="G299" s="4" t="s">
        <v>20</v>
      </c>
      <c r="H299" s="4" t="s">
        <v>21</v>
      </c>
      <c r="I299" s="5" t="s">
        <v>21</v>
      </c>
      <c r="J299" s="1" t="s">
        <v>1469</v>
      </c>
      <c r="K299" s="1" t="s">
        <v>1470</v>
      </c>
      <c r="L299" s="1" t="s">
        <v>1471</v>
      </c>
      <c r="M299" s="4" t="str">
        <f t="shared" si="1"/>
        <v>Outstanding</v>
      </c>
      <c r="N299" s="13" t="s">
        <v>21</v>
      </c>
    </row>
    <row r="300" spans="1:14" ht="60" customHeight="1" x14ac:dyDescent="0.35">
      <c r="A300" s="11" t="s">
        <v>1472</v>
      </c>
      <c r="B300" s="1" t="s">
        <v>1473</v>
      </c>
      <c r="C300" s="2" t="s">
        <v>16</v>
      </c>
      <c r="D300" s="3" t="s">
        <v>1333</v>
      </c>
      <c r="E300" s="4" t="s">
        <v>18</v>
      </c>
      <c r="F300" s="4" t="s">
        <v>19</v>
      </c>
      <c r="G300" s="4" t="s">
        <v>20</v>
      </c>
      <c r="H300" s="4" t="s">
        <v>21</v>
      </c>
      <c r="I300" s="5" t="s">
        <v>21</v>
      </c>
      <c r="J300" s="1" t="s">
        <v>1474</v>
      </c>
      <c r="K300" s="1" t="s">
        <v>1475</v>
      </c>
      <c r="L300" s="1" t="s">
        <v>1476</v>
      </c>
      <c r="M300" s="4" t="str">
        <f t="shared" si="1"/>
        <v>Outstanding</v>
      </c>
      <c r="N300" s="13" t="s">
        <v>21</v>
      </c>
    </row>
    <row r="301" spans="1:14" ht="60" customHeight="1" x14ac:dyDescent="0.35">
      <c r="A301" s="11" t="s">
        <v>1477</v>
      </c>
      <c r="B301" s="1" t="s">
        <v>1478</v>
      </c>
      <c r="C301" s="2" t="s">
        <v>16</v>
      </c>
      <c r="D301" s="3" t="s">
        <v>1333</v>
      </c>
      <c r="E301" s="4" t="s">
        <v>18</v>
      </c>
      <c r="F301" s="4" t="s">
        <v>19</v>
      </c>
      <c r="G301" s="4" t="s">
        <v>20</v>
      </c>
      <c r="H301" s="4" t="s">
        <v>21</v>
      </c>
      <c r="I301" s="5" t="s">
        <v>21</v>
      </c>
      <c r="J301" s="1" t="s">
        <v>1479</v>
      </c>
      <c r="K301" s="1" t="s">
        <v>1480</v>
      </c>
      <c r="L301" s="1" t="s">
        <v>1481</v>
      </c>
      <c r="M301" s="4" t="str">
        <f t="shared" si="1"/>
        <v>Outstanding</v>
      </c>
      <c r="N301" s="13" t="s">
        <v>21</v>
      </c>
    </row>
    <row r="302" spans="1:14" ht="60" customHeight="1" x14ac:dyDescent="0.35">
      <c r="A302" s="11" t="s">
        <v>1482</v>
      </c>
      <c r="B302" s="1" t="s">
        <v>1483</v>
      </c>
      <c r="C302" s="2" t="s">
        <v>16</v>
      </c>
      <c r="D302" s="3" t="s">
        <v>1333</v>
      </c>
      <c r="E302" s="4" t="s">
        <v>18</v>
      </c>
      <c r="F302" s="4" t="s">
        <v>19</v>
      </c>
      <c r="G302" s="4" t="s">
        <v>20</v>
      </c>
      <c r="H302" s="4" t="s">
        <v>21</v>
      </c>
      <c r="I302" s="5" t="s">
        <v>21</v>
      </c>
      <c r="J302" s="1" t="s">
        <v>1484</v>
      </c>
      <c r="K302" s="1" t="s">
        <v>1485</v>
      </c>
      <c r="L302" s="1" t="s">
        <v>1486</v>
      </c>
      <c r="M302" s="4" t="str">
        <f t="shared" si="1"/>
        <v>Outstanding</v>
      </c>
      <c r="N302" s="13" t="s">
        <v>21</v>
      </c>
    </row>
    <row r="303" spans="1:14" ht="60" customHeight="1" x14ac:dyDescent="0.35">
      <c r="A303" s="11" t="s">
        <v>1487</v>
      </c>
      <c r="B303" s="1" t="s">
        <v>1488</v>
      </c>
      <c r="C303" s="2" t="s">
        <v>16</v>
      </c>
      <c r="D303" s="3" t="s">
        <v>1489</v>
      </c>
      <c r="E303" s="4" t="s">
        <v>18</v>
      </c>
      <c r="F303" s="4" t="s">
        <v>19</v>
      </c>
      <c r="G303" s="4" t="s">
        <v>20</v>
      </c>
      <c r="H303" s="4" t="s">
        <v>21</v>
      </c>
      <c r="I303" s="5" t="s">
        <v>21</v>
      </c>
      <c r="J303" s="1" t="s">
        <v>1490</v>
      </c>
      <c r="K303" s="1" t="s">
        <v>1335</v>
      </c>
      <c r="L303" s="1" t="s">
        <v>1491</v>
      </c>
      <c r="M303" s="4" t="str">
        <f t="shared" si="1"/>
        <v>Outstanding</v>
      </c>
      <c r="N303" s="13" t="s">
        <v>21</v>
      </c>
    </row>
    <row r="304" spans="1:14" ht="60" customHeight="1" x14ac:dyDescent="0.35">
      <c r="A304" s="11" t="s">
        <v>1492</v>
      </c>
      <c r="B304" s="1" t="s">
        <v>1493</v>
      </c>
      <c r="C304" s="2" t="s">
        <v>16</v>
      </c>
      <c r="D304" s="3" t="s">
        <v>1489</v>
      </c>
      <c r="E304" s="4" t="s">
        <v>18</v>
      </c>
      <c r="F304" s="4" t="s">
        <v>19</v>
      </c>
      <c r="G304" s="4" t="s">
        <v>20</v>
      </c>
      <c r="H304" s="4" t="s">
        <v>21</v>
      </c>
      <c r="I304" s="5" t="s">
        <v>21</v>
      </c>
      <c r="J304" s="1" t="s">
        <v>1494</v>
      </c>
      <c r="K304" s="1" t="s">
        <v>1340</v>
      </c>
      <c r="L304" s="1" t="s">
        <v>1495</v>
      </c>
      <c r="M304" s="4" t="str">
        <f t="shared" si="1"/>
        <v>Outstanding</v>
      </c>
      <c r="N304" s="13" t="s">
        <v>21</v>
      </c>
    </row>
    <row r="305" spans="1:14" ht="60" customHeight="1" x14ac:dyDescent="0.35">
      <c r="A305" s="11" t="s">
        <v>1496</v>
      </c>
      <c r="B305" s="1" t="s">
        <v>1497</v>
      </c>
      <c r="C305" s="2" t="s">
        <v>16</v>
      </c>
      <c r="D305" s="3" t="s">
        <v>1489</v>
      </c>
      <c r="E305" s="4" t="s">
        <v>18</v>
      </c>
      <c r="F305" s="4" t="s">
        <v>19</v>
      </c>
      <c r="G305" s="4" t="s">
        <v>20</v>
      </c>
      <c r="H305" s="4" t="s">
        <v>21</v>
      </c>
      <c r="I305" s="5" t="s">
        <v>21</v>
      </c>
      <c r="J305" s="1" t="s">
        <v>1498</v>
      </c>
      <c r="K305" s="1" t="s">
        <v>1499</v>
      </c>
      <c r="L305" s="1" t="s">
        <v>1500</v>
      </c>
      <c r="M305" s="4" t="str">
        <f t="shared" si="1"/>
        <v>Outstanding</v>
      </c>
      <c r="N305" s="13" t="s">
        <v>21</v>
      </c>
    </row>
    <row r="306" spans="1:14" ht="60" customHeight="1" x14ac:dyDescent="0.35">
      <c r="A306" s="11" t="s">
        <v>1501</v>
      </c>
      <c r="B306" s="1" t="s">
        <v>1502</v>
      </c>
      <c r="C306" s="2" t="s">
        <v>16</v>
      </c>
      <c r="D306" s="3" t="s">
        <v>1489</v>
      </c>
      <c r="E306" s="4" t="s">
        <v>18</v>
      </c>
      <c r="F306" s="4" t="s">
        <v>19</v>
      </c>
      <c r="G306" s="4" t="s">
        <v>20</v>
      </c>
      <c r="H306" s="4" t="s">
        <v>21</v>
      </c>
      <c r="I306" s="5" t="s">
        <v>21</v>
      </c>
      <c r="J306" s="1" t="s">
        <v>1503</v>
      </c>
      <c r="K306" s="1" t="s">
        <v>1504</v>
      </c>
      <c r="L306" s="1" t="s">
        <v>1505</v>
      </c>
      <c r="M306" s="4" t="str">
        <f t="shared" si="1"/>
        <v>Outstanding</v>
      </c>
      <c r="N306" s="13" t="s">
        <v>21</v>
      </c>
    </row>
    <row r="307" spans="1:14" ht="60" customHeight="1" x14ac:dyDescent="0.35">
      <c r="A307" s="11" t="s">
        <v>1506</v>
      </c>
      <c r="B307" s="1" t="s">
        <v>1507</v>
      </c>
      <c r="C307" s="2" t="s">
        <v>16</v>
      </c>
      <c r="D307" s="3" t="s">
        <v>1489</v>
      </c>
      <c r="E307" s="4" t="s">
        <v>18</v>
      </c>
      <c r="F307" s="4" t="s">
        <v>19</v>
      </c>
      <c r="G307" s="4" t="s">
        <v>20</v>
      </c>
      <c r="H307" s="4" t="s">
        <v>21</v>
      </c>
      <c r="I307" s="5" t="s">
        <v>21</v>
      </c>
      <c r="J307" s="1" t="s">
        <v>1508</v>
      </c>
      <c r="K307" s="1" t="s">
        <v>1509</v>
      </c>
      <c r="L307" s="1" t="s">
        <v>1510</v>
      </c>
      <c r="M307" s="4" t="str">
        <f t="shared" si="1"/>
        <v>Outstanding</v>
      </c>
      <c r="N307" s="13" t="s">
        <v>21</v>
      </c>
    </row>
    <row r="308" spans="1:14" ht="60" customHeight="1" x14ac:dyDescent="0.35">
      <c r="A308" s="11" t="s">
        <v>1511</v>
      </c>
      <c r="B308" s="1" t="s">
        <v>1512</v>
      </c>
      <c r="C308" s="2" t="s">
        <v>16</v>
      </c>
      <c r="D308" s="3" t="s">
        <v>1489</v>
      </c>
      <c r="E308" s="4" t="s">
        <v>18</v>
      </c>
      <c r="F308" s="4" t="s">
        <v>19</v>
      </c>
      <c r="G308" s="4" t="s">
        <v>20</v>
      </c>
      <c r="H308" s="4" t="s">
        <v>21</v>
      </c>
      <c r="I308" s="5" t="s">
        <v>21</v>
      </c>
      <c r="J308" s="1" t="s">
        <v>1513</v>
      </c>
      <c r="K308" s="1" t="s">
        <v>1209</v>
      </c>
      <c r="L308" s="1" t="s">
        <v>1514</v>
      </c>
      <c r="M308" s="4" t="str">
        <f t="shared" si="1"/>
        <v>Outstanding</v>
      </c>
      <c r="N308" s="13" t="s">
        <v>21</v>
      </c>
    </row>
    <row r="309" spans="1:14" ht="60" customHeight="1" x14ac:dyDescent="0.35">
      <c r="A309" s="11" t="s">
        <v>1515</v>
      </c>
      <c r="B309" s="1" t="s">
        <v>1516</v>
      </c>
      <c r="C309" s="2" t="s">
        <v>16</v>
      </c>
      <c r="D309" s="3" t="s">
        <v>1489</v>
      </c>
      <c r="E309" s="4" t="s">
        <v>18</v>
      </c>
      <c r="F309" s="4" t="s">
        <v>19</v>
      </c>
      <c r="G309" s="4" t="s">
        <v>20</v>
      </c>
      <c r="H309" s="4" t="s">
        <v>21</v>
      </c>
      <c r="I309" s="5" t="s">
        <v>21</v>
      </c>
      <c r="J309" s="1" t="s">
        <v>1517</v>
      </c>
      <c r="K309" s="1" t="s">
        <v>1518</v>
      </c>
      <c r="L309" s="1" t="s">
        <v>1519</v>
      </c>
      <c r="M309" s="4" t="str">
        <f t="shared" si="1"/>
        <v>Outstanding</v>
      </c>
      <c r="N309" s="13" t="s">
        <v>21</v>
      </c>
    </row>
    <row r="310" spans="1:14" ht="60" customHeight="1" x14ac:dyDescent="0.35">
      <c r="A310" s="11" t="s">
        <v>1520</v>
      </c>
      <c r="B310" s="1" t="s">
        <v>1521</v>
      </c>
      <c r="C310" s="2" t="s">
        <v>16</v>
      </c>
      <c r="D310" s="3" t="s">
        <v>1489</v>
      </c>
      <c r="E310" s="4" t="s">
        <v>18</v>
      </c>
      <c r="F310" s="4" t="s">
        <v>19</v>
      </c>
      <c r="G310" s="4" t="s">
        <v>20</v>
      </c>
      <c r="H310" s="4" t="s">
        <v>21</v>
      </c>
      <c r="I310" s="5" t="s">
        <v>21</v>
      </c>
      <c r="J310" s="1" t="s">
        <v>1522</v>
      </c>
      <c r="K310" s="1" t="s">
        <v>1523</v>
      </c>
      <c r="L310" s="1" t="s">
        <v>1524</v>
      </c>
      <c r="M310" s="4" t="str">
        <f t="shared" si="1"/>
        <v>Outstanding</v>
      </c>
      <c r="N310" s="13" t="s">
        <v>21</v>
      </c>
    </row>
    <row r="311" spans="1:14" ht="60" customHeight="1" x14ac:dyDescent="0.35">
      <c r="A311" s="11" t="s">
        <v>1525</v>
      </c>
      <c r="B311" s="1" t="s">
        <v>1526</v>
      </c>
      <c r="C311" s="2" t="s">
        <v>16</v>
      </c>
      <c r="D311" s="3" t="s">
        <v>1489</v>
      </c>
      <c r="E311" s="4" t="s">
        <v>18</v>
      </c>
      <c r="F311" s="4" t="s">
        <v>19</v>
      </c>
      <c r="G311" s="4" t="s">
        <v>20</v>
      </c>
      <c r="H311" s="4" t="s">
        <v>21</v>
      </c>
      <c r="I311" s="5" t="s">
        <v>21</v>
      </c>
      <c r="J311" s="1" t="s">
        <v>1527</v>
      </c>
      <c r="K311" s="1" t="s">
        <v>1528</v>
      </c>
      <c r="L311" s="1" t="s">
        <v>1529</v>
      </c>
      <c r="M311" s="4" t="str">
        <f t="shared" si="1"/>
        <v>Outstanding</v>
      </c>
      <c r="N311" s="13" t="s">
        <v>21</v>
      </c>
    </row>
    <row r="312" spans="1:14" ht="60" customHeight="1" x14ac:dyDescent="0.35">
      <c r="A312" s="11" t="s">
        <v>1530</v>
      </c>
      <c r="B312" s="1" t="s">
        <v>1531</v>
      </c>
      <c r="C312" s="2" t="s">
        <v>16</v>
      </c>
      <c r="D312" s="3" t="s">
        <v>1489</v>
      </c>
      <c r="E312" s="4" t="s">
        <v>18</v>
      </c>
      <c r="F312" s="4" t="s">
        <v>19</v>
      </c>
      <c r="G312" s="4" t="s">
        <v>20</v>
      </c>
      <c r="H312" s="4" t="s">
        <v>21</v>
      </c>
      <c r="I312" s="5" t="s">
        <v>21</v>
      </c>
      <c r="J312" s="1" t="s">
        <v>1532</v>
      </c>
      <c r="K312" s="1" t="s">
        <v>1533</v>
      </c>
      <c r="L312" s="1" t="s">
        <v>1534</v>
      </c>
      <c r="M312" s="4" t="str">
        <f t="shared" si="1"/>
        <v>Outstanding</v>
      </c>
      <c r="N312" s="13" t="s">
        <v>21</v>
      </c>
    </row>
    <row r="313" spans="1:14" ht="60" customHeight="1" x14ac:dyDescent="0.35">
      <c r="A313" s="11" t="s">
        <v>1535</v>
      </c>
      <c r="B313" s="1" t="s">
        <v>1536</v>
      </c>
      <c r="C313" s="2" t="s">
        <v>16</v>
      </c>
      <c r="D313" s="3" t="s">
        <v>1489</v>
      </c>
      <c r="E313" s="4" t="s">
        <v>18</v>
      </c>
      <c r="F313" s="4" t="s">
        <v>19</v>
      </c>
      <c r="G313" s="4" t="s">
        <v>20</v>
      </c>
      <c r="H313" s="4" t="s">
        <v>21</v>
      </c>
      <c r="I313" s="5" t="s">
        <v>21</v>
      </c>
      <c r="J313" s="1" t="s">
        <v>1537</v>
      </c>
      <c r="K313" s="1" t="s">
        <v>1538</v>
      </c>
      <c r="L313" s="1" t="s">
        <v>1539</v>
      </c>
      <c r="M313" s="4" t="str">
        <f t="shared" si="1"/>
        <v>Outstanding</v>
      </c>
      <c r="N313" s="13" t="s">
        <v>21</v>
      </c>
    </row>
    <row r="314" spans="1:14" ht="60" customHeight="1" x14ac:dyDescent="0.35">
      <c r="A314" s="11" t="s">
        <v>1540</v>
      </c>
      <c r="B314" s="1" t="s">
        <v>1541</v>
      </c>
      <c r="C314" s="2" t="s">
        <v>16</v>
      </c>
      <c r="D314" s="3" t="s">
        <v>1489</v>
      </c>
      <c r="E314" s="4" t="s">
        <v>18</v>
      </c>
      <c r="F314" s="4" t="s">
        <v>19</v>
      </c>
      <c r="G314" s="4" t="s">
        <v>20</v>
      </c>
      <c r="H314" s="4" t="s">
        <v>21</v>
      </c>
      <c r="I314" s="5" t="s">
        <v>21</v>
      </c>
      <c r="J314" s="1" t="s">
        <v>1542</v>
      </c>
      <c r="K314" s="1" t="s">
        <v>1543</v>
      </c>
      <c r="L314" s="1" t="s">
        <v>1544</v>
      </c>
      <c r="M314" s="4" t="str">
        <f t="shared" si="1"/>
        <v>Outstanding</v>
      </c>
      <c r="N314" s="13" t="s">
        <v>21</v>
      </c>
    </row>
    <row r="315" spans="1:14" ht="60" customHeight="1" x14ac:dyDescent="0.35">
      <c r="A315" s="11" t="s">
        <v>1545</v>
      </c>
      <c r="B315" s="1" t="s">
        <v>1546</v>
      </c>
      <c r="C315" s="2" t="s">
        <v>16</v>
      </c>
      <c r="D315" s="3" t="s">
        <v>1489</v>
      </c>
      <c r="E315" s="4" t="s">
        <v>18</v>
      </c>
      <c r="F315" s="4" t="s">
        <v>19</v>
      </c>
      <c r="G315" s="4" t="s">
        <v>20</v>
      </c>
      <c r="H315" s="4" t="s">
        <v>21</v>
      </c>
      <c r="I315" s="5" t="s">
        <v>21</v>
      </c>
      <c r="J315" s="1" t="s">
        <v>1547</v>
      </c>
      <c r="K315" s="1" t="s">
        <v>1548</v>
      </c>
      <c r="L315" s="1" t="s">
        <v>1549</v>
      </c>
      <c r="M315" s="4" t="str">
        <f t="shared" si="1"/>
        <v>Outstanding</v>
      </c>
      <c r="N315" s="13" t="s">
        <v>21</v>
      </c>
    </row>
    <row r="316" spans="1:14" ht="60" customHeight="1" x14ac:dyDescent="0.35">
      <c r="A316" s="11" t="s">
        <v>1550</v>
      </c>
      <c r="B316" s="1" t="s">
        <v>1551</v>
      </c>
      <c r="C316" s="2" t="s">
        <v>16</v>
      </c>
      <c r="D316" s="3" t="s">
        <v>1489</v>
      </c>
      <c r="E316" s="4" t="s">
        <v>18</v>
      </c>
      <c r="F316" s="4" t="s">
        <v>19</v>
      </c>
      <c r="G316" s="4" t="s">
        <v>20</v>
      </c>
      <c r="H316" s="4" t="s">
        <v>21</v>
      </c>
      <c r="I316" s="5" t="s">
        <v>21</v>
      </c>
      <c r="J316" s="1" t="s">
        <v>1552</v>
      </c>
      <c r="K316" s="1" t="s">
        <v>1553</v>
      </c>
      <c r="L316" s="1" t="s">
        <v>1554</v>
      </c>
      <c r="M316" s="4" t="str">
        <f t="shared" si="1"/>
        <v>Outstanding</v>
      </c>
      <c r="N316" s="13" t="s">
        <v>21</v>
      </c>
    </row>
    <row r="317" spans="1:14" ht="60" customHeight="1" x14ac:dyDescent="0.35">
      <c r="A317" s="11" t="s">
        <v>1555</v>
      </c>
      <c r="B317" s="1" t="s">
        <v>1556</v>
      </c>
      <c r="C317" s="2" t="s">
        <v>16</v>
      </c>
      <c r="D317" s="3" t="s">
        <v>1489</v>
      </c>
      <c r="E317" s="4" t="s">
        <v>18</v>
      </c>
      <c r="F317" s="4" t="s">
        <v>19</v>
      </c>
      <c r="G317" s="4" t="s">
        <v>20</v>
      </c>
      <c r="H317" s="4" t="s">
        <v>21</v>
      </c>
      <c r="I317" s="5" t="s">
        <v>21</v>
      </c>
      <c r="J317" s="1" t="s">
        <v>1557</v>
      </c>
      <c r="K317" s="1" t="s">
        <v>1558</v>
      </c>
      <c r="L317" s="1" t="s">
        <v>1559</v>
      </c>
      <c r="M317" s="4" t="str">
        <f t="shared" si="1"/>
        <v>Outstanding</v>
      </c>
      <c r="N317" s="13" t="s">
        <v>21</v>
      </c>
    </row>
    <row r="318" spans="1:14" ht="60" customHeight="1" x14ac:dyDescent="0.35">
      <c r="A318" s="11" t="s">
        <v>1560</v>
      </c>
      <c r="B318" s="1" t="s">
        <v>1561</v>
      </c>
      <c r="C318" s="2" t="s">
        <v>16</v>
      </c>
      <c r="D318" s="3" t="s">
        <v>1489</v>
      </c>
      <c r="E318" s="4" t="s">
        <v>18</v>
      </c>
      <c r="F318" s="4" t="s">
        <v>19</v>
      </c>
      <c r="G318" s="4" t="s">
        <v>20</v>
      </c>
      <c r="H318" s="4" t="s">
        <v>21</v>
      </c>
      <c r="I318" s="5" t="s">
        <v>21</v>
      </c>
      <c r="J318" s="1" t="s">
        <v>1562</v>
      </c>
      <c r="K318" s="1" t="s">
        <v>1405</v>
      </c>
      <c r="L318" s="1" t="s">
        <v>1563</v>
      </c>
      <c r="M318" s="4" t="str">
        <f t="shared" si="1"/>
        <v>Outstanding</v>
      </c>
      <c r="N318" s="13" t="s">
        <v>21</v>
      </c>
    </row>
    <row r="319" spans="1:14" ht="60" customHeight="1" x14ac:dyDescent="0.35">
      <c r="A319" s="11" t="s">
        <v>1564</v>
      </c>
      <c r="B319" s="1" t="s">
        <v>1565</v>
      </c>
      <c r="C319" s="2" t="s">
        <v>16</v>
      </c>
      <c r="D319" s="3" t="s">
        <v>1489</v>
      </c>
      <c r="E319" s="4" t="s">
        <v>18</v>
      </c>
      <c r="F319" s="4" t="s">
        <v>19</v>
      </c>
      <c r="G319" s="4" t="s">
        <v>20</v>
      </c>
      <c r="H319" s="4" t="s">
        <v>21</v>
      </c>
      <c r="I319" s="5" t="s">
        <v>21</v>
      </c>
      <c r="J319" s="1" t="s">
        <v>1566</v>
      </c>
      <c r="K319" s="1" t="s">
        <v>1567</v>
      </c>
      <c r="L319" s="1" t="s">
        <v>1568</v>
      </c>
      <c r="M319" s="4" t="str">
        <f t="shared" si="1"/>
        <v>Outstanding</v>
      </c>
      <c r="N319" s="13" t="s">
        <v>21</v>
      </c>
    </row>
    <row r="320" spans="1:14" ht="60" customHeight="1" x14ac:dyDescent="0.35">
      <c r="A320" s="11" t="s">
        <v>1569</v>
      </c>
      <c r="B320" s="1" t="s">
        <v>1570</v>
      </c>
      <c r="C320" s="2" t="s">
        <v>16</v>
      </c>
      <c r="D320" s="3" t="s">
        <v>1489</v>
      </c>
      <c r="E320" s="4" t="s">
        <v>18</v>
      </c>
      <c r="F320" s="4" t="s">
        <v>19</v>
      </c>
      <c r="G320" s="4" t="s">
        <v>20</v>
      </c>
      <c r="H320" s="4" t="s">
        <v>21</v>
      </c>
      <c r="I320" s="5" t="s">
        <v>21</v>
      </c>
      <c r="J320" s="1" t="s">
        <v>1571</v>
      </c>
      <c r="K320" s="1" t="s">
        <v>1572</v>
      </c>
      <c r="L320" s="1" t="s">
        <v>1573</v>
      </c>
      <c r="M320" s="4" t="str">
        <f t="shared" si="1"/>
        <v>Outstanding</v>
      </c>
      <c r="N320" s="13" t="s">
        <v>21</v>
      </c>
    </row>
    <row r="321" spans="1:14" ht="60" customHeight="1" x14ac:dyDescent="0.35">
      <c r="A321" s="11" t="s">
        <v>1574</v>
      </c>
      <c r="B321" s="1" t="s">
        <v>1575</v>
      </c>
      <c r="C321" s="2" t="s">
        <v>16</v>
      </c>
      <c r="D321" s="3" t="s">
        <v>1489</v>
      </c>
      <c r="E321" s="4" t="s">
        <v>18</v>
      </c>
      <c r="F321" s="4" t="s">
        <v>19</v>
      </c>
      <c r="G321" s="4" t="s">
        <v>20</v>
      </c>
      <c r="H321" s="4" t="s">
        <v>21</v>
      </c>
      <c r="I321" s="5" t="s">
        <v>21</v>
      </c>
      <c r="J321" s="1" t="s">
        <v>1576</v>
      </c>
      <c r="K321" s="1" t="s">
        <v>1577</v>
      </c>
      <c r="L321" s="1" t="s">
        <v>1578</v>
      </c>
      <c r="M321" s="4" t="str">
        <f t="shared" si="1"/>
        <v>Outstanding</v>
      </c>
      <c r="N321" s="13" t="s">
        <v>21</v>
      </c>
    </row>
    <row r="322" spans="1:14" ht="60" customHeight="1" x14ac:dyDescent="0.35">
      <c r="A322" s="11" t="s">
        <v>1579</v>
      </c>
      <c r="B322" s="1" t="s">
        <v>1580</v>
      </c>
      <c r="C322" s="2" t="s">
        <v>16</v>
      </c>
      <c r="D322" s="3" t="s">
        <v>1489</v>
      </c>
      <c r="E322" s="4" t="s">
        <v>18</v>
      </c>
      <c r="F322" s="4" t="s">
        <v>19</v>
      </c>
      <c r="G322" s="4" t="s">
        <v>20</v>
      </c>
      <c r="H322" s="4" t="s">
        <v>21</v>
      </c>
      <c r="I322" s="5" t="s">
        <v>21</v>
      </c>
      <c r="J322" s="1" t="s">
        <v>1581</v>
      </c>
      <c r="K322" s="1" t="s">
        <v>1582</v>
      </c>
      <c r="L322" s="1" t="s">
        <v>1583</v>
      </c>
      <c r="M322" s="4" t="str">
        <f t="shared" si="1"/>
        <v>Outstanding</v>
      </c>
      <c r="N322" s="13" t="s">
        <v>21</v>
      </c>
    </row>
    <row r="323" spans="1:14" ht="60" customHeight="1" x14ac:dyDescent="0.35">
      <c r="A323" s="11" t="s">
        <v>1584</v>
      </c>
      <c r="B323" s="1" t="s">
        <v>1585</v>
      </c>
      <c r="C323" s="2" t="s">
        <v>16</v>
      </c>
      <c r="D323" s="3" t="s">
        <v>1489</v>
      </c>
      <c r="E323" s="4" t="s">
        <v>18</v>
      </c>
      <c r="F323" s="4" t="s">
        <v>19</v>
      </c>
      <c r="G323" s="4" t="s">
        <v>20</v>
      </c>
      <c r="H323" s="4" t="s">
        <v>21</v>
      </c>
      <c r="I323" s="5" t="s">
        <v>21</v>
      </c>
      <c r="J323" s="1" t="s">
        <v>1586</v>
      </c>
      <c r="K323" s="1" t="s">
        <v>1284</v>
      </c>
      <c r="L323" s="1" t="s">
        <v>1587</v>
      </c>
      <c r="M323" s="4" t="str">
        <f t="shared" si="1"/>
        <v>Outstanding</v>
      </c>
      <c r="N323" s="13" t="s">
        <v>21</v>
      </c>
    </row>
    <row r="324" spans="1:14" ht="60" customHeight="1" x14ac:dyDescent="0.35">
      <c r="A324" s="11" t="s">
        <v>1588</v>
      </c>
      <c r="B324" s="1" t="s">
        <v>1589</v>
      </c>
      <c r="C324" s="2" t="s">
        <v>16</v>
      </c>
      <c r="D324" s="3" t="s">
        <v>1489</v>
      </c>
      <c r="E324" s="4" t="s">
        <v>18</v>
      </c>
      <c r="F324" s="4" t="s">
        <v>19</v>
      </c>
      <c r="G324" s="4" t="s">
        <v>20</v>
      </c>
      <c r="H324" s="4" t="s">
        <v>21</v>
      </c>
      <c r="I324" s="5" t="s">
        <v>21</v>
      </c>
      <c r="J324" s="1" t="s">
        <v>1590</v>
      </c>
      <c r="K324" s="1" t="s">
        <v>1289</v>
      </c>
      <c r="L324" s="1" t="s">
        <v>1591</v>
      </c>
      <c r="M324" s="4" t="str">
        <f t="shared" si="1"/>
        <v>Outstanding</v>
      </c>
      <c r="N324" s="13" t="s">
        <v>21</v>
      </c>
    </row>
    <row r="325" spans="1:14" ht="60" customHeight="1" x14ac:dyDescent="0.35">
      <c r="A325" s="11" t="s">
        <v>1592</v>
      </c>
      <c r="B325" s="1" t="s">
        <v>1593</v>
      </c>
      <c r="C325" s="2" t="s">
        <v>16</v>
      </c>
      <c r="D325" s="3" t="s">
        <v>1489</v>
      </c>
      <c r="E325" s="4" t="s">
        <v>18</v>
      </c>
      <c r="F325" s="4" t="s">
        <v>19</v>
      </c>
      <c r="G325" s="4" t="s">
        <v>20</v>
      </c>
      <c r="H325" s="4" t="s">
        <v>21</v>
      </c>
      <c r="I325" s="5" t="s">
        <v>21</v>
      </c>
      <c r="J325" s="1" t="s">
        <v>1594</v>
      </c>
      <c r="K325" s="1" t="s">
        <v>1595</v>
      </c>
      <c r="L325" s="1" t="s">
        <v>1596</v>
      </c>
      <c r="M325" s="4" t="str">
        <f t="shared" si="1"/>
        <v>Outstanding</v>
      </c>
      <c r="N325" s="13" t="s">
        <v>21</v>
      </c>
    </row>
    <row r="326" spans="1:14" ht="60" customHeight="1" x14ac:dyDescent="0.35">
      <c r="A326" s="11" t="s">
        <v>1597</v>
      </c>
      <c r="B326" s="1" t="s">
        <v>1598</v>
      </c>
      <c r="C326" s="2" t="s">
        <v>16</v>
      </c>
      <c r="D326" s="3" t="s">
        <v>1489</v>
      </c>
      <c r="E326" s="4" t="s">
        <v>18</v>
      </c>
      <c r="F326" s="4" t="s">
        <v>19</v>
      </c>
      <c r="G326" s="4" t="s">
        <v>20</v>
      </c>
      <c r="H326" s="4" t="s">
        <v>21</v>
      </c>
      <c r="I326" s="5" t="s">
        <v>21</v>
      </c>
      <c r="J326" s="1" t="s">
        <v>1599</v>
      </c>
      <c r="K326" s="1" t="s">
        <v>1600</v>
      </c>
      <c r="L326" s="1" t="s">
        <v>1601</v>
      </c>
      <c r="M326" s="4" t="str">
        <f t="shared" si="1"/>
        <v>Outstanding</v>
      </c>
      <c r="N326" s="13" t="s">
        <v>21</v>
      </c>
    </row>
    <row r="327" spans="1:14" ht="60" customHeight="1" x14ac:dyDescent="0.35">
      <c r="A327" s="11" t="s">
        <v>1602</v>
      </c>
      <c r="B327" s="1" t="s">
        <v>1603</v>
      </c>
      <c r="C327" s="2" t="s">
        <v>16</v>
      </c>
      <c r="D327" s="3" t="s">
        <v>1489</v>
      </c>
      <c r="E327" s="4" t="s">
        <v>18</v>
      </c>
      <c r="F327" s="4" t="s">
        <v>19</v>
      </c>
      <c r="G327" s="4" t="s">
        <v>20</v>
      </c>
      <c r="H327" s="4" t="s">
        <v>21</v>
      </c>
      <c r="I327" s="5" t="s">
        <v>21</v>
      </c>
      <c r="J327" s="1" t="s">
        <v>1604</v>
      </c>
      <c r="K327" s="1" t="s">
        <v>1605</v>
      </c>
      <c r="L327" s="1" t="s">
        <v>1606</v>
      </c>
      <c r="M327" s="4" t="str">
        <f t="shared" si="1"/>
        <v>Outstanding</v>
      </c>
      <c r="N327" s="13" t="s">
        <v>21</v>
      </c>
    </row>
    <row r="328" spans="1:14" ht="60" customHeight="1" x14ac:dyDescent="0.35">
      <c r="A328" s="11" t="s">
        <v>1607</v>
      </c>
      <c r="B328" s="1" t="s">
        <v>1608</v>
      </c>
      <c r="C328" s="2" t="s">
        <v>16</v>
      </c>
      <c r="D328" s="3" t="s">
        <v>1489</v>
      </c>
      <c r="E328" s="4" t="s">
        <v>18</v>
      </c>
      <c r="F328" s="4" t="s">
        <v>19</v>
      </c>
      <c r="G328" s="4" t="s">
        <v>20</v>
      </c>
      <c r="H328" s="4" t="s">
        <v>21</v>
      </c>
      <c r="I328" s="5" t="s">
        <v>21</v>
      </c>
      <c r="J328" s="1" t="s">
        <v>1609</v>
      </c>
      <c r="K328" s="1" t="s">
        <v>1610</v>
      </c>
      <c r="L328" s="1" t="s">
        <v>1611</v>
      </c>
      <c r="M328" s="4" t="str">
        <f t="shared" si="1"/>
        <v>Outstanding</v>
      </c>
      <c r="N328" s="13" t="s">
        <v>21</v>
      </c>
    </row>
    <row r="329" spans="1:14" ht="60" customHeight="1" x14ac:dyDescent="0.35">
      <c r="A329" s="11" t="s">
        <v>1612</v>
      </c>
      <c r="B329" s="1" t="s">
        <v>1613</v>
      </c>
      <c r="C329" s="2" t="s">
        <v>16</v>
      </c>
      <c r="D329" s="3" t="s">
        <v>1489</v>
      </c>
      <c r="E329" s="4" t="s">
        <v>18</v>
      </c>
      <c r="F329" s="4" t="s">
        <v>19</v>
      </c>
      <c r="G329" s="4" t="s">
        <v>20</v>
      </c>
      <c r="H329" s="4" t="s">
        <v>21</v>
      </c>
      <c r="I329" s="5" t="s">
        <v>21</v>
      </c>
      <c r="J329" s="1" t="s">
        <v>1614</v>
      </c>
      <c r="K329" s="1" t="s">
        <v>1615</v>
      </c>
      <c r="L329" s="1" t="s">
        <v>1616</v>
      </c>
      <c r="M329" s="4" t="str">
        <f t="shared" si="1"/>
        <v>Outstanding</v>
      </c>
      <c r="N329" s="13" t="s">
        <v>21</v>
      </c>
    </row>
    <row r="330" spans="1:14" ht="60" customHeight="1" x14ac:dyDescent="0.35">
      <c r="A330" s="11" t="s">
        <v>1617</v>
      </c>
      <c r="B330" s="1" t="s">
        <v>1618</v>
      </c>
      <c r="C330" s="2" t="s">
        <v>16</v>
      </c>
      <c r="D330" s="3" t="s">
        <v>1489</v>
      </c>
      <c r="E330" s="4" t="s">
        <v>18</v>
      </c>
      <c r="F330" s="4" t="s">
        <v>19</v>
      </c>
      <c r="G330" s="4" t="s">
        <v>20</v>
      </c>
      <c r="H330" s="4" t="s">
        <v>21</v>
      </c>
      <c r="I330" s="5" t="s">
        <v>21</v>
      </c>
      <c r="J330" s="1" t="s">
        <v>1619</v>
      </c>
      <c r="K330" s="1" t="s">
        <v>1620</v>
      </c>
      <c r="L330" s="1" t="s">
        <v>1621</v>
      </c>
      <c r="M330" s="4" t="str">
        <f t="shared" si="1"/>
        <v>Outstanding</v>
      </c>
      <c r="N330" s="13" t="s">
        <v>21</v>
      </c>
    </row>
    <row r="331" spans="1:14" ht="60" customHeight="1" x14ac:dyDescent="0.35">
      <c r="A331" s="11" t="s">
        <v>1622</v>
      </c>
      <c r="B331" s="1" t="s">
        <v>1623</v>
      </c>
      <c r="C331" s="2" t="s">
        <v>16</v>
      </c>
      <c r="D331" s="3" t="s">
        <v>1489</v>
      </c>
      <c r="E331" s="4" t="s">
        <v>18</v>
      </c>
      <c r="F331" s="4" t="s">
        <v>19</v>
      </c>
      <c r="G331" s="4" t="s">
        <v>20</v>
      </c>
      <c r="H331" s="4" t="s">
        <v>21</v>
      </c>
      <c r="I331" s="5" t="s">
        <v>21</v>
      </c>
      <c r="J331" s="1" t="s">
        <v>1624</v>
      </c>
      <c r="K331" s="1" t="s">
        <v>1625</v>
      </c>
      <c r="L331" s="1" t="s">
        <v>1626</v>
      </c>
      <c r="M331" s="4" t="str">
        <f t="shared" si="1"/>
        <v>Outstanding</v>
      </c>
      <c r="N331" s="13" t="s">
        <v>21</v>
      </c>
    </row>
    <row r="332" spans="1:14" ht="60" customHeight="1" x14ac:dyDescent="0.35">
      <c r="A332" s="11" t="s">
        <v>1627</v>
      </c>
      <c r="B332" s="1" t="s">
        <v>1628</v>
      </c>
      <c r="C332" s="2" t="s">
        <v>16</v>
      </c>
      <c r="D332" s="3" t="s">
        <v>1489</v>
      </c>
      <c r="E332" s="4" t="s">
        <v>18</v>
      </c>
      <c r="F332" s="4" t="s">
        <v>19</v>
      </c>
      <c r="G332" s="4" t="s">
        <v>20</v>
      </c>
      <c r="H332" s="4" t="s">
        <v>21</v>
      </c>
      <c r="I332" s="5" t="s">
        <v>21</v>
      </c>
      <c r="J332" s="1" t="s">
        <v>1629</v>
      </c>
      <c r="K332" s="1" t="s">
        <v>1630</v>
      </c>
      <c r="L332" s="1" t="s">
        <v>1631</v>
      </c>
      <c r="M332" s="4" t="str">
        <f t="shared" si="1"/>
        <v>Outstanding</v>
      </c>
      <c r="N332" s="13" t="s">
        <v>21</v>
      </c>
    </row>
    <row r="333" spans="1:14" ht="60" customHeight="1" x14ac:dyDescent="0.35">
      <c r="A333" s="11" t="s">
        <v>1632</v>
      </c>
      <c r="B333" s="1" t="s">
        <v>1633</v>
      </c>
      <c r="C333" s="2" t="s">
        <v>16</v>
      </c>
      <c r="D333" s="3" t="s">
        <v>1634</v>
      </c>
      <c r="E333" s="4" t="s">
        <v>18</v>
      </c>
      <c r="F333" s="4" t="s">
        <v>19</v>
      </c>
      <c r="G333" s="4" t="s">
        <v>20</v>
      </c>
      <c r="H333" s="4" t="s">
        <v>21</v>
      </c>
      <c r="I333" s="5" t="s">
        <v>21</v>
      </c>
      <c r="J333" s="1" t="s">
        <v>1635</v>
      </c>
      <c r="K333" s="1" t="s">
        <v>1335</v>
      </c>
      <c r="L333" s="1" t="s">
        <v>1636</v>
      </c>
      <c r="M333" s="4" t="str">
        <f t="shared" si="1"/>
        <v>Outstanding</v>
      </c>
      <c r="N333" s="13" t="s">
        <v>21</v>
      </c>
    </row>
    <row r="334" spans="1:14" ht="60" customHeight="1" x14ac:dyDescent="0.35">
      <c r="A334" s="11" t="s">
        <v>1637</v>
      </c>
      <c r="B334" s="1" t="s">
        <v>1638</v>
      </c>
      <c r="C334" s="2" t="s">
        <v>16</v>
      </c>
      <c r="D334" s="3" t="s">
        <v>1634</v>
      </c>
      <c r="E334" s="4" t="s">
        <v>18</v>
      </c>
      <c r="F334" s="4" t="s">
        <v>19</v>
      </c>
      <c r="G334" s="4" t="s">
        <v>20</v>
      </c>
      <c r="H334" s="4" t="s">
        <v>21</v>
      </c>
      <c r="I334" s="5" t="s">
        <v>21</v>
      </c>
      <c r="J334" s="1" t="s">
        <v>1639</v>
      </c>
      <c r="K334" s="1" t="s">
        <v>1640</v>
      </c>
      <c r="L334" s="1" t="s">
        <v>1641</v>
      </c>
      <c r="M334" s="4" t="str">
        <f t="shared" si="1"/>
        <v>Outstanding</v>
      </c>
      <c r="N334" s="13" t="s">
        <v>21</v>
      </c>
    </row>
    <row r="335" spans="1:14" ht="60" customHeight="1" x14ac:dyDescent="0.35">
      <c r="A335" s="11" t="s">
        <v>1642</v>
      </c>
      <c r="B335" s="1" t="s">
        <v>1643</v>
      </c>
      <c r="C335" s="2" t="s">
        <v>16</v>
      </c>
      <c r="D335" s="3" t="s">
        <v>1634</v>
      </c>
      <c r="E335" s="4" t="s">
        <v>18</v>
      </c>
      <c r="F335" s="4" t="s">
        <v>19</v>
      </c>
      <c r="G335" s="4" t="s">
        <v>20</v>
      </c>
      <c r="H335" s="4" t="s">
        <v>21</v>
      </c>
      <c r="I335" s="5" t="s">
        <v>21</v>
      </c>
      <c r="J335" s="1" t="s">
        <v>1644</v>
      </c>
      <c r="K335" s="1" t="s">
        <v>1645</v>
      </c>
      <c r="L335" s="1" t="s">
        <v>1646</v>
      </c>
      <c r="M335" s="4" t="str">
        <f t="shared" si="1"/>
        <v>Outstanding</v>
      </c>
      <c r="N335" s="13" t="s">
        <v>21</v>
      </c>
    </row>
    <row r="336" spans="1:14" ht="60" customHeight="1" x14ac:dyDescent="0.35">
      <c r="A336" s="11" t="s">
        <v>1647</v>
      </c>
      <c r="B336" s="1" t="s">
        <v>1648</v>
      </c>
      <c r="C336" s="2" t="s">
        <v>16</v>
      </c>
      <c r="D336" s="3" t="s">
        <v>1634</v>
      </c>
      <c r="E336" s="4" t="s">
        <v>18</v>
      </c>
      <c r="F336" s="4" t="s">
        <v>19</v>
      </c>
      <c r="G336" s="4" t="s">
        <v>20</v>
      </c>
      <c r="H336" s="4" t="s">
        <v>21</v>
      </c>
      <c r="I336" s="5" t="s">
        <v>21</v>
      </c>
      <c r="J336" s="1" t="s">
        <v>1649</v>
      </c>
      <c r="K336" s="1" t="s">
        <v>1350</v>
      </c>
      <c r="L336" s="1" t="s">
        <v>1650</v>
      </c>
      <c r="M336" s="4" t="str">
        <f t="shared" si="1"/>
        <v>Outstanding</v>
      </c>
      <c r="N336" s="13" t="s">
        <v>21</v>
      </c>
    </row>
    <row r="337" spans="1:14" ht="60" customHeight="1" x14ac:dyDescent="0.35">
      <c r="A337" s="11" t="s">
        <v>1651</v>
      </c>
      <c r="B337" s="1" t="s">
        <v>1652</v>
      </c>
      <c r="C337" s="2" t="s">
        <v>16</v>
      </c>
      <c r="D337" s="3" t="s">
        <v>1634</v>
      </c>
      <c r="E337" s="4" t="s">
        <v>18</v>
      </c>
      <c r="F337" s="4" t="s">
        <v>19</v>
      </c>
      <c r="G337" s="4" t="s">
        <v>20</v>
      </c>
      <c r="H337" s="4" t="s">
        <v>21</v>
      </c>
      <c r="I337" s="5" t="s">
        <v>21</v>
      </c>
      <c r="J337" s="1" t="s">
        <v>1653</v>
      </c>
      <c r="K337" s="1" t="s">
        <v>1654</v>
      </c>
      <c r="L337" s="1" t="s">
        <v>1655</v>
      </c>
      <c r="M337" s="4" t="str">
        <f t="shared" si="1"/>
        <v>Outstanding</v>
      </c>
      <c r="N337" s="13" t="s">
        <v>21</v>
      </c>
    </row>
    <row r="338" spans="1:14" ht="60" customHeight="1" x14ac:dyDescent="0.35">
      <c r="A338" s="11" t="s">
        <v>1656</v>
      </c>
      <c r="B338" s="1" t="s">
        <v>1657</v>
      </c>
      <c r="C338" s="2" t="s">
        <v>16</v>
      </c>
      <c r="D338" s="3" t="s">
        <v>1634</v>
      </c>
      <c r="E338" s="4" t="s">
        <v>18</v>
      </c>
      <c r="F338" s="4" t="s">
        <v>19</v>
      </c>
      <c r="G338" s="4" t="s">
        <v>20</v>
      </c>
      <c r="H338" s="4" t="s">
        <v>21</v>
      </c>
      <c r="I338" s="5" t="s">
        <v>21</v>
      </c>
      <c r="J338" s="1" t="s">
        <v>1658</v>
      </c>
      <c r="K338" s="1" t="s">
        <v>1659</v>
      </c>
      <c r="L338" s="1" t="s">
        <v>1660</v>
      </c>
      <c r="M338" s="4" t="str">
        <f t="shared" si="1"/>
        <v>Outstanding</v>
      </c>
      <c r="N338" s="13" t="s">
        <v>21</v>
      </c>
    </row>
    <row r="339" spans="1:14" ht="60" customHeight="1" x14ac:dyDescent="0.35">
      <c r="A339" s="11" t="s">
        <v>1661</v>
      </c>
      <c r="B339" s="1" t="s">
        <v>1662</v>
      </c>
      <c r="C339" s="2" t="s">
        <v>16</v>
      </c>
      <c r="D339" s="3" t="s">
        <v>1634</v>
      </c>
      <c r="E339" s="4" t="s">
        <v>18</v>
      </c>
      <c r="F339" s="4" t="s">
        <v>19</v>
      </c>
      <c r="G339" s="4" t="s">
        <v>20</v>
      </c>
      <c r="H339" s="4" t="s">
        <v>21</v>
      </c>
      <c r="I339" s="5" t="s">
        <v>21</v>
      </c>
      <c r="J339" s="1" t="s">
        <v>1663</v>
      </c>
      <c r="K339" s="1" t="s">
        <v>1664</v>
      </c>
      <c r="L339" s="1" t="s">
        <v>1665</v>
      </c>
      <c r="M339" s="4" t="str">
        <f t="shared" si="1"/>
        <v>Outstanding</v>
      </c>
      <c r="N339" s="13" t="s">
        <v>21</v>
      </c>
    </row>
    <row r="340" spans="1:14" ht="60" customHeight="1" x14ac:dyDescent="0.35">
      <c r="A340" s="11" t="s">
        <v>1666</v>
      </c>
      <c r="B340" s="1" t="s">
        <v>1667</v>
      </c>
      <c r="C340" s="2" t="s">
        <v>16</v>
      </c>
      <c r="D340" s="3" t="s">
        <v>1634</v>
      </c>
      <c r="E340" s="4" t="s">
        <v>18</v>
      </c>
      <c r="F340" s="4" t="s">
        <v>19</v>
      </c>
      <c r="G340" s="4" t="s">
        <v>20</v>
      </c>
      <c r="H340" s="4" t="s">
        <v>21</v>
      </c>
      <c r="I340" s="5" t="s">
        <v>21</v>
      </c>
      <c r="J340" s="1" t="s">
        <v>1668</v>
      </c>
      <c r="K340" s="1" t="s">
        <v>1669</v>
      </c>
      <c r="L340" s="1" t="s">
        <v>1670</v>
      </c>
      <c r="M340" s="4" t="str">
        <f t="shared" si="1"/>
        <v>Outstanding</v>
      </c>
      <c r="N340" s="13" t="s">
        <v>21</v>
      </c>
    </row>
    <row r="341" spans="1:14" ht="60" customHeight="1" x14ac:dyDescent="0.35">
      <c r="A341" s="11" t="s">
        <v>1671</v>
      </c>
      <c r="B341" s="1" t="s">
        <v>1672</v>
      </c>
      <c r="C341" s="2" t="s">
        <v>16</v>
      </c>
      <c r="D341" s="3" t="s">
        <v>1634</v>
      </c>
      <c r="E341" s="4" t="s">
        <v>18</v>
      </c>
      <c r="F341" s="4" t="s">
        <v>19</v>
      </c>
      <c r="G341" s="4" t="s">
        <v>20</v>
      </c>
      <c r="H341" s="4" t="s">
        <v>21</v>
      </c>
      <c r="I341" s="5" t="s">
        <v>21</v>
      </c>
      <c r="J341" s="1" t="s">
        <v>1673</v>
      </c>
      <c r="K341" s="1" t="s">
        <v>1674</v>
      </c>
      <c r="L341" s="1" t="s">
        <v>1675</v>
      </c>
      <c r="M341" s="4" t="str">
        <f t="shared" si="1"/>
        <v>Outstanding</v>
      </c>
      <c r="N341" s="13" t="s">
        <v>21</v>
      </c>
    </row>
    <row r="342" spans="1:14" ht="60" customHeight="1" x14ac:dyDescent="0.35">
      <c r="A342" s="11" t="s">
        <v>1676</v>
      </c>
      <c r="B342" s="1" t="s">
        <v>1677</v>
      </c>
      <c r="C342" s="2" t="s">
        <v>16</v>
      </c>
      <c r="D342" s="3" t="s">
        <v>1634</v>
      </c>
      <c r="E342" s="4" t="s">
        <v>18</v>
      </c>
      <c r="F342" s="4" t="s">
        <v>19</v>
      </c>
      <c r="G342" s="4" t="s">
        <v>20</v>
      </c>
      <c r="H342" s="4" t="s">
        <v>21</v>
      </c>
      <c r="I342" s="5" t="s">
        <v>21</v>
      </c>
      <c r="J342" s="1" t="s">
        <v>1678</v>
      </c>
      <c r="K342" s="1" t="s">
        <v>1679</v>
      </c>
      <c r="L342" s="1" t="s">
        <v>1680</v>
      </c>
      <c r="M342" s="4" t="str">
        <f t="shared" si="1"/>
        <v>Outstanding</v>
      </c>
      <c r="N342" s="13" t="s">
        <v>21</v>
      </c>
    </row>
    <row r="343" spans="1:14" ht="60" customHeight="1" x14ac:dyDescent="0.35">
      <c r="A343" s="11" t="s">
        <v>1681</v>
      </c>
      <c r="B343" s="1" t="s">
        <v>1682</v>
      </c>
      <c r="C343" s="2" t="s">
        <v>16</v>
      </c>
      <c r="D343" s="3" t="s">
        <v>1634</v>
      </c>
      <c r="E343" s="4" t="s">
        <v>18</v>
      </c>
      <c r="F343" s="4" t="s">
        <v>19</v>
      </c>
      <c r="G343" s="4" t="s">
        <v>20</v>
      </c>
      <c r="H343" s="4" t="s">
        <v>21</v>
      </c>
      <c r="I343" s="5" t="s">
        <v>21</v>
      </c>
      <c r="J343" s="1" t="s">
        <v>1683</v>
      </c>
      <c r="K343" s="1" t="s">
        <v>1684</v>
      </c>
      <c r="L343" s="1" t="s">
        <v>1685</v>
      </c>
      <c r="M343" s="4" t="str">
        <f t="shared" si="1"/>
        <v>Outstanding</v>
      </c>
      <c r="N343" s="13" t="s">
        <v>21</v>
      </c>
    </row>
    <row r="344" spans="1:14" ht="60" customHeight="1" x14ac:dyDescent="0.35">
      <c r="A344" s="11" t="s">
        <v>1686</v>
      </c>
      <c r="B344" s="1" t="s">
        <v>1687</v>
      </c>
      <c r="C344" s="2" t="s">
        <v>16</v>
      </c>
      <c r="D344" s="3" t="s">
        <v>1634</v>
      </c>
      <c r="E344" s="4" t="s">
        <v>18</v>
      </c>
      <c r="F344" s="4" t="s">
        <v>19</v>
      </c>
      <c r="G344" s="4" t="s">
        <v>20</v>
      </c>
      <c r="H344" s="4" t="s">
        <v>21</v>
      </c>
      <c r="I344" s="5" t="s">
        <v>21</v>
      </c>
      <c r="J344" s="1" t="s">
        <v>1688</v>
      </c>
      <c r="K344" s="1" t="s">
        <v>1689</v>
      </c>
      <c r="L344" s="1" t="s">
        <v>1690</v>
      </c>
      <c r="M344" s="4" t="str">
        <f t="shared" si="1"/>
        <v>Outstanding</v>
      </c>
      <c r="N344" s="13" t="s">
        <v>21</v>
      </c>
    </row>
    <row r="345" spans="1:14" ht="60" customHeight="1" x14ac:dyDescent="0.35">
      <c r="A345" s="11" t="s">
        <v>1691</v>
      </c>
      <c r="B345" s="1" t="s">
        <v>1692</v>
      </c>
      <c r="C345" s="2" t="s">
        <v>16</v>
      </c>
      <c r="D345" s="3" t="s">
        <v>1634</v>
      </c>
      <c r="E345" s="4" t="s">
        <v>18</v>
      </c>
      <c r="F345" s="4" t="s">
        <v>19</v>
      </c>
      <c r="G345" s="4" t="s">
        <v>20</v>
      </c>
      <c r="H345" s="4" t="s">
        <v>21</v>
      </c>
      <c r="I345" s="5" t="s">
        <v>21</v>
      </c>
      <c r="J345" s="1" t="s">
        <v>1693</v>
      </c>
      <c r="K345" s="1" t="s">
        <v>1694</v>
      </c>
      <c r="L345" s="1" t="s">
        <v>1695</v>
      </c>
      <c r="M345" s="4" t="str">
        <f t="shared" si="1"/>
        <v>Outstanding</v>
      </c>
      <c r="N345" s="13" t="s">
        <v>21</v>
      </c>
    </row>
    <row r="346" spans="1:14" ht="60" customHeight="1" x14ac:dyDescent="0.35">
      <c r="A346" s="11" t="s">
        <v>1696</v>
      </c>
      <c r="B346" s="1" t="s">
        <v>1697</v>
      </c>
      <c r="C346" s="2" t="s">
        <v>16</v>
      </c>
      <c r="D346" s="3" t="s">
        <v>1634</v>
      </c>
      <c r="E346" s="4" t="s">
        <v>18</v>
      </c>
      <c r="F346" s="4" t="s">
        <v>19</v>
      </c>
      <c r="G346" s="4" t="s">
        <v>20</v>
      </c>
      <c r="H346" s="4" t="s">
        <v>21</v>
      </c>
      <c r="I346" s="5" t="s">
        <v>21</v>
      </c>
      <c r="J346" s="1" t="s">
        <v>1698</v>
      </c>
      <c r="K346" s="1" t="s">
        <v>1699</v>
      </c>
      <c r="L346" s="1" t="s">
        <v>1700</v>
      </c>
      <c r="M346" s="4" t="str">
        <f t="shared" si="1"/>
        <v>Outstanding</v>
      </c>
      <c r="N346" s="13" t="s">
        <v>21</v>
      </c>
    </row>
    <row r="347" spans="1:14" ht="60" customHeight="1" x14ac:dyDescent="0.35">
      <c r="A347" s="11" t="s">
        <v>1701</v>
      </c>
      <c r="B347" s="1" t="s">
        <v>1702</v>
      </c>
      <c r="C347" s="2" t="s">
        <v>16</v>
      </c>
      <c r="D347" s="3" t="s">
        <v>1634</v>
      </c>
      <c r="E347" s="4" t="s">
        <v>18</v>
      </c>
      <c r="F347" s="4" t="s">
        <v>19</v>
      </c>
      <c r="G347" s="4" t="s">
        <v>20</v>
      </c>
      <c r="H347" s="4" t="s">
        <v>21</v>
      </c>
      <c r="I347" s="5" t="s">
        <v>21</v>
      </c>
      <c r="J347" s="1" t="s">
        <v>1258</v>
      </c>
      <c r="K347" s="1" t="s">
        <v>1703</v>
      </c>
      <c r="L347" s="1" t="s">
        <v>1704</v>
      </c>
      <c r="M347" s="4" t="str">
        <f t="shared" si="1"/>
        <v>Outstanding</v>
      </c>
      <c r="N347" s="13" t="s">
        <v>21</v>
      </c>
    </row>
    <row r="348" spans="1:14" ht="60" customHeight="1" x14ac:dyDescent="0.35">
      <c r="A348" s="11" t="s">
        <v>1705</v>
      </c>
      <c r="B348" s="1" t="s">
        <v>1706</v>
      </c>
      <c r="C348" s="2" t="s">
        <v>16</v>
      </c>
      <c r="D348" s="3" t="s">
        <v>1634</v>
      </c>
      <c r="E348" s="4" t="s">
        <v>18</v>
      </c>
      <c r="F348" s="4" t="s">
        <v>19</v>
      </c>
      <c r="G348" s="4" t="s">
        <v>20</v>
      </c>
      <c r="H348" s="4" t="s">
        <v>21</v>
      </c>
      <c r="I348" s="5" t="s">
        <v>21</v>
      </c>
      <c r="J348" s="1" t="s">
        <v>1707</v>
      </c>
      <c r="K348" s="1" t="s">
        <v>1708</v>
      </c>
      <c r="L348" s="1" t="s">
        <v>1709</v>
      </c>
      <c r="M348" s="4" t="str">
        <f t="shared" si="1"/>
        <v>Outstanding</v>
      </c>
      <c r="N348" s="13" t="s">
        <v>21</v>
      </c>
    </row>
    <row r="349" spans="1:14" ht="60" customHeight="1" x14ac:dyDescent="0.35">
      <c r="A349" s="11" t="s">
        <v>1710</v>
      </c>
      <c r="B349" s="1" t="s">
        <v>1711</v>
      </c>
      <c r="C349" s="2" t="s">
        <v>16</v>
      </c>
      <c r="D349" s="3" t="s">
        <v>1634</v>
      </c>
      <c r="E349" s="4" t="s">
        <v>18</v>
      </c>
      <c r="F349" s="4" t="s">
        <v>19</v>
      </c>
      <c r="G349" s="4" t="s">
        <v>20</v>
      </c>
      <c r="H349" s="4" t="s">
        <v>21</v>
      </c>
      <c r="I349" s="5" t="s">
        <v>21</v>
      </c>
      <c r="J349" s="1" t="s">
        <v>1712</v>
      </c>
      <c r="K349" s="1" t="s">
        <v>1572</v>
      </c>
      <c r="L349" s="1" t="s">
        <v>1713</v>
      </c>
      <c r="M349" s="4" t="str">
        <f t="shared" si="1"/>
        <v>Outstanding</v>
      </c>
      <c r="N349" s="13" t="s">
        <v>21</v>
      </c>
    </row>
    <row r="350" spans="1:14" ht="60" customHeight="1" x14ac:dyDescent="0.35">
      <c r="A350" s="11" t="s">
        <v>1714</v>
      </c>
      <c r="B350" s="1" t="s">
        <v>1715</v>
      </c>
      <c r="C350" s="2" t="s">
        <v>16</v>
      </c>
      <c r="D350" s="3" t="s">
        <v>1634</v>
      </c>
      <c r="E350" s="4" t="s">
        <v>18</v>
      </c>
      <c r="F350" s="4" t="s">
        <v>19</v>
      </c>
      <c r="G350" s="4" t="s">
        <v>20</v>
      </c>
      <c r="H350" s="4" t="s">
        <v>21</v>
      </c>
      <c r="I350" s="5" t="s">
        <v>21</v>
      </c>
      <c r="J350" s="1" t="s">
        <v>1716</v>
      </c>
      <c r="K350" s="1" t="s">
        <v>1717</v>
      </c>
      <c r="L350" s="1" t="s">
        <v>1718</v>
      </c>
      <c r="M350" s="4" t="str">
        <f t="shared" si="1"/>
        <v>Outstanding</v>
      </c>
      <c r="N350" s="13" t="s">
        <v>21</v>
      </c>
    </row>
    <row r="351" spans="1:14" ht="60" customHeight="1" x14ac:dyDescent="0.35">
      <c r="A351" s="11" t="s">
        <v>1719</v>
      </c>
      <c r="B351" s="1" t="s">
        <v>1720</v>
      </c>
      <c r="C351" s="2" t="s">
        <v>16</v>
      </c>
      <c r="D351" s="3" t="s">
        <v>1634</v>
      </c>
      <c r="E351" s="4" t="s">
        <v>18</v>
      </c>
      <c r="F351" s="4" t="s">
        <v>19</v>
      </c>
      <c r="G351" s="4" t="s">
        <v>20</v>
      </c>
      <c r="H351" s="4" t="s">
        <v>21</v>
      </c>
      <c r="I351" s="5" t="s">
        <v>21</v>
      </c>
      <c r="J351" s="1" t="s">
        <v>1721</v>
      </c>
      <c r="K351" s="1" t="s">
        <v>1722</v>
      </c>
      <c r="L351" s="1" t="s">
        <v>1723</v>
      </c>
      <c r="M351" s="4" t="str">
        <f t="shared" si="1"/>
        <v>Outstanding</v>
      </c>
      <c r="N351" s="13" t="s">
        <v>21</v>
      </c>
    </row>
    <row r="352" spans="1:14" ht="60" customHeight="1" x14ac:dyDescent="0.35">
      <c r="A352" s="11" t="s">
        <v>1724</v>
      </c>
      <c r="B352" s="1" t="s">
        <v>1725</v>
      </c>
      <c r="C352" s="2" t="s">
        <v>16</v>
      </c>
      <c r="D352" s="3" t="s">
        <v>1634</v>
      </c>
      <c r="E352" s="4" t="s">
        <v>18</v>
      </c>
      <c r="F352" s="4" t="s">
        <v>19</v>
      </c>
      <c r="G352" s="4" t="s">
        <v>20</v>
      </c>
      <c r="H352" s="4" t="s">
        <v>21</v>
      </c>
      <c r="I352" s="5" t="s">
        <v>21</v>
      </c>
      <c r="J352" s="1" t="s">
        <v>1726</v>
      </c>
      <c r="K352" s="1" t="s">
        <v>1727</v>
      </c>
      <c r="L352" s="1" t="s">
        <v>1728</v>
      </c>
      <c r="M352" s="4" t="str">
        <f t="shared" si="1"/>
        <v>Outstanding</v>
      </c>
      <c r="N352" s="13" t="s">
        <v>21</v>
      </c>
    </row>
    <row r="353" spans="1:14" ht="60" customHeight="1" x14ac:dyDescent="0.35">
      <c r="A353" s="11" t="s">
        <v>1729</v>
      </c>
      <c r="B353" s="1" t="s">
        <v>1730</v>
      </c>
      <c r="C353" s="2" t="s">
        <v>16</v>
      </c>
      <c r="D353" s="3" t="s">
        <v>1634</v>
      </c>
      <c r="E353" s="4" t="s">
        <v>18</v>
      </c>
      <c r="F353" s="4" t="s">
        <v>19</v>
      </c>
      <c r="G353" s="4" t="s">
        <v>20</v>
      </c>
      <c r="H353" s="4" t="s">
        <v>21</v>
      </c>
      <c r="I353" s="5" t="s">
        <v>21</v>
      </c>
      <c r="J353" s="1" t="s">
        <v>1731</v>
      </c>
      <c r="K353" s="1" t="s">
        <v>1595</v>
      </c>
      <c r="L353" s="1" t="s">
        <v>1732</v>
      </c>
      <c r="M353" s="4" t="str">
        <f t="shared" si="1"/>
        <v>Outstanding</v>
      </c>
      <c r="N353" s="13" t="s">
        <v>21</v>
      </c>
    </row>
    <row r="354" spans="1:14" ht="60" customHeight="1" x14ac:dyDescent="0.35">
      <c r="A354" s="11" t="s">
        <v>1733</v>
      </c>
      <c r="B354" s="1" t="s">
        <v>1734</v>
      </c>
      <c r="C354" s="2" t="s">
        <v>16</v>
      </c>
      <c r="D354" s="3" t="s">
        <v>1634</v>
      </c>
      <c r="E354" s="4" t="s">
        <v>18</v>
      </c>
      <c r="F354" s="4" t="s">
        <v>19</v>
      </c>
      <c r="G354" s="4" t="s">
        <v>20</v>
      </c>
      <c r="H354" s="4" t="s">
        <v>21</v>
      </c>
      <c r="I354" s="5" t="s">
        <v>21</v>
      </c>
      <c r="J354" s="1" t="s">
        <v>1735</v>
      </c>
      <c r="K354" s="1" t="s">
        <v>1736</v>
      </c>
      <c r="L354" s="1" t="s">
        <v>1737</v>
      </c>
      <c r="M354" s="4" t="str">
        <f t="shared" si="1"/>
        <v>Outstanding</v>
      </c>
      <c r="N354" s="13" t="s">
        <v>21</v>
      </c>
    </row>
    <row r="355" spans="1:14" ht="60" customHeight="1" x14ac:dyDescent="0.35">
      <c r="A355" s="11" t="s">
        <v>1738</v>
      </c>
      <c r="B355" s="1" t="s">
        <v>1739</v>
      </c>
      <c r="C355" s="2" t="s">
        <v>16</v>
      </c>
      <c r="D355" s="3" t="s">
        <v>1634</v>
      </c>
      <c r="E355" s="4" t="s">
        <v>18</v>
      </c>
      <c r="F355" s="4" t="s">
        <v>19</v>
      </c>
      <c r="G355" s="4" t="s">
        <v>20</v>
      </c>
      <c r="H355" s="4" t="s">
        <v>21</v>
      </c>
      <c r="I355" s="5" t="s">
        <v>21</v>
      </c>
      <c r="J355" s="1" t="s">
        <v>1740</v>
      </c>
      <c r="K355" s="1" t="s">
        <v>1741</v>
      </c>
      <c r="L355" s="1" t="s">
        <v>1742</v>
      </c>
      <c r="M355" s="4" t="str">
        <f t="shared" si="1"/>
        <v>Outstanding</v>
      </c>
      <c r="N355" s="13" t="s">
        <v>21</v>
      </c>
    </row>
    <row r="356" spans="1:14" ht="60" customHeight="1" x14ac:dyDescent="0.35">
      <c r="A356" s="11" t="s">
        <v>1743</v>
      </c>
      <c r="B356" s="1" t="s">
        <v>1744</v>
      </c>
      <c r="C356" s="2" t="s">
        <v>16</v>
      </c>
      <c r="D356" s="3" t="s">
        <v>1634</v>
      </c>
      <c r="E356" s="4" t="s">
        <v>18</v>
      </c>
      <c r="F356" s="4" t="s">
        <v>19</v>
      </c>
      <c r="G356" s="4" t="s">
        <v>20</v>
      </c>
      <c r="H356" s="4" t="s">
        <v>21</v>
      </c>
      <c r="I356" s="5" t="s">
        <v>21</v>
      </c>
      <c r="J356" s="1" t="s">
        <v>1745</v>
      </c>
      <c r="K356" s="1" t="s">
        <v>1746</v>
      </c>
      <c r="L356" s="1" t="s">
        <v>1747</v>
      </c>
      <c r="M356" s="4" t="str">
        <f t="shared" si="1"/>
        <v>Outstanding</v>
      </c>
      <c r="N356" s="13" t="s">
        <v>21</v>
      </c>
    </row>
    <row r="357" spans="1:14" ht="60" customHeight="1" x14ac:dyDescent="0.35">
      <c r="A357" s="11" t="s">
        <v>1748</v>
      </c>
      <c r="B357" s="1" t="s">
        <v>1749</v>
      </c>
      <c r="C357" s="2" t="s">
        <v>16</v>
      </c>
      <c r="D357" s="3" t="s">
        <v>1634</v>
      </c>
      <c r="E357" s="4" t="s">
        <v>18</v>
      </c>
      <c r="F357" s="4" t="s">
        <v>19</v>
      </c>
      <c r="G357" s="4" t="s">
        <v>20</v>
      </c>
      <c r="H357" s="4" t="s">
        <v>21</v>
      </c>
      <c r="I357" s="5" t="s">
        <v>21</v>
      </c>
      <c r="J357" s="1" t="s">
        <v>1750</v>
      </c>
      <c r="K357" s="1" t="s">
        <v>1751</v>
      </c>
      <c r="L357" s="1" t="s">
        <v>1752</v>
      </c>
      <c r="M357" s="4" t="str">
        <f t="shared" si="1"/>
        <v>Outstanding</v>
      </c>
      <c r="N357" s="13" t="s">
        <v>21</v>
      </c>
    </row>
    <row r="358" spans="1:14" ht="60" customHeight="1" x14ac:dyDescent="0.35">
      <c r="A358" s="11" t="s">
        <v>1753</v>
      </c>
      <c r="B358" s="1" t="s">
        <v>1754</v>
      </c>
      <c r="C358" s="2" t="s">
        <v>16</v>
      </c>
      <c r="D358" s="3" t="s">
        <v>1634</v>
      </c>
      <c r="E358" s="4" t="s">
        <v>18</v>
      </c>
      <c r="F358" s="4" t="s">
        <v>19</v>
      </c>
      <c r="G358" s="4" t="s">
        <v>20</v>
      </c>
      <c r="H358" s="4" t="s">
        <v>21</v>
      </c>
      <c r="I358" s="5" t="s">
        <v>21</v>
      </c>
      <c r="J358" s="1" t="s">
        <v>1668</v>
      </c>
      <c r="K358" s="1" t="s">
        <v>1755</v>
      </c>
      <c r="L358" s="1" t="s">
        <v>1756</v>
      </c>
      <c r="M358" s="4" t="str">
        <f t="shared" si="1"/>
        <v>Outstanding</v>
      </c>
      <c r="N358" s="13" t="s">
        <v>21</v>
      </c>
    </row>
    <row r="359" spans="1:14" ht="60" customHeight="1" x14ac:dyDescent="0.35">
      <c r="A359" s="11" t="s">
        <v>1757</v>
      </c>
      <c r="B359" s="1" t="s">
        <v>1758</v>
      </c>
      <c r="C359" s="2" t="s">
        <v>16</v>
      </c>
      <c r="D359" s="3" t="s">
        <v>1634</v>
      </c>
      <c r="E359" s="4" t="s">
        <v>18</v>
      </c>
      <c r="F359" s="4" t="s">
        <v>19</v>
      </c>
      <c r="G359" s="4" t="s">
        <v>20</v>
      </c>
      <c r="H359" s="4" t="s">
        <v>21</v>
      </c>
      <c r="I359" s="5" t="s">
        <v>21</v>
      </c>
      <c r="J359" s="1" t="s">
        <v>1759</v>
      </c>
      <c r="K359" s="1" t="s">
        <v>1760</v>
      </c>
      <c r="L359" s="1" t="s">
        <v>1761</v>
      </c>
      <c r="M359" s="4" t="str">
        <f t="shared" si="1"/>
        <v>Outstanding</v>
      </c>
      <c r="N359" s="13" t="s">
        <v>21</v>
      </c>
    </row>
    <row r="360" spans="1:14" ht="60" customHeight="1" x14ac:dyDescent="0.35">
      <c r="A360" s="11" t="s">
        <v>1762</v>
      </c>
      <c r="B360" s="1" t="s">
        <v>1763</v>
      </c>
      <c r="C360" s="2" t="s">
        <v>16</v>
      </c>
      <c r="D360" s="3" t="s">
        <v>1634</v>
      </c>
      <c r="E360" s="4" t="s">
        <v>18</v>
      </c>
      <c r="F360" s="4" t="s">
        <v>19</v>
      </c>
      <c r="G360" s="4" t="s">
        <v>20</v>
      </c>
      <c r="H360" s="4" t="s">
        <v>21</v>
      </c>
      <c r="I360" s="5" t="s">
        <v>21</v>
      </c>
      <c r="J360" s="1" t="s">
        <v>1764</v>
      </c>
      <c r="K360" s="1" t="s">
        <v>1765</v>
      </c>
      <c r="L360" s="1" t="s">
        <v>1766</v>
      </c>
      <c r="M360" s="4" t="str">
        <f t="shared" si="1"/>
        <v>Outstanding</v>
      </c>
      <c r="N360" s="13" t="s">
        <v>21</v>
      </c>
    </row>
    <row r="361" spans="1:14" ht="60" customHeight="1" x14ac:dyDescent="0.35">
      <c r="A361" s="11" t="s">
        <v>1767</v>
      </c>
      <c r="B361" s="1" t="s">
        <v>1768</v>
      </c>
      <c r="C361" s="2" t="s">
        <v>16</v>
      </c>
      <c r="D361" s="3" t="s">
        <v>1634</v>
      </c>
      <c r="E361" s="4" t="s">
        <v>18</v>
      </c>
      <c r="F361" s="4" t="s">
        <v>19</v>
      </c>
      <c r="G361" s="4" t="s">
        <v>20</v>
      </c>
      <c r="H361" s="4" t="s">
        <v>21</v>
      </c>
      <c r="I361" s="5" t="s">
        <v>21</v>
      </c>
      <c r="J361" s="1" t="s">
        <v>1769</v>
      </c>
      <c r="K361" s="1" t="s">
        <v>1770</v>
      </c>
      <c r="L361" s="1" t="s">
        <v>1771</v>
      </c>
      <c r="M361" s="4" t="str">
        <f t="shared" si="1"/>
        <v>Outstanding</v>
      </c>
      <c r="N361" s="13" t="s">
        <v>21</v>
      </c>
    </row>
    <row r="362" spans="1:14" ht="60" customHeight="1" x14ac:dyDescent="0.35">
      <c r="A362" s="11" t="s">
        <v>1772</v>
      </c>
      <c r="B362" s="1" t="s">
        <v>1773</v>
      </c>
      <c r="C362" s="2" t="s">
        <v>16</v>
      </c>
      <c r="D362" s="3" t="s">
        <v>1634</v>
      </c>
      <c r="E362" s="4" t="s">
        <v>18</v>
      </c>
      <c r="F362" s="4" t="s">
        <v>19</v>
      </c>
      <c r="G362" s="4" t="s">
        <v>20</v>
      </c>
      <c r="H362" s="4" t="s">
        <v>21</v>
      </c>
      <c r="I362" s="5" t="s">
        <v>21</v>
      </c>
      <c r="J362" s="1" t="s">
        <v>1774</v>
      </c>
      <c r="K362" s="1" t="s">
        <v>1775</v>
      </c>
      <c r="L362" s="1" t="s">
        <v>1776</v>
      </c>
      <c r="M362" s="4" t="str">
        <f t="shared" si="1"/>
        <v>Outstanding</v>
      </c>
      <c r="N362" s="13" t="s">
        <v>21</v>
      </c>
    </row>
    <row r="363" spans="1:14" ht="60" customHeight="1" x14ac:dyDescent="0.35">
      <c r="A363" s="11" t="s">
        <v>1777</v>
      </c>
      <c r="B363" s="1" t="s">
        <v>1778</v>
      </c>
      <c r="C363" s="2" t="s">
        <v>16</v>
      </c>
      <c r="D363" s="3" t="s">
        <v>1634</v>
      </c>
      <c r="E363" s="4" t="s">
        <v>18</v>
      </c>
      <c r="F363" s="4" t="s">
        <v>19</v>
      </c>
      <c r="G363" s="4" t="s">
        <v>20</v>
      </c>
      <c r="H363" s="4" t="s">
        <v>21</v>
      </c>
      <c r="I363" s="5" t="s">
        <v>21</v>
      </c>
      <c r="J363" s="1" t="s">
        <v>1779</v>
      </c>
      <c r="K363" s="1" t="s">
        <v>1780</v>
      </c>
      <c r="L363" s="1" t="s">
        <v>1781</v>
      </c>
      <c r="M363" s="4" t="str">
        <f t="shared" si="1"/>
        <v>Outstanding</v>
      </c>
      <c r="N363" s="13" t="s">
        <v>21</v>
      </c>
    </row>
    <row r="364" spans="1:14" ht="60" customHeight="1" x14ac:dyDescent="0.35">
      <c r="A364" s="11" t="s">
        <v>1782</v>
      </c>
      <c r="B364" s="1" t="s">
        <v>1783</v>
      </c>
      <c r="C364" s="2" t="s">
        <v>16</v>
      </c>
      <c r="D364" s="3" t="s">
        <v>1634</v>
      </c>
      <c r="E364" s="4" t="s">
        <v>18</v>
      </c>
      <c r="F364" s="4" t="s">
        <v>19</v>
      </c>
      <c r="G364" s="4" t="s">
        <v>20</v>
      </c>
      <c r="H364" s="4" t="s">
        <v>21</v>
      </c>
      <c r="I364" s="5" t="s">
        <v>21</v>
      </c>
      <c r="J364" s="1" t="s">
        <v>1784</v>
      </c>
      <c r="K364" s="1" t="s">
        <v>1785</v>
      </c>
      <c r="L364" s="1" t="s">
        <v>1786</v>
      </c>
      <c r="M364" s="4" t="str">
        <f t="shared" si="1"/>
        <v>Outstanding</v>
      </c>
      <c r="N364" s="13" t="s">
        <v>21</v>
      </c>
    </row>
    <row r="365" spans="1:14" ht="60" customHeight="1" x14ac:dyDescent="0.35">
      <c r="A365" s="11" t="s">
        <v>1787</v>
      </c>
      <c r="B365" s="1" t="s">
        <v>1788</v>
      </c>
      <c r="C365" s="2" t="s">
        <v>16</v>
      </c>
      <c r="D365" s="3" t="s">
        <v>1789</v>
      </c>
      <c r="E365" s="4" t="s">
        <v>18</v>
      </c>
      <c r="F365" s="4" t="s">
        <v>19</v>
      </c>
      <c r="G365" s="4" t="s">
        <v>20</v>
      </c>
      <c r="H365" s="4" t="s">
        <v>21</v>
      </c>
      <c r="I365" s="5" t="s">
        <v>21</v>
      </c>
      <c r="J365" s="1" t="s">
        <v>1790</v>
      </c>
      <c r="K365" s="1" t="s">
        <v>1791</v>
      </c>
      <c r="L365" s="1" t="s">
        <v>1792</v>
      </c>
      <c r="M365" s="4" t="str">
        <f t="shared" si="1"/>
        <v>Outstanding</v>
      </c>
      <c r="N365" s="13" t="s">
        <v>21</v>
      </c>
    </row>
    <row r="366" spans="1:14" ht="60" customHeight="1" x14ac:dyDescent="0.35">
      <c r="A366" s="11" t="s">
        <v>1793</v>
      </c>
      <c r="B366" s="1" t="s">
        <v>1794</v>
      </c>
      <c r="C366" s="2" t="s">
        <v>67</v>
      </c>
      <c r="D366" s="3" t="s">
        <v>1789</v>
      </c>
      <c r="E366" s="4" t="s">
        <v>18</v>
      </c>
      <c r="F366" s="4" t="s">
        <v>19</v>
      </c>
      <c r="G366" s="4" t="s">
        <v>20</v>
      </c>
      <c r="H366" s="4" t="s">
        <v>21</v>
      </c>
      <c r="I366" s="5" t="s">
        <v>21</v>
      </c>
      <c r="J366" s="1" t="s">
        <v>1795</v>
      </c>
      <c r="K366" s="1" t="s">
        <v>1796</v>
      </c>
      <c r="L366" s="1" t="s">
        <v>1797</v>
      </c>
      <c r="M366" s="4" t="str">
        <f t="shared" si="1"/>
        <v>Outstanding</v>
      </c>
      <c r="N366" s="13" t="s">
        <v>21</v>
      </c>
    </row>
    <row r="367" spans="1:14" ht="60" customHeight="1" x14ac:dyDescent="0.35">
      <c r="A367" s="11" t="s">
        <v>1798</v>
      </c>
      <c r="B367" s="1" t="s">
        <v>1799</v>
      </c>
      <c r="C367" s="2" t="s">
        <v>16</v>
      </c>
      <c r="D367" s="3" t="s">
        <v>1789</v>
      </c>
      <c r="E367" s="4" t="s">
        <v>18</v>
      </c>
      <c r="F367" s="4" t="s">
        <v>19</v>
      </c>
      <c r="G367" s="4" t="s">
        <v>20</v>
      </c>
      <c r="H367" s="4" t="s">
        <v>21</v>
      </c>
      <c r="I367" s="5" t="s">
        <v>21</v>
      </c>
      <c r="J367" s="1" t="s">
        <v>1800</v>
      </c>
      <c r="K367" s="1" t="s">
        <v>1801</v>
      </c>
      <c r="L367" s="1" t="s">
        <v>1802</v>
      </c>
      <c r="M367" s="4" t="str">
        <f t="shared" si="1"/>
        <v>Outstanding</v>
      </c>
      <c r="N367" s="13" t="s">
        <v>21</v>
      </c>
    </row>
    <row r="368" spans="1:14" ht="60" customHeight="1" x14ac:dyDescent="0.35">
      <c r="A368" s="11" t="s">
        <v>1803</v>
      </c>
      <c r="B368" s="1" t="s">
        <v>1804</v>
      </c>
      <c r="C368" s="2" t="s">
        <v>16</v>
      </c>
      <c r="D368" s="3" t="s">
        <v>1789</v>
      </c>
      <c r="E368" s="4" t="s">
        <v>18</v>
      </c>
      <c r="F368" s="4" t="s">
        <v>19</v>
      </c>
      <c r="G368" s="4" t="s">
        <v>20</v>
      </c>
      <c r="H368" s="4" t="s">
        <v>21</v>
      </c>
      <c r="I368" s="5" t="s">
        <v>21</v>
      </c>
      <c r="J368" s="1" t="s">
        <v>1805</v>
      </c>
      <c r="K368" s="1" t="s">
        <v>1806</v>
      </c>
      <c r="L368" s="1" t="s">
        <v>1807</v>
      </c>
      <c r="M368" s="4" t="str">
        <f t="shared" si="1"/>
        <v>Outstanding</v>
      </c>
      <c r="N368" s="13" t="s">
        <v>21</v>
      </c>
    </row>
    <row r="369" spans="1:14" ht="60" customHeight="1" x14ac:dyDescent="0.35">
      <c r="A369" s="11" t="s">
        <v>1808</v>
      </c>
      <c r="B369" s="1" t="s">
        <v>1809</v>
      </c>
      <c r="C369" s="2" t="s">
        <v>16</v>
      </c>
      <c r="D369" s="3" t="s">
        <v>1789</v>
      </c>
      <c r="E369" s="4" t="s">
        <v>18</v>
      </c>
      <c r="F369" s="4" t="s">
        <v>19</v>
      </c>
      <c r="G369" s="4" t="s">
        <v>20</v>
      </c>
      <c r="H369" s="4" t="s">
        <v>21</v>
      </c>
      <c r="I369" s="5" t="s">
        <v>21</v>
      </c>
      <c r="J369" s="1" t="s">
        <v>1810</v>
      </c>
      <c r="K369" s="1" t="s">
        <v>1811</v>
      </c>
      <c r="L369" s="1" t="s">
        <v>1812</v>
      </c>
      <c r="M369" s="4" t="str">
        <f t="shared" si="1"/>
        <v>Outstanding</v>
      </c>
      <c r="N369" s="13" t="s">
        <v>21</v>
      </c>
    </row>
    <row r="370" spans="1:14" ht="60" customHeight="1" x14ac:dyDescent="0.35">
      <c r="A370" s="11" t="s">
        <v>1813</v>
      </c>
      <c r="B370" s="1" t="s">
        <v>1814</v>
      </c>
      <c r="C370" s="2" t="s">
        <v>16</v>
      </c>
      <c r="D370" s="3" t="s">
        <v>1789</v>
      </c>
      <c r="E370" s="4" t="s">
        <v>18</v>
      </c>
      <c r="F370" s="4" t="s">
        <v>19</v>
      </c>
      <c r="G370" s="4" t="s">
        <v>20</v>
      </c>
      <c r="H370" s="4" t="s">
        <v>21</v>
      </c>
      <c r="I370" s="5" t="s">
        <v>21</v>
      </c>
      <c r="J370" s="1" t="s">
        <v>1815</v>
      </c>
      <c r="K370" s="1" t="s">
        <v>1816</v>
      </c>
      <c r="L370" s="1" t="s">
        <v>1817</v>
      </c>
      <c r="M370" s="4" t="str">
        <f t="shared" si="1"/>
        <v>Outstanding</v>
      </c>
      <c r="N370" s="13" t="s">
        <v>21</v>
      </c>
    </row>
    <row r="371" spans="1:14" ht="60" customHeight="1" x14ac:dyDescent="0.35">
      <c r="A371" s="11" t="s">
        <v>1818</v>
      </c>
      <c r="B371" s="1" t="s">
        <v>1819</v>
      </c>
      <c r="C371" s="2" t="s">
        <v>16</v>
      </c>
      <c r="D371" s="3" t="s">
        <v>1789</v>
      </c>
      <c r="E371" s="4" t="s">
        <v>18</v>
      </c>
      <c r="F371" s="4" t="s">
        <v>19</v>
      </c>
      <c r="G371" s="4" t="s">
        <v>20</v>
      </c>
      <c r="H371" s="4" t="s">
        <v>21</v>
      </c>
      <c r="I371" s="5" t="s">
        <v>21</v>
      </c>
      <c r="J371" s="1" t="s">
        <v>1820</v>
      </c>
      <c r="K371" s="1" t="s">
        <v>1821</v>
      </c>
      <c r="L371" s="1" t="s">
        <v>1822</v>
      </c>
      <c r="M371" s="4" t="str">
        <f t="shared" si="1"/>
        <v>Outstanding</v>
      </c>
      <c r="N371" s="13" t="s">
        <v>21</v>
      </c>
    </row>
    <row r="372" spans="1:14" ht="60" customHeight="1" x14ac:dyDescent="0.35">
      <c r="A372" s="11" t="s">
        <v>1823</v>
      </c>
      <c r="B372" s="1" t="s">
        <v>1824</v>
      </c>
      <c r="C372" s="2" t="s">
        <v>16</v>
      </c>
      <c r="D372" s="3" t="s">
        <v>1789</v>
      </c>
      <c r="E372" s="4" t="s">
        <v>18</v>
      </c>
      <c r="F372" s="4" t="s">
        <v>19</v>
      </c>
      <c r="G372" s="4" t="s">
        <v>20</v>
      </c>
      <c r="H372" s="4" t="s">
        <v>21</v>
      </c>
      <c r="I372" s="5" t="s">
        <v>21</v>
      </c>
      <c r="J372" s="1" t="s">
        <v>1825</v>
      </c>
      <c r="K372" s="1" t="s">
        <v>1826</v>
      </c>
      <c r="L372" s="1" t="s">
        <v>1827</v>
      </c>
      <c r="M372" s="4" t="str">
        <f t="shared" si="1"/>
        <v>Outstanding</v>
      </c>
      <c r="N372" s="13" t="s">
        <v>21</v>
      </c>
    </row>
    <row r="373" spans="1:14" ht="60" customHeight="1" x14ac:dyDescent="0.35">
      <c r="A373" s="11" t="s">
        <v>1828</v>
      </c>
      <c r="B373" s="1" t="s">
        <v>1829</v>
      </c>
      <c r="C373" s="2" t="s">
        <v>16</v>
      </c>
      <c r="D373" s="3" t="s">
        <v>1789</v>
      </c>
      <c r="E373" s="4" t="s">
        <v>18</v>
      </c>
      <c r="F373" s="4" t="s">
        <v>19</v>
      </c>
      <c r="G373" s="4" t="s">
        <v>20</v>
      </c>
      <c r="H373" s="4" t="s">
        <v>21</v>
      </c>
      <c r="I373" s="5" t="s">
        <v>21</v>
      </c>
      <c r="J373" s="1" t="s">
        <v>1830</v>
      </c>
      <c r="K373" s="1" t="s">
        <v>1831</v>
      </c>
      <c r="L373" s="1" t="s">
        <v>1832</v>
      </c>
      <c r="M373" s="4" t="str">
        <f t="shared" si="1"/>
        <v>Outstanding</v>
      </c>
      <c r="N373" s="13" t="s">
        <v>21</v>
      </c>
    </row>
    <row r="374" spans="1:14" ht="60" customHeight="1" x14ac:dyDescent="0.35">
      <c r="A374" s="11" t="s">
        <v>1833</v>
      </c>
      <c r="B374" s="1" t="s">
        <v>1834</v>
      </c>
      <c r="C374" s="2" t="s">
        <v>16</v>
      </c>
      <c r="D374" s="3" t="s">
        <v>1789</v>
      </c>
      <c r="E374" s="4" t="s">
        <v>18</v>
      </c>
      <c r="F374" s="4" t="s">
        <v>19</v>
      </c>
      <c r="G374" s="4" t="s">
        <v>20</v>
      </c>
      <c r="H374" s="4" t="s">
        <v>21</v>
      </c>
      <c r="I374" s="5" t="s">
        <v>21</v>
      </c>
      <c r="J374" s="1" t="s">
        <v>1835</v>
      </c>
      <c r="K374" s="1" t="s">
        <v>1836</v>
      </c>
      <c r="L374" s="1" t="s">
        <v>1837</v>
      </c>
      <c r="M374" s="4" t="str">
        <f t="shared" si="1"/>
        <v>Outstanding</v>
      </c>
      <c r="N374" s="13" t="s">
        <v>21</v>
      </c>
    </row>
    <row r="375" spans="1:14" ht="60" customHeight="1" x14ac:dyDescent="0.35">
      <c r="A375" s="11" t="s">
        <v>1838</v>
      </c>
      <c r="B375" s="1" t="s">
        <v>1839</v>
      </c>
      <c r="C375" s="2" t="s">
        <v>16</v>
      </c>
      <c r="D375" s="3" t="s">
        <v>1789</v>
      </c>
      <c r="E375" s="4" t="s">
        <v>18</v>
      </c>
      <c r="F375" s="4" t="s">
        <v>19</v>
      </c>
      <c r="G375" s="4" t="s">
        <v>20</v>
      </c>
      <c r="H375" s="4" t="s">
        <v>21</v>
      </c>
      <c r="I375" s="5" t="s">
        <v>21</v>
      </c>
      <c r="J375" s="1" t="s">
        <v>1840</v>
      </c>
      <c r="K375" s="1" t="s">
        <v>1841</v>
      </c>
      <c r="L375" s="1" t="s">
        <v>1842</v>
      </c>
      <c r="M375" s="4" t="str">
        <f t="shared" si="1"/>
        <v>Outstanding</v>
      </c>
      <c r="N375" s="13" t="s">
        <v>21</v>
      </c>
    </row>
    <row r="376" spans="1:14" ht="60" customHeight="1" x14ac:dyDescent="0.35">
      <c r="A376" s="11" t="s">
        <v>1843</v>
      </c>
      <c r="B376" s="1" t="s">
        <v>1844</v>
      </c>
      <c r="C376" s="2" t="s">
        <v>16</v>
      </c>
      <c r="D376" s="3" t="s">
        <v>1789</v>
      </c>
      <c r="E376" s="4" t="s">
        <v>18</v>
      </c>
      <c r="F376" s="4" t="s">
        <v>19</v>
      </c>
      <c r="G376" s="4" t="s">
        <v>20</v>
      </c>
      <c r="H376" s="4" t="s">
        <v>21</v>
      </c>
      <c r="I376" s="5" t="s">
        <v>21</v>
      </c>
      <c r="J376" s="1" t="s">
        <v>1845</v>
      </c>
      <c r="K376" s="1" t="s">
        <v>1846</v>
      </c>
      <c r="L376" s="1" t="s">
        <v>1847</v>
      </c>
      <c r="M376" s="4" t="str">
        <f t="shared" si="1"/>
        <v>Outstanding</v>
      </c>
      <c r="N376" s="13" t="s">
        <v>21</v>
      </c>
    </row>
    <row r="377" spans="1:14" ht="60" customHeight="1" x14ac:dyDescent="0.35">
      <c r="A377" s="11" t="s">
        <v>1848</v>
      </c>
      <c r="B377" s="1" t="s">
        <v>1849</v>
      </c>
      <c r="C377" s="2" t="s">
        <v>16</v>
      </c>
      <c r="D377" s="3" t="s">
        <v>1789</v>
      </c>
      <c r="E377" s="4" t="s">
        <v>18</v>
      </c>
      <c r="F377" s="4" t="s">
        <v>19</v>
      </c>
      <c r="G377" s="4" t="s">
        <v>20</v>
      </c>
      <c r="H377" s="4" t="s">
        <v>21</v>
      </c>
      <c r="I377" s="5" t="s">
        <v>21</v>
      </c>
      <c r="J377" s="1" t="s">
        <v>1850</v>
      </c>
      <c r="K377" s="1" t="s">
        <v>1851</v>
      </c>
      <c r="L377" s="1" t="s">
        <v>1852</v>
      </c>
      <c r="M377" s="4" t="str">
        <f t="shared" si="1"/>
        <v>Outstanding</v>
      </c>
      <c r="N377" s="13" t="s">
        <v>21</v>
      </c>
    </row>
    <row r="378" spans="1:14" ht="60" customHeight="1" x14ac:dyDescent="0.35">
      <c r="A378" s="11" t="s">
        <v>1853</v>
      </c>
      <c r="B378" s="1" t="s">
        <v>1854</v>
      </c>
      <c r="C378" s="2" t="s">
        <v>16</v>
      </c>
      <c r="D378" s="3" t="s">
        <v>1789</v>
      </c>
      <c r="E378" s="4" t="s">
        <v>18</v>
      </c>
      <c r="F378" s="4" t="s">
        <v>19</v>
      </c>
      <c r="G378" s="4" t="s">
        <v>20</v>
      </c>
      <c r="H378" s="4" t="s">
        <v>21</v>
      </c>
      <c r="I378" s="5" t="s">
        <v>21</v>
      </c>
      <c r="J378" s="1" t="s">
        <v>1855</v>
      </c>
      <c r="K378" s="1" t="s">
        <v>1856</v>
      </c>
      <c r="L378" s="1" t="s">
        <v>1857</v>
      </c>
      <c r="M378" s="4" t="str">
        <f t="shared" si="1"/>
        <v>Outstanding</v>
      </c>
      <c r="N378" s="13" t="s">
        <v>21</v>
      </c>
    </row>
    <row r="379" spans="1:14" ht="60" customHeight="1" x14ac:dyDescent="0.35">
      <c r="A379" s="11" t="s">
        <v>1858</v>
      </c>
      <c r="B379" s="1" t="s">
        <v>1859</v>
      </c>
      <c r="C379" s="2" t="s">
        <v>16</v>
      </c>
      <c r="D379" s="3" t="s">
        <v>1789</v>
      </c>
      <c r="E379" s="4" t="s">
        <v>18</v>
      </c>
      <c r="F379" s="4" t="s">
        <v>19</v>
      </c>
      <c r="G379" s="4" t="s">
        <v>20</v>
      </c>
      <c r="H379" s="4" t="s">
        <v>21</v>
      </c>
      <c r="I379" s="5" t="s">
        <v>21</v>
      </c>
      <c r="J379" s="1" t="s">
        <v>1860</v>
      </c>
      <c r="K379" s="1" t="s">
        <v>1861</v>
      </c>
      <c r="L379" s="1" t="s">
        <v>1862</v>
      </c>
      <c r="M379" s="4" t="str">
        <f t="shared" si="1"/>
        <v>Outstanding</v>
      </c>
      <c r="N379" s="13" t="s">
        <v>21</v>
      </c>
    </row>
    <row r="380" spans="1:14" ht="60" customHeight="1" x14ac:dyDescent="0.35">
      <c r="A380" s="11" t="s">
        <v>1863</v>
      </c>
      <c r="B380" s="1" t="s">
        <v>1864</v>
      </c>
      <c r="C380" s="2" t="s">
        <v>16</v>
      </c>
      <c r="D380" s="3" t="s">
        <v>1789</v>
      </c>
      <c r="E380" s="4" t="s">
        <v>18</v>
      </c>
      <c r="F380" s="4" t="s">
        <v>19</v>
      </c>
      <c r="G380" s="4" t="s">
        <v>20</v>
      </c>
      <c r="H380" s="4" t="s">
        <v>21</v>
      </c>
      <c r="I380" s="5" t="s">
        <v>21</v>
      </c>
      <c r="J380" s="1" t="s">
        <v>1865</v>
      </c>
      <c r="K380" s="1" t="s">
        <v>1866</v>
      </c>
      <c r="L380" s="1" t="s">
        <v>1867</v>
      </c>
      <c r="M380" s="4" t="str">
        <f t="shared" si="1"/>
        <v>Outstanding</v>
      </c>
      <c r="N380" s="13" t="s">
        <v>21</v>
      </c>
    </row>
    <row r="381" spans="1:14" ht="60" customHeight="1" x14ac:dyDescent="0.35">
      <c r="A381" s="11" t="s">
        <v>1868</v>
      </c>
      <c r="B381" s="1" t="s">
        <v>1869</v>
      </c>
      <c r="C381" s="2" t="s">
        <v>16</v>
      </c>
      <c r="D381" s="3" t="s">
        <v>1789</v>
      </c>
      <c r="E381" s="4" t="s">
        <v>18</v>
      </c>
      <c r="F381" s="4" t="s">
        <v>19</v>
      </c>
      <c r="G381" s="4" t="s">
        <v>20</v>
      </c>
      <c r="H381" s="4" t="s">
        <v>21</v>
      </c>
      <c r="I381" s="5" t="s">
        <v>21</v>
      </c>
      <c r="J381" s="1" t="s">
        <v>1870</v>
      </c>
      <c r="K381" s="1" t="s">
        <v>1405</v>
      </c>
      <c r="L381" s="1" t="s">
        <v>1871</v>
      </c>
      <c r="M381" s="4" t="str">
        <f t="shared" si="1"/>
        <v>Outstanding</v>
      </c>
      <c r="N381" s="13" t="s">
        <v>21</v>
      </c>
    </row>
    <row r="382" spans="1:14" ht="60" customHeight="1" x14ac:dyDescent="0.35">
      <c r="A382" s="11" t="s">
        <v>1872</v>
      </c>
      <c r="B382" s="1" t="s">
        <v>1873</v>
      </c>
      <c r="C382" s="2" t="s">
        <v>16</v>
      </c>
      <c r="D382" s="3" t="s">
        <v>1789</v>
      </c>
      <c r="E382" s="4" t="s">
        <v>18</v>
      </c>
      <c r="F382" s="4" t="s">
        <v>19</v>
      </c>
      <c r="G382" s="4" t="s">
        <v>20</v>
      </c>
      <c r="H382" s="4" t="s">
        <v>21</v>
      </c>
      <c r="I382" s="5" t="s">
        <v>21</v>
      </c>
      <c r="J382" s="1" t="s">
        <v>1874</v>
      </c>
      <c r="K382" s="1" t="s">
        <v>1875</v>
      </c>
      <c r="L382" s="1" t="s">
        <v>1876</v>
      </c>
      <c r="M382" s="4" t="str">
        <f t="shared" si="1"/>
        <v>Outstanding</v>
      </c>
      <c r="N382" s="13" t="s">
        <v>21</v>
      </c>
    </row>
    <row r="383" spans="1:14" ht="60" customHeight="1" x14ac:dyDescent="0.35">
      <c r="A383" s="11" t="s">
        <v>1877</v>
      </c>
      <c r="B383" s="1" t="s">
        <v>1878</v>
      </c>
      <c r="C383" s="2" t="s">
        <v>16</v>
      </c>
      <c r="D383" s="3" t="s">
        <v>1789</v>
      </c>
      <c r="E383" s="4" t="s">
        <v>18</v>
      </c>
      <c r="F383" s="4" t="s">
        <v>19</v>
      </c>
      <c r="G383" s="4" t="s">
        <v>20</v>
      </c>
      <c r="H383" s="4" t="s">
        <v>21</v>
      </c>
      <c r="I383" s="5" t="s">
        <v>21</v>
      </c>
      <c r="J383" s="1" t="s">
        <v>1879</v>
      </c>
      <c r="K383" s="1" t="s">
        <v>1880</v>
      </c>
      <c r="L383" s="1" t="s">
        <v>1881</v>
      </c>
      <c r="M383" s="4" t="str">
        <f t="shared" si="1"/>
        <v>Outstanding</v>
      </c>
      <c r="N383" s="13" t="s">
        <v>21</v>
      </c>
    </row>
    <row r="384" spans="1:14" ht="60" customHeight="1" x14ac:dyDescent="0.35">
      <c r="A384" s="11" t="s">
        <v>1882</v>
      </c>
      <c r="B384" s="1" t="s">
        <v>1883</v>
      </c>
      <c r="C384" s="2" t="s">
        <v>16</v>
      </c>
      <c r="D384" s="3" t="s">
        <v>1789</v>
      </c>
      <c r="E384" s="4" t="s">
        <v>18</v>
      </c>
      <c r="F384" s="4" t="s">
        <v>19</v>
      </c>
      <c r="G384" s="4" t="s">
        <v>20</v>
      </c>
      <c r="H384" s="4" t="s">
        <v>21</v>
      </c>
      <c r="I384" s="5" t="s">
        <v>21</v>
      </c>
      <c r="J384" s="1" t="s">
        <v>1884</v>
      </c>
      <c r="K384" s="1" t="s">
        <v>1885</v>
      </c>
      <c r="L384" s="1" t="s">
        <v>1886</v>
      </c>
      <c r="M384" s="4" t="str">
        <f t="shared" si="1"/>
        <v>Outstanding</v>
      </c>
      <c r="N384" s="13" t="s">
        <v>21</v>
      </c>
    </row>
    <row r="385" spans="1:14" ht="60" customHeight="1" x14ac:dyDescent="0.35">
      <c r="A385" s="11" t="s">
        <v>1887</v>
      </c>
      <c r="B385" s="1" t="s">
        <v>1888</v>
      </c>
      <c r="C385" s="2" t="s">
        <v>16</v>
      </c>
      <c r="D385" s="3" t="s">
        <v>1789</v>
      </c>
      <c r="E385" s="4" t="s">
        <v>18</v>
      </c>
      <c r="F385" s="4" t="s">
        <v>19</v>
      </c>
      <c r="G385" s="4" t="s">
        <v>20</v>
      </c>
      <c r="H385" s="4" t="s">
        <v>21</v>
      </c>
      <c r="I385" s="5" t="s">
        <v>21</v>
      </c>
      <c r="J385" s="1" t="s">
        <v>1889</v>
      </c>
      <c r="K385" s="1" t="s">
        <v>1890</v>
      </c>
      <c r="L385" s="1" t="s">
        <v>1891</v>
      </c>
      <c r="M385" s="4" t="str">
        <f t="shared" si="1"/>
        <v>Outstanding</v>
      </c>
      <c r="N385" s="13" t="s">
        <v>21</v>
      </c>
    </row>
    <row r="386" spans="1:14" ht="60" customHeight="1" x14ac:dyDescent="0.35">
      <c r="A386" s="11" t="s">
        <v>1892</v>
      </c>
      <c r="B386" s="1" t="s">
        <v>1893</v>
      </c>
      <c r="C386" s="2" t="s">
        <v>16</v>
      </c>
      <c r="D386" s="3" t="s">
        <v>1789</v>
      </c>
      <c r="E386" s="4" t="s">
        <v>18</v>
      </c>
      <c r="F386" s="4" t="s">
        <v>19</v>
      </c>
      <c r="G386" s="4" t="s">
        <v>20</v>
      </c>
      <c r="H386" s="4" t="s">
        <v>21</v>
      </c>
      <c r="I386" s="5" t="s">
        <v>21</v>
      </c>
      <c r="J386" s="1" t="s">
        <v>1894</v>
      </c>
      <c r="K386" s="1" t="s">
        <v>1895</v>
      </c>
      <c r="L386" s="1" t="s">
        <v>1896</v>
      </c>
      <c r="M386" s="4" t="str">
        <f t="shared" si="1"/>
        <v>Outstanding</v>
      </c>
      <c r="N386" s="13" t="s">
        <v>21</v>
      </c>
    </row>
    <row r="387" spans="1:14" ht="60" customHeight="1" x14ac:dyDescent="0.35">
      <c r="A387" s="11" t="s">
        <v>1897</v>
      </c>
      <c r="B387" s="1" t="s">
        <v>1898</v>
      </c>
      <c r="C387" s="2" t="s">
        <v>16</v>
      </c>
      <c r="D387" s="3" t="s">
        <v>1789</v>
      </c>
      <c r="E387" s="4" t="s">
        <v>18</v>
      </c>
      <c r="F387" s="4" t="s">
        <v>19</v>
      </c>
      <c r="G387" s="4" t="s">
        <v>20</v>
      </c>
      <c r="H387" s="4" t="s">
        <v>21</v>
      </c>
      <c r="I387" s="5" t="s">
        <v>21</v>
      </c>
      <c r="J387" s="1" t="s">
        <v>1899</v>
      </c>
      <c r="K387" s="1" t="s">
        <v>1900</v>
      </c>
      <c r="L387" s="1" t="s">
        <v>1901</v>
      </c>
      <c r="M387" s="4" t="str">
        <f t="shared" si="1"/>
        <v>Outstanding</v>
      </c>
      <c r="N387" s="13" t="s">
        <v>21</v>
      </c>
    </row>
    <row r="388" spans="1:14" ht="60" customHeight="1" x14ac:dyDescent="0.35">
      <c r="A388" s="11" t="s">
        <v>1902</v>
      </c>
      <c r="B388" s="1" t="s">
        <v>1903</v>
      </c>
      <c r="C388" s="2" t="s">
        <v>16</v>
      </c>
      <c r="D388" s="3" t="s">
        <v>1789</v>
      </c>
      <c r="E388" s="4" t="s">
        <v>18</v>
      </c>
      <c r="F388" s="4" t="s">
        <v>19</v>
      </c>
      <c r="G388" s="4" t="s">
        <v>20</v>
      </c>
      <c r="H388" s="4" t="s">
        <v>21</v>
      </c>
      <c r="I388" s="5" t="s">
        <v>21</v>
      </c>
      <c r="J388" s="1" t="s">
        <v>1904</v>
      </c>
      <c r="K388" s="1" t="s">
        <v>1905</v>
      </c>
      <c r="L388" s="1" t="s">
        <v>1906</v>
      </c>
      <c r="M388" s="4" t="str">
        <f t="shared" si="1"/>
        <v>Outstanding</v>
      </c>
      <c r="N388" s="13" t="s">
        <v>21</v>
      </c>
    </row>
    <row r="389" spans="1:14" ht="60" customHeight="1" x14ac:dyDescent="0.35">
      <c r="A389" s="11" t="s">
        <v>1907</v>
      </c>
      <c r="B389" s="1" t="s">
        <v>1908</v>
      </c>
      <c r="C389" s="2" t="s">
        <v>16</v>
      </c>
      <c r="D389" s="3" t="s">
        <v>1789</v>
      </c>
      <c r="E389" s="4" t="s">
        <v>18</v>
      </c>
      <c r="F389" s="4" t="s">
        <v>19</v>
      </c>
      <c r="G389" s="4" t="s">
        <v>20</v>
      </c>
      <c r="H389" s="4" t="s">
        <v>21</v>
      </c>
      <c r="I389" s="5" t="s">
        <v>21</v>
      </c>
      <c r="J389" s="1" t="s">
        <v>1909</v>
      </c>
      <c r="K389" s="1" t="s">
        <v>1910</v>
      </c>
      <c r="L389" s="1" t="s">
        <v>1911</v>
      </c>
      <c r="M389" s="4" t="str">
        <f t="shared" si="1"/>
        <v>Outstanding</v>
      </c>
      <c r="N389" s="13" t="s">
        <v>21</v>
      </c>
    </row>
    <row r="390" spans="1:14" ht="60" customHeight="1" x14ac:dyDescent="0.35">
      <c r="A390" s="11" t="s">
        <v>1912</v>
      </c>
      <c r="B390" s="1" t="s">
        <v>1913</v>
      </c>
      <c r="C390" s="2" t="s">
        <v>16</v>
      </c>
      <c r="D390" s="3" t="s">
        <v>1789</v>
      </c>
      <c r="E390" s="4" t="s">
        <v>18</v>
      </c>
      <c r="F390" s="4" t="s">
        <v>19</v>
      </c>
      <c r="G390" s="4" t="s">
        <v>20</v>
      </c>
      <c r="H390" s="4" t="s">
        <v>21</v>
      </c>
      <c r="I390" s="5" t="s">
        <v>21</v>
      </c>
      <c r="J390" s="1" t="s">
        <v>1914</v>
      </c>
      <c r="K390" s="1" t="s">
        <v>1915</v>
      </c>
      <c r="L390" s="1" t="s">
        <v>1916</v>
      </c>
      <c r="M390" s="4" t="str">
        <f t="shared" si="1"/>
        <v>Outstanding</v>
      </c>
      <c r="N390" s="13" t="s">
        <v>21</v>
      </c>
    </row>
    <row r="391" spans="1:14" ht="60" customHeight="1" x14ac:dyDescent="0.35">
      <c r="A391" s="11" t="s">
        <v>1917</v>
      </c>
      <c r="B391" s="1" t="s">
        <v>1918</v>
      </c>
      <c r="C391" s="2" t="s">
        <v>67</v>
      </c>
      <c r="D391" s="3" t="s">
        <v>1789</v>
      </c>
      <c r="E391" s="4" t="s">
        <v>18</v>
      </c>
      <c r="F391" s="4" t="s">
        <v>19</v>
      </c>
      <c r="G391" s="4" t="s">
        <v>20</v>
      </c>
      <c r="H391" s="4" t="s">
        <v>21</v>
      </c>
      <c r="I391" s="5" t="s">
        <v>21</v>
      </c>
      <c r="J391" s="1" t="s">
        <v>1919</v>
      </c>
      <c r="K391" s="1" t="s">
        <v>1920</v>
      </c>
      <c r="L391" s="1" t="s">
        <v>1921</v>
      </c>
      <c r="M391" s="4" t="str">
        <f t="shared" si="1"/>
        <v>Outstanding</v>
      </c>
      <c r="N391" s="13" t="s">
        <v>21</v>
      </c>
    </row>
    <row r="392" spans="1:14" ht="60" customHeight="1" x14ac:dyDescent="0.35">
      <c r="A392" s="11" t="s">
        <v>1922</v>
      </c>
      <c r="B392" s="1" t="s">
        <v>1923</v>
      </c>
      <c r="C392" s="2" t="s">
        <v>16</v>
      </c>
      <c r="D392" s="3" t="s">
        <v>1924</v>
      </c>
      <c r="E392" s="4" t="s">
        <v>18</v>
      </c>
      <c r="F392" s="4" t="s">
        <v>19</v>
      </c>
      <c r="G392" s="4" t="s">
        <v>20</v>
      </c>
      <c r="H392" s="4" t="s">
        <v>21</v>
      </c>
      <c r="I392" s="5" t="s">
        <v>21</v>
      </c>
      <c r="J392" s="1" t="s">
        <v>1925</v>
      </c>
      <c r="K392" s="1" t="s">
        <v>1926</v>
      </c>
      <c r="L392" s="1" t="s">
        <v>1927</v>
      </c>
      <c r="M392" s="4" t="str">
        <f t="shared" si="1"/>
        <v>Outstanding</v>
      </c>
      <c r="N392" s="13" t="s">
        <v>21</v>
      </c>
    </row>
    <row r="393" spans="1:14" ht="60" customHeight="1" x14ac:dyDescent="0.35">
      <c r="A393" s="11" t="s">
        <v>1928</v>
      </c>
      <c r="B393" s="1" t="s">
        <v>1929</v>
      </c>
      <c r="C393" s="2" t="s">
        <v>16</v>
      </c>
      <c r="D393" s="3" t="s">
        <v>1924</v>
      </c>
      <c r="E393" s="4" t="s">
        <v>18</v>
      </c>
      <c r="F393" s="4" t="s">
        <v>19</v>
      </c>
      <c r="G393" s="4" t="s">
        <v>20</v>
      </c>
      <c r="H393" s="4" t="s">
        <v>21</v>
      </c>
      <c r="I393" s="5" t="s">
        <v>21</v>
      </c>
      <c r="J393" s="1" t="s">
        <v>1930</v>
      </c>
      <c r="K393" s="1" t="s">
        <v>1931</v>
      </c>
      <c r="L393" s="1" t="s">
        <v>1932</v>
      </c>
      <c r="M393" s="4" t="str">
        <f t="shared" si="1"/>
        <v>Outstanding</v>
      </c>
      <c r="N393" s="13" t="s">
        <v>21</v>
      </c>
    </row>
    <row r="394" spans="1:14" ht="60" customHeight="1" x14ac:dyDescent="0.35">
      <c r="A394" s="11" t="s">
        <v>1933</v>
      </c>
      <c r="B394" s="1" t="s">
        <v>1934</v>
      </c>
      <c r="C394" s="2" t="s">
        <v>16</v>
      </c>
      <c r="D394" s="3" t="s">
        <v>1924</v>
      </c>
      <c r="E394" s="4" t="s">
        <v>18</v>
      </c>
      <c r="F394" s="4" t="s">
        <v>19</v>
      </c>
      <c r="G394" s="4" t="s">
        <v>20</v>
      </c>
      <c r="H394" s="4" t="s">
        <v>21</v>
      </c>
      <c r="I394" s="5" t="s">
        <v>21</v>
      </c>
      <c r="J394" s="1" t="s">
        <v>1935</v>
      </c>
      <c r="K394" s="1" t="s">
        <v>1499</v>
      </c>
      <c r="L394" s="1" t="s">
        <v>1936</v>
      </c>
      <c r="M394" s="4" t="str">
        <f t="shared" si="1"/>
        <v>Outstanding</v>
      </c>
      <c r="N394" s="13" t="s">
        <v>21</v>
      </c>
    </row>
    <row r="395" spans="1:14" ht="60" customHeight="1" x14ac:dyDescent="0.35">
      <c r="A395" s="11" t="s">
        <v>1937</v>
      </c>
      <c r="B395" s="1" t="s">
        <v>1938</v>
      </c>
      <c r="C395" s="2" t="s">
        <v>16</v>
      </c>
      <c r="D395" s="3" t="s">
        <v>1924</v>
      </c>
      <c r="E395" s="4" t="s">
        <v>18</v>
      </c>
      <c r="F395" s="4" t="s">
        <v>19</v>
      </c>
      <c r="G395" s="4" t="s">
        <v>20</v>
      </c>
      <c r="H395" s="4" t="s">
        <v>21</v>
      </c>
      <c r="I395" s="5" t="s">
        <v>21</v>
      </c>
      <c r="J395" s="1" t="s">
        <v>1939</v>
      </c>
      <c r="K395" s="1" t="s">
        <v>1940</v>
      </c>
      <c r="L395" s="1" t="s">
        <v>1941</v>
      </c>
      <c r="M395" s="4" t="str">
        <f t="shared" si="1"/>
        <v>Outstanding</v>
      </c>
      <c r="N395" s="13" t="s">
        <v>21</v>
      </c>
    </row>
    <row r="396" spans="1:14" ht="60" customHeight="1" x14ac:dyDescent="0.35">
      <c r="A396" s="11" t="s">
        <v>1942</v>
      </c>
      <c r="B396" s="1" t="s">
        <v>1943</v>
      </c>
      <c r="C396" s="2" t="s">
        <v>67</v>
      </c>
      <c r="D396" s="3" t="s">
        <v>1924</v>
      </c>
      <c r="E396" s="4" t="s">
        <v>18</v>
      </c>
      <c r="F396" s="4" t="s">
        <v>19</v>
      </c>
      <c r="G396" s="4" t="s">
        <v>20</v>
      </c>
      <c r="H396" s="4" t="s">
        <v>21</v>
      </c>
      <c r="I396" s="5" t="s">
        <v>21</v>
      </c>
      <c r="J396" s="1" t="s">
        <v>1944</v>
      </c>
      <c r="K396" s="1" t="s">
        <v>1945</v>
      </c>
      <c r="L396" s="1" t="s">
        <v>1946</v>
      </c>
      <c r="M396" s="4" t="str">
        <f t="shared" si="1"/>
        <v>Outstanding</v>
      </c>
      <c r="N396" s="13" t="s">
        <v>21</v>
      </c>
    </row>
    <row r="397" spans="1:14" ht="60" customHeight="1" x14ac:dyDescent="0.35">
      <c r="A397" s="11" t="s">
        <v>1947</v>
      </c>
      <c r="B397" s="1" t="s">
        <v>1948</v>
      </c>
      <c r="C397" s="2" t="s">
        <v>67</v>
      </c>
      <c r="D397" s="3" t="s">
        <v>1924</v>
      </c>
      <c r="E397" s="4" t="s">
        <v>18</v>
      </c>
      <c r="F397" s="4" t="s">
        <v>19</v>
      </c>
      <c r="G397" s="4" t="s">
        <v>20</v>
      </c>
      <c r="H397" s="4" t="s">
        <v>21</v>
      </c>
      <c r="I397" s="5" t="s">
        <v>21</v>
      </c>
      <c r="J397" s="1" t="s">
        <v>1949</v>
      </c>
      <c r="K397" s="1" t="s">
        <v>1950</v>
      </c>
      <c r="L397" s="1" t="s">
        <v>1951</v>
      </c>
      <c r="M397" s="4" t="str">
        <f t="shared" si="1"/>
        <v>Outstanding</v>
      </c>
      <c r="N397" s="13" t="s">
        <v>21</v>
      </c>
    </row>
    <row r="398" spans="1:14" ht="60" customHeight="1" x14ac:dyDescent="0.35">
      <c r="A398" s="11" t="s">
        <v>1952</v>
      </c>
      <c r="B398" s="1" t="s">
        <v>1953</v>
      </c>
      <c r="C398" s="2" t="s">
        <v>67</v>
      </c>
      <c r="D398" s="3" t="s">
        <v>1924</v>
      </c>
      <c r="E398" s="4" t="s">
        <v>18</v>
      </c>
      <c r="F398" s="4" t="s">
        <v>19</v>
      </c>
      <c r="G398" s="4" t="s">
        <v>20</v>
      </c>
      <c r="H398" s="4" t="s">
        <v>21</v>
      </c>
      <c r="I398" s="5" t="s">
        <v>21</v>
      </c>
      <c r="J398" s="1" t="s">
        <v>1954</v>
      </c>
      <c r="K398" s="1" t="s">
        <v>1955</v>
      </c>
      <c r="L398" s="1" t="s">
        <v>1956</v>
      </c>
      <c r="M398" s="4" t="str">
        <f t="shared" si="1"/>
        <v>Outstanding</v>
      </c>
      <c r="N398" s="13" t="s">
        <v>21</v>
      </c>
    </row>
    <row r="399" spans="1:14" ht="60" customHeight="1" x14ac:dyDescent="0.35">
      <c r="A399" s="11" t="s">
        <v>1957</v>
      </c>
      <c r="B399" s="1" t="s">
        <v>1958</v>
      </c>
      <c r="C399" s="2" t="s">
        <v>16</v>
      </c>
      <c r="D399" s="3" t="s">
        <v>1924</v>
      </c>
      <c r="E399" s="4" t="s">
        <v>18</v>
      </c>
      <c r="F399" s="4" t="s">
        <v>19</v>
      </c>
      <c r="G399" s="4" t="s">
        <v>20</v>
      </c>
      <c r="H399" s="4" t="s">
        <v>21</v>
      </c>
      <c r="I399" s="5" t="s">
        <v>21</v>
      </c>
      <c r="J399" s="1" t="s">
        <v>1959</v>
      </c>
      <c r="K399" s="1" t="s">
        <v>1960</v>
      </c>
      <c r="L399" s="1" t="s">
        <v>1961</v>
      </c>
      <c r="M399" s="4" t="str">
        <f t="shared" si="1"/>
        <v>Outstanding</v>
      </c>
      <c r="N399" s="13" t="s">
        <v>21</v>
      </c>
    </row>
    <row r="400" spans="1:14" ht="60" customHeight="1" x14ac:dyDescent="0.35">
      <c r="A400" s="11" t="s">
        <v>1962</v>
      </c>
      <c r="B400" s="1" t="s">
        <v>1963</v>
      </c>
      <c r="C400" s="2" t="s">
        <v>16</v>
      </c>
      <c r="D400" s="3" t="s">
        <v>1924</v>
      </c>
      <c r="E400" s="4" t="s">
        <v>18</v>
      </c>
      <c r="F400" s="4" t="s">
        <v>19</v>
      </c>
      <c r="G400" s="4" t="s">
        <v>20</v>
      </c>
      <c r="H400" s="4" t="s">
        <v>21</v>
      </c>
      <c r="I400" s="5" t="s">
        <v>21</v>
      </c>
      <c r="J400" s="1" t="s">
        <v>1964</v>
      </c>
      <c r="K400" s="1" t="s">
        <v>1965</v>
      </c>
      <c r="L400" s="1" t="s">
        <v>1966</v>
      </c>
      <c r="M400" s="4" t="str">
        <f t="shared" si="1"/>
        <v>Outstanding</v>
      </c>
      <c r="N400" s="13" t="s">
        <v>21</v>
      </c>
    </row>
    <row r="401" spans="1:14" ht="60" customHeight="1" x14ac:dyDescent="0.35">
      <c r="A401" s="11" t="s">
        <v>1967</v>
      </c>
      <c r="B401" s="1" t="s">
        <v>1968</v>
      </c>
      <c r="C401" s="2" t="s">
        <v>16</v>
      </c>
      <c r="D401" s="3" t="s">
        <v>1924</v>
      </c>
      <c r="E401" s="4" t="s">
        <v>18</v>
      </c>
      <c r="F401" s="4" t="s">
        <v>19</v>
      </c>
      <c r="G401" s="4" t="s">
        <v>20</v>
      </c>
      <c r="H401" s="4" t="s">
        <v>21</v>
      </c>
      <c r="I401" s="5" t="s">
        <v>21</v>
      </c>
      <c r="J401" s="1" t="s">
        <v>1969</v>
      </c>
      <c r="K401" s="1" t="s">
        <v>1970</v>
      </c>
      <c r="L401" s="1" t="s">
        <v>1971</v>
      </c>
      <c r="M401" s="4" t="str">
        <f t="shared" si="1"/>
        <v>Outstanding</v>
      </c>
      <c r="N401" s="13" t="s">
        <v>21</v>
      </c>
    </row>
    <row r="402" spans="1:14" ht="60" customHeight="1" x14ac:dyDescent="0.35">
      <c r="A402" s="11" t="s">
        <v>1972</v>
      </c>
      <c r="B402" s="1" t="s">
        <v>1973</v>
      </c>
      <c r="C402" s="2" t="s">
        <v>16</v>
      </c>
      <c r="D402" s="3" t="s">
        <v>1924</v>
      </c>
      <c r="E402" s="4" t="s">
        <v>18</v>
      </c>
      <c r="F402" s="4" t="s">
        <v>19</v>
      </c>
      <c r="G402" s="4" t="s">
        <v>20</v>
      </c>
      <c r="H402" s="4" t="s">
        <v>21</v>
      </c>
      <c r="I402" s="5" t="s">
        <v>21</v>
      </c>
      <c r="J402" s="1" t="s">
        <v>1974</v>
      </c>
      <c r="K402" s="1" t="s">
        <v>1975</v>
      </c>
      <c r="L402" s="1" t="s">
        <v>1976</v>
      </c>
      <c r="M402" s="4" t="str">
        <f t="shared" si="1"/>
        <v>Outstanding</v>
      </c>
      <c r="N402" s="13" t="s">
        <v>21</v>
      </c>
    </row>
    <row r="403" spans="1:14" ht="60" customHeight="1" x14ac:dyDescent="0.35">
      <c r="A403" s="11" t="s">
        <v>1977</v>
      </c>
      <c r="B403" s="1" t="s">
        <v>1978</v>
      </c>
      <c r="C403" s="2" t="s">
        <v>16</v>
      </c>
      <c r="D403" s="3" t="s">
        <v>1924</v>
      </c>
      <c r="E403" s="4" t="s">
        <v>18</v>
      </c>
      <c r="F403" s="4" t="s">
        <v>19</v>
      </c>
      <c r="G403" s="4" t="s">
        <v>20</v>
      </c>
      <c r="H403" s="4" t="s">
        <v>21</v>
      </c>
      <c r="I403" s="5" t="s">
        <v>21</v>
      </c>
      <c r="J403" s="1" t="s">
        <v>1979</v>
      </c>
      <c r="K403" s="1" t="s">
        <v>1980</v>
      </c>
      <c r="L403" s="1" t="s">
        <v>1981</v>
      </c>
      <c r="M403" s="4" t="str">
        <f t="shared" si="1"/>
        <v>Outstanding</v>
      </c>
      <c r="N403" s="13" t="s">
        <v>21</v>
      </c>
    </row>
    <row r="404" spans="1:14" ht="60" customHeight="1" x14ac:dyDescent="0.35">
      <c r="A404" s="11" t="s">
        <v>1982</v>
      </c>
      <c r="B404" s="1" t="s">
        <v>1983</v>
      </c>
      <c r="C404" s="2" t="s">
        <v>16</v>
      </c>
      <c r="D404" s="3" t="s">
        <v>1924</v>
      </c>
      <c r="E404" s="4" t="s">
        <v>18</v>
      </c>
      <c r="F404" s="4" t="s">
        <v>19</v>
      </c>
      <c r="G404" s="4" t="s">
        <v>20</v>
      </c>
      <c r="H404" s="4" t="s">
        <v>21</v>
      </c>
      <c r="I404" s="5" t="s">
        <v>21</v>
      </c>
      <c r="J404" s="1" t="s">
        <v>1984</v>
      </c>
      <c r="K404" s="1" t="s">
        <v>1985</v>
      </c>
      <c r="L404" s="1" t="s">
        <v>1986</v>
      </c>
      <c r="M404" s="4" t="str">
        <f t="shared" si="1"/>
        <v>Outstanding</v>
      </c>
      <c r="N404" s="13" t="s">
        <v>21</v>
      </c>
    </row>
    <row r="405" spans="1:14" ht="60" customHeight="1" x14ac:dyDescent="0.35">
      <c r="A405" s="11" t="s">
        <v>1987</v>
      </c>
      <c r="B405" s="1" t="s">
        <v>1988</v>
      </c>
      <c r="C405" s="2" t="s">
        <v>16</v>
      </c>
      <c r="D405" s="3" t="s">
        <v>1924</v>
      </c>
      <c r="E405" s="4" t="s">
        <v>18</v>
      </c>
      <c r="F405" s="4" t="s">
        <v>19</v>
      </c>
      <c r="G405" s="4" t="s">
        <v>20</v>
      </c>
      <c r="H405" s="4" t="s">
        <v>21</v>
      </c>
      <c r="I405" s="5" t="s">
        <v>21</v>
      </c>
      <c r="J405" s="1" t="s">
        <v>1989</v>
      </c>
      <c r="K405" s="1" t="s">
        <v>1990</v>
      </c>
      <c r="L405" s="1" t="s">
        <v>1991</v>
      </c>
      <c r="M405" s="4" t="str">
        <f t="shared" si="1"/>
        <v>Outstanding</v>
      </c>
      <c r="N405" s="13" t="s">
        <v>21</v>
      </c>
    </row>
    <row r="406" spans="1:14" ht="60" customHeight="1" x14ac:dyDescent="0.35">
      <c r="A406" s="11" t="s">
        <v>1992</v>
      </c>
      <c r="B406" s="1" t="s">
        <v>1993</v>
      </c>
      <c r="C406" s="2" t="s">
        <v>16</v>
      </c>
      <c r="D406" s="3" t="s">
        <v>1924</v>
      </c>
      <c r="E406" s="4" t="s">
        <v>18</v>
      </c>
      <c r="F406" s="4" t="s">
        <v>19</v>
      </c>
      <c r="G406" s="4" t="s">
        <v>20</v>
      </c>
      <c r="H406" s="4" t="s">
        <v>21</v>
      </c>
      <c r="I406" s="5" t="s">
        <v>21</v>
      </c>
      <c r="J406" s="1" t="s">
        <v>1994</v>
      </c>
      <c r="K406" s="1" t="s">
        <v>1995</v>
      </c>
      <c r="L406" s="1" t="s">
        <v>1996</v>
      </c>
      <c r="M406" s="4" t="str">
        <f t="shared" si="1"/>
        <v>Outstanding</v>
      </c>
      <c r="N406" s="13" t="s">
        <v>21</v>
      </c>
    </row>
    <row r="407" spans="1:14" ht="60" customHeight="1" x14ac:dyDescent="0.35">
      <c r="A407" s="11" t="s">
        <v>1997</v>
      </c>
      <c r="B407" s="1" t="s">
        <v>1998</v>
      </c>
      <c r="C407" s="2" t="s">
        <v>16</v>
      </c>
      <c r="D407" s="3" t="s">
        <v>1924</v>
      </c>
      <c r="E407" s="4" t="s">
        <v>18</v>
      </c>
      <c r="F407" s="4" t="s">
        <v>19</v>
      </c>
      <c r="G407" s="4" t="s">
        <v>20</v>
      </c>
      <c r="H407" s="4" t="s">
        <v>21</v>
      </c>
      <c r="I407" s="5" t="s">
        <v>21</v>
      </c>
      <c r="J407" s="1" t="s">
        <v>1404</v>
      </c>
      <c r="K407" s="1" t="s">
        <v>1703</v>
      </c>
      <c r="L407" s="1" t="s">
        <v>1999</v>
      </c>
      <c r="M407" s="4" t="str">
        <f t="shared" si="1"/>
        <v>Outstanding</v>
      </c>
      <c r="N407" s="13" t="s">
        <v>21</v>
      </c>
    </row>
    <row r="408" spans="1:14" ht="60" customHeight="1" x14ac:dyDescent="0.35">
      <c r="A408" s="11" t="s">
        <v>2000</v>
      </c>
      <c r="B408" s="1" t="s">
        <v>2001</v>
      </c>
      <c r="C408" s="2" t="s">
        <v>16</v>
      </c>
      <c r="D408" s="3" t="s">
        <v>1924</v>
      </c>
      <c r="E408" s="4" t="s">
        <v>18</v>
      </c>
      <c r="F408" s="4" t="s">
        <v>19</v>
      </c>
      <c r="G408" s="4" t="s">
        <v>20</v>
      </c>
      <c r="H408" s="4" t="s">
        <v>21</v>
      </c>
      <c r="I408" s="5" t="s">
        <v>21</v>
      </c>
      <c r="J408" s="1" t="s">
        <v>2002</v>
      </c>
      <c r="K408" s="1" t="s">
        <v>2003</v>
      </c>
      <c r="L408" s="1" t="s">
        <v>2004</v>
      </c>
      <c r="M408" s="4" t="str">
        <f t="shared" si="1"/>
        <v>Outstanding</v>
      </c>
      <c r="N408" s="13" t="s">
        <v>21</v>
      </c>
    </row>
    <row r="409" spans="1:14" ht="60" customHeight="1" x14ac:dyDescent="0.35">
      <c r="A409" s="11" t="s">
        <v>2005</v>
      </c>
      <c r="B409" s="1" t="s">
        <v>2006</v>
      </c>
      <c r="C409" s="2" t="s">
        <v>16</v>
      </c>
      <c r="D409" s="3" t="s">
        <v>1924</v>
      </c>
      <c r="E409" s="4" t="s">
        <v>18</v>
      </c>
      <c r="F409" s="4" t="s">
        <v>19</v>
      </c>
      <c r="G409" s="4" t="s">
        <v>20</v>
      </c>
      <c r="H409" s="4" t="s">
        <v>21</v>
      </c>
      <c r="I409" s="5" t="s">
        <v>21</v>
      </c>
      <c r="J409" s="1" t="s">
        <v>2007</v>
      </c>
      <c r="K409" s="1" t="s">
        <v>2008</v>
      </c>
      <c r="L409" s="1" t="s">
        <v>2009</v>
      </c>
      <c r="M409" s="4" t="str">
        <f t="shared" si="1"/>
        <v>Outstanding</v>
      </c>
      <c r="N409" s="13" t="s">
        <v>21</v>
      </c>
    </row>
    <row r="410" spans="1:14" ht="60" customHeight="1" x14ac:dyDescent="0.35">
      <c r="A410" s="11" t="s">
        <v>2010</v>
      </c>
      <c r="B410" s="1" t="s">
        <v>2011</v>
      </c>
      <c r="C410" s="2" t="s">
        <v>16</v>
      </c>
      <c r="D410" s="3" t="s">
        <v>1924</v>
      </c>
      <c r="E410" s="4" t="s">
        <v>18</v>
      </c>
      <c r="F410" s="4" t="s">
        <v>19</v>
      </c>
      <c r="G410" s="4" t="s">
        <v>20</v>
      </c>
      <c r="H410" s="4" t="s">
        <v>21</v>
      </c>
      <c r="I410" s="5" t="s">
        <v>21</v>
      </c>
      <c r="J410" s="1" t="s">
        <v>2012</v>
      </c>
      <c r="K410" s="1" t="s">
        <v>2013</v>
      </c>
      <c r="L410" s="1" t="s">
        <v>2014</v>
      </c>
      <c r="M410" s="4" t="str">
        <f t="shared" si="1"/>
        <v>Outstanding</v>
      </c>
      <c r="N410" s="13" t="s">
        <v>21</v>
      </c>
    </row>
    <row r="411" spans="1:14" ht="60" customHeight="1" x14ac:dyDescent="0.35">
      <c r="A411" s="11" t="s">
        <v>2015</v>
      </c>
      <c r="B411" s="1" t="s">
        <v>2016</v>
      </c>
      <c r="C411" s="2" t="s">
        <v>16</v>
      </c>
      <c r="D411" s="3" t="s">
        <v>1924</v>
      </c>
      <c r="E411" s="4" t="s">
        <v>18</v>
      </c>
      <c r="F411" s="4" t="s">
        <v>19</v>
      </c>
      <c r="G411" s="4" t="s">
        <v>20</v>
      </c>
      <c r="H411" s="4" t="s">
        <v>21</v>
      </c>
      <c r="I411" s="5" t="s">
        <v>21</v>
      </c>
      <c r="J411" s="1" t="s">
        <v>2017</v>
      </c>
      <c r="K411" s="1" t="s">
        <v>2018</v>
      </c>
      <c r="L411" s="1" t="s">
        <v>2019</v>
      </c>
      <c r="M411" s="4" t="str">
        <f t="shared" si="1"/>
        <v>Outstanding</v>
      </c>
      <c r="N411" s="13" t="s">
        <v>21</v>
      </c>
    </row>
    <row r="412" spans="1:14" ht="60" customHeight="1" x14ac:dyDescent="0.35">
      <c r="A412" s="11" t="s">
        <v>2020</v>
      </c>
      <c r="B412" s="1" t="s">
        <v>2021</v>
      </c>
      <c r="C412" s="2" t="s">
        <v>16</v>
      </c>
      <c r="D412" s="3" t="s">
        <v>1924</v>
      </c>
      <c r="E412" s="4" t="s">
        <v>18</v>
      </c>
      <c r="F412" s="4" t="s">
        <v>19</v>
      </c>
      <c r="G412" s="4" t="s">
        <v>20</v>
      </c>
      <c r="H412" s="4" t="s">
        <v>21</v>
      </c>
      <c r="I412" s="5" t="s">
        <v>21</v>
      </c>
      <c r="J412" s="1" t="s">
        <v>2022</v>
      </c>
      <c r="K412" s="1" t="s">
        <v>1727</v>
      </c>
      <c r="L412" s="1" t="s">
        <v>2023</v>
      </c>
      <c r="M412" s="4" t="str">
        <f t="shared" si="1"/>
        <v>Outstanding</v>
      </c>
      <c r="N412" s="13" t="s">
        <v>21</v>
      </c>
    </row>
    <row r="413" spans="1:14" ht="60" customHeight="1" x14ac:dyDescent="0.35">
      <c r="A413" s="11" t="s">
        <v>2024</v>
      </c>
      <c r="B413" s="1" t="s">
        <v>2025</v>
      </c>
      <c r="C413" s="2" t="s">
        <v>16</v>
      </c>
      <c r="D413" s="3" t="s">
        <v>1924</v>
      </c>
      <c r="E413" s="4" t="s">
        <v>18</v>
      </c>
      <c r="F413" s="4" t="s">
        <v>19</v>
      </c>
      <c r="G413" s="4" t="s">
        <v>20</v>
      </c>
      <c r="H413" s="4" t="s">
        <v>21</v>
      </c>
      <c r="I413" s="5" t="s">
        <v>21</v>
      </c>
      <c r="J413" s="1" t="s">
        <v>2026</v>
      </c>
      <c r="K413" s="1" t="s">
        <v>1595</v>
      </c>
      <c r="L413" s="1" t="s">
        <v>2027</v>
      </c>
      <c r="M413" s="4" t="str">
        <f t="shared" si="1"/>
        <v>Outstanding</v>
      </c>
      <c r="N413" s="13" t="s">
        <v>21</v>
      </c>
    </row>
    <row r="414" spans="1:14" ht="60" customHeight="1" x14ac:dyDescent="0.35">
      <c r="A414" s="11" t="s">
        <v>2028</v>
      </c>
      <c r="B414" s="1" t="s">
        <v>2029</v>
      </c>
      <c r="C414" s="2" t="s">
        <v>16</v>
      </c>
      <c r="D414" s="3" t="s">
        <v>1924</v>
      </c>
      <c r="E414" s="4" t="s">
        <v>18</v>
      </c>
      <c r="F414" s="4" t="s">
        <v>19</v>
      </c>
      <c r="G414" s="4" t="s">
        <v>20</v>
      </c>
      <c r="H414" s="4" t="s">
        <v>21</v>
      </c>
      <c r="I414" s="5" t="s">
        <v>21</v>
      </c>
      <c r="J414" s="1" t="s">
        <v>2030</v>
      </c>
      <c r="K414" s="1" t="s">
        <v>2031</v>
      </c>
      <c r="L414" s="1" t="s">
        <v>2032</v>
      </c>
      <c r="M414" s="4" t="str">
        <f t="shared" si="1"/>
        <v>Outstanding</v>
      </c>
      <c r="N414" s="13" t="s">
        <v>21</v>
      </c>
    </row>
    <row r="415" spans="1:14" ht="60" customHeight="1" x14ac:dyDescent="0.35">
      <c r="A415" s="11" t="s">
        <v>2033</v>
      </c>
      <c r="B415" s="1" t="s">
        <v>2034</v>
      </c>
      <c r="C415" s="2" t="s">
        <v>16</v>
      </c>
      <c r="D415" s="3" t="s">
        <v>1924</v>
      </c>
      <c r="E415" s="4" t="s">
        <v>18</v>
      </c>
      <c r="F415" s="4" t="s">
        <v>19</v>
      </c>
      <c r="G415" s="4" t="s">
        <v>20</v>
      </c>
      <c r="H415" s="4" t="s">
        <v>21</v>
      </c>
      <c r="I415" s="5" t="s">
        <v>21</v>
      </c>
      <c r="J415" s="1" t="s">
        <v>2035</v>
      </c>
      <c r="K415" s="1" t="s">
        <v>2036</v>
      </c>
      <c r="L415" s="1" t="s">
        <v>2037</v>
      </c>
      <c r="M415" s="4" t="str">
        <f t="shared" si="1"/>
        <v>Outstanding</v>
      </c>
      <c r="N415" s="13" t="s">
        <v>21</v>
      </c>
    </row>
    <row r="416" spans="1:14" ht="60" customHeight="1" x14ac:dyDescent="0.35">
      <c r="A416" s="11" t="s">
        <v>2038</v>
      </c>
      <c r="B416" s="1" t="s">
        <v>2039</v>
      </c>
      <c r="C416" s="2" t="s">
        <v>16</v>
      </c>
      <c r="D416" s="3" t="s">
        <v>1924</v>
      </c>
      <c r="E416" s="4" t="s">
        <v>18</v>
      </c>
      <c r="F416" s="4" t="s">
        <v>19</v>
      </c>
      <c r="G416" s="4" t="s">
        <v>20</v>
      </c>
      <c r="H416" s="4" t="s">
        <v>21</v>
      </c>
      <c r="I416" s="5" t="s">
        <v>21</v>
      </c>
      <c r="J416" s="1" t="s">
        <v>2040</v>
      </c>
      <c r="K416" s="1" t="s">
        <v>2041</v>
      </c>
      <c r="L416" s="1" t="s">
        <v>2042</v>
      </c>
      <c r="M416" s="4" t="str">
        <f t="shared" si="1"/>
        <v>Outstanding</v>
      </c>
      <c r="N416" s="13" t="s">
        <v>21</v>
      </c>
    </row>
    <row r="417" spans="1:14" ht="60" customHeight="1" x14ac:dyDescent="0.35">
      <c r="A417" s="11" t="s">
        <v>2043</v>
      </c>
      <c r="B417" s="1" t="s">
        <v>2044</v>
      </c>
      <c r="C417" s="2" t="s">
        <v>16</v>
      </c>
      <c r="D417" s="3" t="s">
        <v>1924</v>
      </c>
      <c r="E417" s="4" t="s">
        <v>18</v>
      </c>
      <c r="F417" s="4" t="s">
        <v>19</v>
      </c>
      <c r="G417" s="4" t="s">
        <v>20</v>
      </c>
      <c r="H417" s="4" t="s">
        <v>21</v>
      </c>
      <c r="I417" s="5" t="s">
        <v>21</v>
      </c>
      <c r="J417" s="1" t="s">
        <v>2045</v>
      </c>
      <c r="K417" s="1" t="s">
        <v>2046</v>
      </c>
      <c r="L417" s="1" t="s">
        <v>2047</v>
      </c>
      <c r="M417" s="4" t="str">
        <f t="shared" si="1"/>
        <v>Outstanding</v>
      </c>
      <c r="N417" s="13" t="s">
        <v>21</v>
      </c>
    </row>
    <row r="418" spans="1:14" ht="60" customHeight="1" x14ac:dyDescent="0.35">
      <c r="A418" s="11" t="s">
        <v>2048</v>
      </c>
      <c r="B418" s="1" t="s">
        <v>2049</v>
      </c>
      <c r="C418" s="2" t="s">
        <v>16</v>
      </c>
      <c r="D418" s="3" t="s">
        <v>1924</v>
      </c>
      <c r="E418" s="4" t="s">
        <v>18</v>
      </c>
      <c r="F418" s="4" t="s">
        <v>19</v>
      </c>
      <c r="G418" s="4" t="s">
        <v>20</v>
      </c>
      <c r="H418" s="4" t="s">
        <v>21</v>
      </c>
      <c r="I418" s="5" t="s">
        <v>21</v>
      </c>
      <c r="J418" s="1" t="s">
        <v>2050</v>
      </c>
      <c r="K418" s="1" t="s">
        <v>2051</v>
      </c>
      <c r="L418" s="1" t="s">
        <v>2052</v>
      </c>
      <c r="M418" s="4" t="str">
        <f t="shared" si="1"/>
        <v>Outstanding</v>
      </c>
      <c r="N418" s="13" t="s">
        <v>21</v>
      </c>
    </row>
    <row r="419" spans="1:14" ht="60" customHeight="1" x14ac:dyDescent="0.35">
      <c r="A419" s="11" t="s">
        <v>2053</v>
      </c>
      <c r="B419" s="1" t="s">
        <v>2054</v>
      </c>
      <c r="C419" s="2" t="s">
        <v>16</v>
      </c>
      <c r="D419" s="3" t="s">
        <v>1924</v>
      </c>
      <c r="E419" s="4" t="s">
        <v>18</v>
      </c>
      <c r="F419" s="4" t="s">
        <v>19</v>
      </c>
      <c r="G419" s="4" t="s">
        <v>20</v>
      </c>
      <c r="H419" s="4" t="s">
        <v>21</v>
      </c>
      <c r="I419" s="5" t="s">
        <v>21</v>
      </c>
      <c r="J419" s="1" t="s">
        <v>2055</v>
      </c>
      <c r="K419" s="1" t="s">
        <v>2056</v>
      </c>
      <c r="L419" s="1" t="s">
        <v>2057</v>
      </c>
      <c r="M419" s="4" t="str">
        <f t="shared" si="1"/>
        <v>Outstanding</v>
      </c>
      <c r="N419" s="13" t="s">
        <v>21</v>
      </c>
    </row>
    <row r="420" spans="1:14" ht="60" customHeight="1" x14ac:dyDescent="0.35">
      <c r="A420" s="11" t="s">
        <v>2058</v>
      </c>
      <c r="B420" s="1" t="s">
        <v>2059</v>
      </c>
      <c r="C420" s="2" t="s">
        <v>16</v>
      </c>
      <c r="D420" s="3" t="s">
        <v>1924</v>
      </c>
      <c r="E420" s="4" t="s">
        <v>18</v>
      </c>
      <c r="F420" s="4" t="s">
        <v>19</v>
      </c>
      <c r="G420" s="4" t="s">
        <v>20</v>
      </c>
      <c r="H420" s="4" t="s">
        <v>21</v>
      </c>
      <c r="I420" s="5" t="s">
        <v>21</v>
      </c>
      <c r="J420" s="1" t="s">
        <v>2060</v>
      </c>
      <c r="K420" s="1" t="s">
        <v>2061</v>
      </c>
      <c r="L420" s="1" t="s">
        <v>2062</v>
      </c>
      <c r="M420" s="4" t="str">
        <f t="shared" si="1"/>
        <v>Outstanding</v>
      </c>
      <c r="N420" s="13" t="s">
        <v>21</v>
      </c>
    </row>
    <row r="421" spans="1:14" ht="60" customHeight="1" x14ac:dyDescent="0.35">
      <c r="A421" s="11" t="s">
        <v>2063</v>
      </c>
      <c r="B421" s="1" t="s">
        <v>2064</v>
      </c>
      <c r="C421" s="2" t="s">
        <v>16</v>
      </c>
      <c r="D421" s="3" t="s">
        <v>2065</v>
      </c>
      <c r="E421" s="4" t="s">
        <v>18</v>
      </c>
      <c r="F421" s="4" t="s">
        <v>19</v>
      </c>
      <c r="G421" s="4" t="s">
        <v>20</v>
      </c>
      <c r="H421" s="4" t="s">
        <v>21</v>
      </c>
      <c r="I421" s="5" t="s">
        <v>21</v>
      </c>
      <c r="J421" s="1" t="s">
        <v>2066</v>
      </c>
      <c r="K421" s="1" t="s">
        <v>2067</v>
      </c>
      <c r="L421" s="1" t="s">
        <v>2068</v>
      </c>
      <c r="M421" s="4" t="str">
        <f t="shared" si="1"/>
        <v>Outstanding</v>
      </c>
      <c r="N421" s="13" t="s">
        <v>21</v>
      </c>
    </row>
    <row r="422" spans="1:14" ht="60" customHeight="1" x14ac:dyDescent="0.35">
      <c r="A422" s="11" t="s">
        <v>2069</v>
      </c>
      <c r="B422" s="1" t="s">
        <v>2070</v>
      </c>
      <c r="C422" s="2" t="s">
        <v>16</v>
      </c>
      <c r="D422" s="3" t="s">
        <v>2065</v>
      </c>
      <c r="E422" s="4" t="s">
        <v>18</v>
      </c>
      <c r="F422" s="4" t="s">
        <v>19</v>
      </c>
      <c r="G422" s="4" t="s">
        <v>20</v>
      </c>
      <c r="H422" s="4" t="s">
        <v>21</v>
      </c>
      <c r="I422" s="5" t="s">
        <v>21</v>
      </c>
      <c r="J422" s="1" t="s">
        <v>2071</v>
      </c>
      <c r="K422" s="1" t="s">
        <v>2072</v>
      </c>
      <c r="L422" s="1" t="s">
        <v>2073</v>
      </c>
      <c r="M422" s="4" t="str">
        <f t="shared" si="1"/>
        <v>Outstanding</v>
      </c>
      <c r="N422" s="13" t="s">
        <v>21</v>
      </c>
    </row>
    <row r="423" spans="1:14" ht="60" customHeight="1" x14ac:dyDescent="0.35">
      <c r="A423" s="11" t="s">
        <v>2074</v>
      </c>
      <c r="B423" s="1" t="s">
        <v>2075</v>
      </c>
      <c r="C423" s="2" t="s">
        <v>16</v>
      </c>
      <c r="D423" s="3" t="s">
        <v>2065</v>
      </c>
      <c r="E423" s="4" t="s">
        <v>18</v>
      </c>
      <c r="F423" s="4" t="s">
        <v>19</v>
      </c>
      <c r="G423" s="4" t="s">
        <v>20</v>
      </c>
      <c r="H423" s="4" t="s">
        <v>21</v>
      </c>
      <c r="I423" s="5" t="s">
        <v>21</v>
      </c>
      <c r="J423" s="1" t="s">
        <v>2076</v>
      </c>
      <c r="K423" s="1" t="s">
        <v>2077</v>
      </c>
      <c r="L423" s="1" t="s">
        <v>2078</v>
      </c>
      <c r="M423" s="4" t="str">
        <f t="shared" si="1"/>
        <v>Outstanding</v>
      </c>
      <c r="N423" s="13" t="s">
        <v>21</v>
      </c>
    </row>
    <row r="424" spans="1:14" ht="60" customHeight="1" x14ac:dyDescent="0.35">
      <c r="A424" s="11" t="s">
        <v>2079</v>
      </c>
      <c r="B424" s="1" t="s">
        <v>2080</v>
      </c>
      <c r="C424" s="2" t="s">
        <v>16</v>
      </c>
      <c r="D424" s="3" t="s">
        <v>2065</v>
      </c>
      <c r="E424" s="4" t="s">
        <v>18</v>
      </c>
      <c r="F424" s="4" t="s">
        <v>19</v>
      </c>
      <c r="G424" s="4" t="s">
        <v>20</v>
      </c>
      <c r="H424" s="4" t="s">
        <v>21</v>
      </c>
      <c r="I424" s="5" t="s">
        <v>21</v>
      </c>
      <c r="J424" s="1" t="s">
        <v>2081</v>
      </c>
      <c r="K424" s="1" t="s">
        <v>2082</v>
      </c>
      <c r="L424" s="1" t="s">
        <v>2083</v>
      </c>
      <c r="M424" s="4" t="str">
        <f t="shared" si="1"/>
        <v>Outstanding</v>
      </c>
      <c r="N424" s="13" t="s">
        <v>21</v>
      </c>
    </row>
    <row r="425" spans="1:14" ht="60" customHeight="1" x14ac:dyDescent="0.35">
      <c r="A425" s="11" t="s">
        <v>2084</v>
      </c>
      <c r="B425" s="1" t="s">
        <v>2085</v>
      </c>
      <c r="C425" s="2" t="s">
        <v>16</v>
      </c>
      <c r="D425" s="3" t="s">
        <v>2065</v>
      </c>
      <c r="E425" s="4" t="s">
        <v>18</v>
      </c>
      <c r="F425" s="4" t="s">
        <v>19</v>
      </c>
      <c r="G425" s="4" t="s">
        <v>20</v>
      </c>
      <c r="H425" s="4" t="s">
        <v>21</v>
      </c>
      <c r="I425" s="5" t="s">
        <v>21</v>
      </c>
      <c r="J425" s="1" t="s">
        <v>2086</v>
      </c>
      <c r="K425" s="1" t="s">
        <v>2087</v>
      </c>
      <c r="L425" s="1" t="s">
        <v>2088</v>
      </c>
      <c r="M425" s="4" t="str">
        <f t="shared" si="1"/>
        <v>Outstanding</v>
      </c>
      <c r="N425" s="13" t="s">
        <v>21</v>
      </c>
    </row>
    <row r="426" spans="1:14" ht="60" customHeight="1" x14ac:dyDescent="0.35">
      <c r="A426" s="11" t="s">
        <v>2089</v>
      </c>
      <c r="B426" s="1" t="s">
        <v>2090</v>
      </c>
      <c r="C426" s="2" t="s">
        <v>16</v>
      </c>
      <c r="D426" s="3" t="s">
        <v>2065</v>
      </c>
      <c r="E426" s="4" t="s">
        <v>18</v>
      </c>
      <c r="F426" s="4" t="s">
        <v>19</v>
      </c>
      <c r="G426" s="4" t="s">
        <v>20</v>
      </c>
      <c r="H426" s="4" t="s">
        <v>21</v>
      </c>
      <c r="I426" s="5" t="s">
        <v>21</v>
      </c>
      <c r="J426" s="1" t="s">
        <v>2091</v>
      </c>
      <c r="K426" s="1" t="s">
        <v>2092</v>
      </c>
      <c r="L426" s="1" t="s">
        <v>2093</v>
      </c>
      <c r="M426" s="4" t="str">
        <f t="shared" si="1"/>
        <v>Outstanding</v>
      </c>
      <c r="N426" s="13" t="s">
        <v>21</v>
      </c>
    </row>
    <row r="427" spans="1:14" ht="60" customHeight="1" x14ac:dyDescent="0.35">
      <c r="A427" s="11" t="s">
        <v>2094</v>
      </c>
      <c r="B427" s="1" t="s">
        <v>2095</v>
      </c>
      <c r="C427" s="2" t="s">
        <v>16</v>
      </c>
      <c r="D427" s="3" t="s">
        <v>2065</v>
      </c>
      <c r="E427" s="4" t="s">
        <v>18</v>
      </c>
      <c r="F427" s="4" t="s">
        <v>19</v>
      </c>
      <c r="G427" s="4" t="s">
        <v>20</v>
      </c>
      <c r="H427" s="4" t="s">
        <v>21</v>
      </c>
      <c r="I427" s="5" t="s">
        <v>21</v>
      </c>
      <c r="J427" s="1" t="s">
        <v>2096</v>
      </c>
      <c r="K427" s="1" t="s">
        <v>2097</v>
      </c>
      <c r="L427" s="1" t="s">
        <v>2098</v>
      </c>
      <c r="M427" s="4" t="str">
        <f t="shared" si="1"/>
        <v>Outstanding</v>
      </c>
      <c r="N427" s="13" t="s">
        <v>21</v>
      </c>
    </row>
    <row r="428" spans="1:14" ht="60" customHeight="1" x14ac:dyDescent="0.35">
      <c r="A428" s="11" t="s">
        <v>2099</v>
      </c>
      <c r="B428" s="1" t="s">
        <v>2100</v>
      </c>
      <c r="C428" s="2" t="s">
        <v>16</v>
      </c>
      <c r="D428" s="3" t="s">
        <v>2065</v>
      </c>
      <c r="E428" s="4" t="s">
        <v>18</v>
      </c>
      <c r="F428" s="4" t="s">
        <v>19</v>
      </c>
      <c r="G428" s="4" t="s">
        <v>20</v>
      </c>
      <c r="H428" s="4" t="s">
        <v>21</v>
      </c>
      <c r="I428" s="5" t="s">
        <v>21</v>
      </c>
      <c r="J428" s="1" t="s">
        <v>2101</v>
      </c>
      <c r="K428" s="1" t="s">
        <v>2102</v>
      </c>
      <c r="L428" s="1" t="s">
        <v>2103</v>
      </c>
      <c r="M428" s="4" t="str">
        <f t="shared" si="1"/>
        <v>Outstanding</v>
      </c>
      <c r="N428" s="13" t="s">
        <v>21</v>
      </c>
    </row>
    <row r="429" spans="1:14" ht="60" customHeight="1" x14ac:dyDescent="0.35">
      <c r="A429" s="11" t="s">
        <v>2104</v>
      </c>
      <c r="B429" s="1" t="s">
        <v>2105</v>
      </c>
      <c r="C429" s="2" t="s">
        <v>16</v>
      </c>
      <c r="D429" s="3" t="s">
        <v>2065</v>
      </c>
      <c r="E429" s="4" t="s">
        <v>18</v>
      </c>
      <c r="F429" s="4" t="s">
        <v>19</v>
      </c>
      <c r="G429" s="4" t="s">
        <v>20</v>
      </c>
      <c r="H429" s="4" t="s">
        <v>21</v>
      </c>
      <c r="I429" s="5" t="s">
        <v>21</v>
      </c>
      <c r="J429" s="1" t="s">
        <v>2106</v>
      </c>
      <c r="K429" s="1" t="s">
        <v>2107</v>
      </c>
      <c r="L429" s="1" t="s">
        <v>2108</v>
      </c>
      <c r="M429" s="4" t="str">
        <f t="shared" si="1"/>
        <v>Outstanding</v>
      </c>
      <c r="N429" s="13" t="s">
        <v>21</v>
      </c>
    </row>
    <row r="430" spans="1:14" ht="60" customHeight="1" x14ac:dyDescent="0.35">
      <c r="A430" s="11" t="s">
        <v>2109</v>
      </c>
      <c r="B430" s="1" t="s">
        <v>2110</v>
      </c>
      <c r="C430" s="2" t="s">
        <v>16</v>
      </c>
      <c r="D430" s="3" t="s">
        <v>1072</v>
      </c>
      <c r="E430" s="4" t="s">
        <v>18</v>
      </c>
      <c r="F430" s="4" t="s">
        <v>19</v>
      </c>
      <c r="G430" s="4" t="s">
        <v>20</v>
      </c>
      <c r="H430" s="4" t="s">
        <v>21</v>
      </c>
      <c r="I430" s="5" t="s">
        <v>21</v>
      </c>
      <c r="J430" s="1" t="s">
        <v>2111</v>
      </c>
      <c r="K430" s="1" t="s">
        <v>2112</v>
      </c>
      <c r="L430" s="1" t="s">
        <v>2113</v>
      </c>
      <c r="M430" s="4" t="str">
        <f t="shared" si="1"/>
        <v>Outstanding</v>
      </c>
      <c r="N430" s="13" t="s">
        <v>21</v>
      </c>
    </row>
    <row r="431" spans="1:14" ht="60" customHeight="1" x14ac:dyDescent="0.35">
      <c r="A431" s="11" t="s">
        <v>2114</v>
      </c>
      <c r="B431" s="1" t="s">
        <v>2115</v>
      </c>
      <c r="C431" s="2" t="s">
        <v>16</v>
      </c>
      <c r="D431" s="3" t="s">
        <v>2116</v>
      </c>
      <c r="E431" s="4" t="s">
        <v>18</v>
      </c>
      <c r="F431" s="4" t="s">
        <v>19</v>
      </c>
      <c r="G431" s="4" t="s">
        <v>20</v>
      </c>
      <c r="H431" s="4" t="s">
        <v>21</v>
      </c>
      <c r="I431" s="5" t="s">
        <v>21</v>
      </c>
      <c r="J431" s="1" t="s">
        <v>2117</v>
      </c>
      <c r="K431" s="1" t="s">
        <v>2118</v>
      </c>
      <c r="L431" s="1" t="s">
        <v>2119</v>
      </c>
      <c r="M431" s="4" t="str">
        <f t="shared" si="1"/>
        <v>Outstanding</v>
      </c>
      <c r="N431" s="13" t="s">
        <v>21</v>
      </c>
    </row>
    <row r="432" spans="1:14" ht="60" customHeight="1" x14ac:dyDescent="0.35">
      <c r="A432" s="11" t="s">
        <v>2120</v>
      </c>
      <c r="B432" s="1" t="s">
        <v>2121</v>
      </c>
      <c r="C432" s="2" t="s">
        <v>16</v>
      </c>
      <c r="D432" s="3" t="s">
        <v>2116</v>
      </c>
      <c r="E432" s="4" t="s">
        <v>18</v>
      </c>
      <c r="F432" s="4" t="s">
        <v>19</v>
      </c>
      <c r="G432" s="4" t="s">
        <v>20</v>
      </c>
      <c r="H432" s="4" t="s">
        <v>21</v>
      </c>
      <c r="I432" s="5" t="s">
        <v>21</v>
      </c>
      <c r="J432" s="1" t="s">
        <v>2122</v>
      </c>
      <c r="K432" s="1" t="s">
        <v>2123</v>
      </c>
      <c r="L432" s="1" t="s">
        <v>2124</v>
      </c>
      <c r="M432" s="4" t="str">
        <f t="shared" si="1"/>
        <v>Outstanding</v>
      </c>
      <c r="N432" s="13" t="s">
        <v>21</v>
      </c>
    </row>
    <row r="433" spans="1:14" ht="60" customHeight="1" x14ac:dyDescent="0.35">
      <c r="A433" s="11" t="s">
        <v>2125</v>
      </c>
      <c r="B433" s="1" t="s">
        <v>2126</v>
      </c>
      <c r="C433" s="2" t="s">
        <v>16</v>
      </c>
      <c r="D433" s="3" t="s">
        <v>2116</v>
      </c>
      <c r="E433" s="4" t="s">
        <v>18</v>
      </c>
      <c r="F433" s="4" t="s">
        <v>19</v>
      </c>
      <c r="G433" s="4" t="s">
        <v>20</v>
      </c>
      <c r="H433" s="4" t="s">
        <v>21</v>
      </c>
      <c r="I433" s="5" t="s">
        <v>21</v>
      </c>
      <c r="J433" s="1" t="s">
        <v>2127</v>
      </c>
      <c r="K433" s="1" t="s">
        <v>2128</v>
      </c>
      <c r="L433" s="1" t="s">
        <v>2129</v>
      </c>
      <c r="M433" s="4" t="str">
        <f t="shared" si="1"/>
        <v>Outstanding</v>
      </c>
      <c r="N433" s="13" t="s">
        <v>21</v>
      </c>
    </row>
    <row r="434" spans="1:14" ht="60" customHeight="1" x14ac:dyDescent="0.35">
      <c r="A434" s="11" t="s">
        <v>2130</v>
      </c>
      <c r="B434" s="1" t="s">
        <v>2131</v>
      </c>
      <c r="C434" s="2" t="s">
        <v>16</v>
      </c>
      <c r="D434" s="3" t="s">
        <v>2116</v>
      </c>
      <c r="E434" s="4" t="s">
        <v>18</v>
      </c>
      <c r="F434" s="4" t="s">
        <v>19</v>
      </c>
      <c r="G434" s="4" t="s">
        <v>20</v>
      </c>
      <c r="H434" s="4" t="s">
        <v>21</v>
      </c>
      <c r="I434" s="5" t="s">
        <v>21</v>
      </c>
      <c r="J434" s="1" t="s">
        <v>2132</v>
      </c>
      <c r="K434" s="1" t="s">
        <v>2133</v>
      </c>
      <c r="L434" s="1" t="s">
        <v>2134</v>
      </c>
      <c r="M434" s="4" t="str">
        <f t="shared" si="1"/>
        <v>Outstanding</v>
      </c>
      <c r="N434" s="13" t="s">
        <v>21</v>
      </c>
    </row>
    <row r="435" spans="1:14" ht="60" customHeight="1" x14ac:dyDescent="0.35">
      <c r="A435" s="11" t="s">
        <v>2135</v>
      </c>
      <c r="B435" s="1" t="s">
        <v>2136</v>
      </c>
      <c r="C435" s="2" t="s">
        <v>16</v>
      </c>
      <c r="D435" s="3" t="s">
        <v>2116</v>
      </c>
      <c r="E435" s="4" t="s">
        <v>18</v>
      </c>
      <c r="F435" s="4" t="s">
        <v>19</v>
      </c>
      <c r="G435" s="4" t="s">
        <v>20</v>
      </c>
      <c r="H435" s="4" t="s">
        <v>21</v>
      </c>
      <c r="I435" s="5" t="s">
        <v>21</v>
      </c>
      <c r="J435" s="1" t="s">
        <v>2137</v>
      </c>
      <c r="K435" s="1" t="s">
        <v>2138</v>
      </c>
      <c r="L435" s="1" t="s">
        <v>2139</v>
      </c>
      <c r="M435" s="4" t="str">
        <f t="shared" si="1"/>
        <v>Outstanding</v>
      </c>
      <c r="N435" s="13" t="s">
        <v>21</v>
      </c>
    </row>
    <row r="436" spans="1:14" ht="60" customHeight="1" x14ac:dyDescent="0.35">
      <c r="A436" s="11" t="s">
        <v>2140</v>
      </c>
      <c r="B436" s="1" t="s">
        <v>2141</v>
      </c>
      <c r="C436" s="2" t="s">
        <v>16</v>
      </c>
      <c r="D436" s="3" t="s">
        <v>2116</v>
      </c>
      <c r="E436" s="4" t="s">
        <v>18</v>
      </c>
      <c r="F436" s="4" t="s">
        <v>19</v>
      </c>
      <c r="G436" s="4" t="s">
        <v>20</v>
      </c>
      <c r="H436" s="4" t="s">
        <v>21</v>
      </c>
      <c r="I436" s="5" t="s">
        <v>21</v>
      </c>
      <c r="J436" s="1" t="s">
        <v>2142</v>
      </c>
      <c r="K436" s="1" t="s">
        <v>2143</v>
      </c>
      <c r="L436" s="1" t="s">
        <v>2144</v>
      </c>
      <c r="M436" s="4" t="str">
        <f t="shared" si="1"/>
        <v>Outstanding</v>
      </c>
      <c r="N436" s="13" t="s">
        <v>21</v>
      </c>
    </row>
    <row r="437" spans="1:14" ht="60" customHeight="1" x14ac:dyDescent="0.35">
      <c r="A437" s="11" t="s">
        <v>2145</v>
      </c>
      <c r="B437" s="1" t="s">
        <v>2146</v>
      </c>
      <c r="C437" s="2" t="s">
        <v>16</v>
      </c>
      <c r="D437" s="3" t="s">
        <v>2116</v>
      </c>
      <c r="E437" s="4" t="s">
        <v>18</v>
      </c>
      <c r="F437" s="4" t="s">
        <v>19</v>
      </c>
      <c r="G437" s="4" t="s">
        <v>20</v>
      </c>
      <c r="H437" s="4" t="s">
        <v>21</v>
      </c>
      <c r="I437" s="5" t="s">
        <v>21</v>
      </c>
      <c r="J437" s="1" t="s">
        <v>2147</v>
      </c>
      <c r="K437" s="1" t="s">
        <v>2148</v>
      </c>
      <c r="L437" s="1" t="s">
        <v>2149</v>
      </c>
      <c r="M437" s="4" t="str">
        <f t="shared" si="1"/>
        <v>Outstanding</v>
      </c>
      <c r="N437" s="13" t="s">
        <v>21</v>
      </c>
    </row>
    <row r="438" spans="1:14" ht="60" customHeight="1" x14ac:dyDescent="0.35">
      <c r="A438" s="11" t="s">
        <v>2150</v>
      </c>
      <c r="B438" s="1" t="s">
        <v>2151</v>
      </c>
      <c r="C438" s="2" t="s">
        <v>16</v>
      </c>
      <c r="D438" s="3" t="s">
        <v>2116</v>
      </c>
      <c r="E438" s="4" t="s">
        <v>18</v>
      </c>
      <c r="F438" s="4" t="s">
        <v>19</v>
      </c>
      <c r="G438" s="4" t="s">
        <v>20</v>
      </c>
      <c r="H438" s="4" t="s">
        <v>21</v>
      </c>
      <c r="I438" s="5" t="s">
        <v>21</v>
      </c>
      <c r="J438" s="1" t="s">
        <v>2152</v>
      </c>
      <c r="K438" s="1" t="s">
        <v>2153</v>
      </c>
      <c r="L438" s="1" t="s">
        <v>2154</v>
      </c>
      <c r="M438" s="4" t="str">
        <f t="shared" si="1"/>
        <v>Outstanding</v>
      </c>
      <c r="N438" s="13" t="s">
        <v>21</v>
      </c>
    </row>
    <row r="439" spans="1:14" ht="60" customHeight="1" x14ac:dyDescent="0.35">
      <c r="A439" s="11" t="s">
        <v>2155</v>
      </c>
      <c r="B439" s="1" t="s">
        <v>2156</v>
      </c>
      <c r="C439" s="2" t="s">
        <v>16</v>
      </c>
      <c r="D439" s="3" t="s">
        <v>2116</v>
      </c>
      <c r="E439" s="4" t="s">
        <v>18</v>
      </c>
      <c r="F439" s="4" t="s">
        <v>19</v>
      </c>
      <c r="G439" s="4" t="s">
        <v>20</v>
      </c>
      <c r="H439" s="4" t="s">
        <v>21</v>
      </c>
      <c r="I439" s="5" t="s">
        <v>21</v>
      </c>
      <c r="J439" s="1" t="s">
        <v>2157</v>
      </c>
      <c r="K439" s="1" t="s">
        <v>2158</v>
      </c>
      <c r="L439" s="1" t="s">
        <v>2159</v>
      </c>
      <c r="M439" s="4" t="str">
        <f t="shared" si="1"/>
        <v>Outstanding</v>
      </c>
      <c r="N439" s="13" t="s">
        <v>21</v>
      </c>
    </row>
    <row r="440" spans="1:14" ht="60" customHeight="1" x14ac:dyDescent="0.35">
      <c r="A440" s="11" t="s">
        <v>2160</v>
      </c>
      <c r="B440" s="1" t="s">
        <v>2161</v>
      </c>
      <c r="C440" s="2" t="s">
        <v>16</v>
      </c>
      <c r="D440" s="3" t="s">
        <v>2116</v>
      </c>
      <c r="E440" s="4" t="s">
        <v>18</v>
      </c>
      <c r="F440" s="4" t="s">
        <v>19</v>
      </c>
      <c r="G440" s="4" t="s">
        <v>20</v>
      </c>
      <c r="H440" s="4" t="s">
        <v>21</v>
      </c>
      <c r="I440" s="5" t="s">
        <v>21</v>
      </c>
      <c r="J440" s="1" t="s">
        <v>2162</v>
      </c>
      <c r="K440" s="1" t="s">
        <v>2163</v>
      </c>
      <c r="L440" s="1" t="s">
        <v>2164</v>
      </c>
      <c r="M440" s="4" t="str">
        <f t="shared" si="1"/>
        <v>Outstanding</v>
      </c>
      <c r="N440" s="13" t="s">
        <v>21</v>
      </c>
    </row>
    <row r="441" spans="1:14" ht="60" customHeight="1" x14ac:dyDescent="0.35">
      <c r="A441" s="11" t="s">
        <v>2165</v>
      </c>
      <c r="B441" s="1" t="s">
        <v>2166</v>
      </c>
      <c r="C441" s="2" t="s">
        <v>16</v>
      </c>
      <c r="D441" s="3" t="s">
        <v>2116</v>
      </c>
      <c r="E441" s="4" t="s">
        <v>18</v>
      </c>
      <c r="F441" s="4" t="s">
        <v>19</v>
      </c>
      <c r="G441" s="4" t="s">
        <v>20</v>
      </c>
      <c r="H441" s="4" t="s">
        <v>21</v>
      </c>
      <c r="I441" s="5" t="s">
        <v>21</v>
      </c>
      <c r="J441" s="1" t="s">
        <v>2167</v>
      </c>
      <c r="K441" s="1" t="s">
        <v>2168</v>
      </c>
      <c r="L441" s="1" t="s">
        <v>2169</v>
      </c>
      <c r="M441" s="4" t="str">
        <f t="shared" si="1"/>
        <v>Outstanding</v>
      </c>
      <c r="N441" s="13" t="s">
        <v>21</v>
      </c>
    </row>
    <row r="442" spans="1:14" ht="60" customHeight="1" x14ac:dyDescent="0.35">
      <c r="A442" s="11" t="s">
        <v>2170</v>
      </c>
      <c r="B442" s="1" t="s">
        <v>2171</v>
      </c>
      <c r="C442" s="2" t="s">
        <v>16</v>
      </c>
      <c r="D442" s="3" t="s">
        <v>2116</v>
      </c>
      <c r="E442" s="4" t="s">
        <v>18</v>
      </c>
      <c r="F442" s="4" t="s">
        <v>19</v>
      </c>
      <c r="G442" s="4" t="s">
        <v>20</v>
      </c>
      <c r="H442" s="4" t="s">
        <v>21</v>
      </c>
      <c r="I442" s="5" t="s">
        <v>21</v>
      </c>
      <c r="J442" s="1" t="s">
        <v>2172</v>
      </c>
      <c r="K442" s="1" t="s">
        <v>2173</v>
      </c>
      <c r="L442" s="1" t="s">
        <v>2174</v>
      </c>
      <c r="M442" s="4" t="str">
        <f t="shared" si="1"/>
        <v>Outstanding</v>
      </c>
      <c r="N442" s="13" t="s">
        <v>21</v>
      </c>
    </row>
    <row r="443" spans="1:14" ht="60" customHeight="1" x14ac:dyDescent="0.35">
      <c r="A443" s="11" t="s">
        <v>2175</v>
      </c>
      <c r="B443" s="1" t="s">
        <v>2176</v>
      </c>
      <c r="C443" s="2" t="s">
        <v>16</v>
      </c>
      <c r="D443" s="3" t="s">
        <v>2116</v>
      </c>
      <c r="E443" s="4" t="s">
        <v>18</v>
      </c>
      <c r="F443" s="4" t="s">
        <v>19</v>
      </c>
      <c r="G443" s="4" t="s">
        <v>20</v>
      </c>
      <c r="H443" s="4" t="s">
        <v>21</v>
      </c>
      <c r="I443" s="5" t="s">
        <v>21</v>
      </c>
      <c r="J443" s="1" t="s">
        <v>2177</v>
      </c>
      <c r="K443" s="1" t="s">
        <v>2178</v>
      </c>
      <c r="L443" s="1" t="s">
        <v>2179</v>
      </c>
      <c r="M443" s="4" t="str">
        <f t="shared" si="1"/>
        <v>Outstanding</v>
      </c>
      <c r="N443" s="13" t="s">
        <v>21</v>
      </c>
    </row>
    <row r="444" spans="1:14" ht="60" customHeight="1" x14ac:dyDescent="0.35">
      <c r="A444" s="11" t="s">
        <v>2180</v>
      </c>
      <c r="B444" s="1" t="s">
        <v>2181</v>
      </c>
      <c r="C444" s="2" t="s">
        <v>16</v>
      </c>
      <c r="D444" s="3" t="s">
        <v>2116</v>
      </c>
      <c r="E444" s="4" t="s">
        <v>18</v>
      </c>
      <c r="F444" s="4" t="s">
        <v>19</v>
      </c>
      <c r="G444" s="4" t="s">
        <v>20</v>
      </c>
      <c r="H444" s="4" t="s">
        <v>21</v>
      </c>
      <c r="I444" s="5" t="s">
        <v>21</v>
      </c>
      <c r="J444" s="1" t="s">
        <v>2182</v>
      </c>
      <c r="K444" s="1" t="s">
        <v>2183</v>
      </c>
      <c r="L444" s="1" t="s">
        <v>2184</v>
      </c>
      <c r="M444" s="4" t="str">
        <f t="shared" si="1"/>
        <v>Outstanding</v>
      </c>
      <c r="N444" s="13" t="s">
        <v>21</v>
      </c>
    </row>
    <row r="445" spans="1:14" ht="60" customHeight="1" x14ac:dyDescent="0.35">
      <c r="A445" s="11" t="s">
        <v>2185</v>
      </c>
      <c r="B445" s="1" t="s">
        <v>2186</v>
      </c>
      <c r="C445" s="2" t="s">
        <v>16</v>
      </c>
      <c r="D445" s="3" t="s">
        <v>2116</v>
      </c>
      <c r="E445" s="4" t="s">
        <v>18</v>
      </c>
      <c r="F445" s="4" t="s">
        <v>19</v>
      </c>
      <c r="G445" s="4" t="s">
        <v>20</v>
      </c>
      <c r="H445" s="4" t="s">
        <v>21</v>
      </c>
      <c r="I445" s="5" t="s">
        <v>21</v>
      </c>
      <c r="J445" s="1" t="s">
        <v>2187</v>
      </c>
      <c r="K445" s="1" t="s">
        <v>2188</v>
      </c>
      <c r="L445" s="1" t="s">
        <v>2189</v>
      </c>
      <c r="M445" s="4" t="str">
        <f t="shared" si="1"/>
        <v>Outstanding</v>
      </c>
      <c r="N445" s="13" t="s">
        <v>21</v>
      </c>
    </row>
    <row r="446" spans="1:14" ht="60" customHeight="1" x14ac:dyDescent="0.35">
      <c r="A446" s="11" t="s">
        <v>2190</v>
      </c>
      <c r="B446" s="1" t="s">
        <v>2191</v>
      </c>
      <c r="C446" s="2" t="s">
        <v>16</v>
      </c>
      <c r="D446" s="3" t="s">
        <v>2116</v>
      </c>
      <c r="E446" s="4" t="s">
        <v>18</v>
      </c>
      <c r="F446" s="4" t="s">
        <v>19</v>
      </c>
      <c r="G446" s="4" t="s">
        <v>20</v>
      </c>
      <c r="H446" s="4" t="s">
        <v>21</v>
      </c>
      <c r="I446" s="5" t="s">
        <v>21</v>
      </c>
      <c r="J446" s="1" t="s">
        <v>2192</v>
      </c>
      <c r="K446" s="1" t="s">
        <v>2193</v>
      </c>
      <c r="L446" s="1" t="s">
        <v>2194</v>
      </c>
      <c r="M446" s="4" t="str">
        <f t="shared" si="1"/>
        <v>Outstanding</v>
      </c>
      <c r="N446" s="13" t="s">
        <v>21</v>
      </c>
    </row>
    <row r="447" spans="1:14" ht="60" customHeight="1" x14ac:dyDescent="0.35">
      <c r="A447" s="11" t="s">
        <v>2195</v>
      </c>
      <c r="B447" s="1" t="s">
        <v>2196</v>
      </c>
      <c r="C447" s="2" t="s">
        <v>16</v>
      </c>
      <c r="D447" s="3" t="s">
        <v>2116</v>
      </c>
      <c r="E447" s="4" t="s">
        <v>18</v>
      </c>
      <c r="F447" s="4" t="s">
        <v>19</v>
      </c>
      <c r="G447" s="4" t="s">
        <v>20</v>
      </c>
      <c r="H447" s="4" t="s">
        <v>21</v>
      </c>
      <c r="I447" s="5" t="s">
        <v>21</v>
      </c>
      <c r="J447" s="1" t="s">
        <v>2197</v>
      </c>
      <c r="K447" s="1" t="s">
        <v>2198</v>
      </c>
      <c r="L447" s="1" t="s">
        <v>2199</v>
      </c>
      <c r="M447" s="4" t="str">
        <f t="shared" si="1"/>
        <v>Outstanding</v>
      </c>
      <c r="N447" s="13" t="s">
        <v>21</v>
      </c>
    </row>
    <row r="448" spans="1:14" ht="60" customHeight="1" x14ac:dyDescent="0.35">
      <c r="A448" s="11" t="s">
        <v>2200</v>
      </c>
      <c r="B448" s="1" t="s">
        <v>2201</v>
      </c>
      <c r="C448" s="2" t="s">
        <v>16</v>
      </c>
      <c r="D448" s="3" t="s">
        <v>2116</v>
      </c>
      <c r="E448" s="4" t="s">
        <v>18</v>
      </c>
      <c r="F448" s="4" t="s">
        <v>19</v>
      </c>
      <c r="G448" s="4" t="s">
        <v>20</v>
      </c>
      <c r="H448" s="4" t="s">
        <v>21</v>
      </c>
      <c r="I448" s="5" t="s">
        <v>21</v>
      </c>
      <c r="J448" s="1" t="s">
        <v>2202</v>
      </c>
      <c r="K448" s="1" t="s">
        <v>2203</v>
      </c>
      <c r="L448" s="1" t="s">
        <v>2204</v>
      </c>
      <c r="M448" s="4" t="str">
        <f t="shared" si="1"/>
        <v>Outstanding</v>
      </c>
      <c r="N448" s="13" t="s">
        <v>21</v>
      </c>
    </row>
    <row r="449" spans="1:14" ht="60" customHeight="1" x14ac:dyDescent="0.35">
      <c r="A449" s="11" t="s">
        <v>2205</v>
      </c>
      <c r="B449" s="1" t="s">
        <v>2206</v>
      </c>
      <c r="C449" s="2" t="s">
        <v>16</v>
      </c>
      <c r="D449" s="3" t="s">
        <v>2116</v>
      </c>
      <c r="E449" s="4" t="s">
        <v>18</v>
      </c>
      <c r="F449" s="4" t="s">
        <v>19</v>
      </c>
      <c r="G449" s="4" t="s">
        <v>20</v>
      </c>
      <c r="H449" s="4" t="s">
        <v>21</v>
      </c>
      <c r="I449" s="5" t="s">
        <v>21</v>
      </c>
      <c r="J449" s="1" t="s">
        <v>2207</v>
      </c>
      <c r="K449" s="1" t="s">
        <v>2208</v>
      </c>
      <c r="L449" s="1" t="s">
        <v>2209</v>
      </c>
      <c r="M449" s="4" t="str">
        <f t="shared" si="1"/>
        <v>Outstanding</v>
      </c>
      <c r="N449" s="13" t="s">
        <v>21</v>
      </c>
    </row>
    <row r="450" spans="1:14" ht="60" customHeight="1" x14ac:dyDescent="0.35">
      <c r="A450" s="11" t="s">
        <v>2210</v>
      </c>
      <c r="B450" s="1" t="s">
        <v>2211</v>
      </c>
      <c r="C450" s="2" t="s">
        <v>16</v>
      </c>
      <c r="D450" s="3" t="s">
        <v>2116</v>
      </c>
      <c r="E450" s="4" t="s">
        <v>18</v>
      </c>
      <c r="F450" s="4" t="s">
        <v>19</v>
      </c>
      <c r="G450" s="4" t="s">
        <v>20</v>
      </c>
      <c r="H450" s="4" t="s">
        <v>21</v>
      </c>
      <c r="I450" s="5" t="s">
        <v>21</v>
      </c>
      <c r="J450" s="1" t="s">
        <v>2212</v>
      </c>
      <c r="K450" s="1" t="s">
        <v>2213</v>
      </c>
      <c r="L450" s="1" t="s">
        <v>2214</v>
      </c>
      <c r="M450" s="4" t="str">
        <f t="shared" si="1"/>
        <v>Outstanding</v>
      </c>
      <c r="N450" s="13" t="s">
        <v>21</v>
      </c>
    </row>
    <row r="451" spans="1:14" ht="60" customHeight="1" x14ac:dyDescent="0.35">
      <c r="A451" s="11" t="s">
        <v>2215</v>
      </c>
      <c r="B451" s="1" t="s">
        <v>2216</v>
      </c>
      <c r="C451" s="2" t="s">
        <v>16</v>
      </c>
      <c r="D451" s="3" t="s">
        <v>2116</v>
      </c>
      <c r="E451" s="4" t="s">
        <v>18</v>
      </c>
      <c r="F451" s="4" t="s">
        <v>19</v>
      </c>
      <c r="G451" s="4" t="s">
        <v>20</v>
      </c>
      <c r="H451" s="4" t="s">
        <v>21</v>
      </c>
      <c r="I451" s="5" t="s">
        <v>21</v>
      </c>
      <c r="J451" s="1" t="s">
        <v>2217</v>
      </c>
      <c r="K451" s="1" t="s">
        <v>2218</v>
      </c>
      <c r="L451" s="1" t="s">
        <v>2219</v>
      </c>
      <c r="M451" s="4" t="str">
        <f t="shared" si="1"/>
        <v>Outstanding</v>
      </c>
      <c r="N451" s="13" t="s">
        <v>21</v>
      </c>
    </row>
    <row r="452" spans="1:14" ht="60" customHeight="1" x14ac:dyDescent="0.35">
      <c r="A452" s="11" t="s">
        <v>2220</v>
      </c>
      <c r="B452" s="1" t="s">
        <v>2221</v>
      </c>
      <c r="C452" s="2" t="s">
        <v>16</v>
      </c>
      <c r="D452" s="3" t="s">
        <v>2116</v>
      </c>
      <c r="E452" s="4" t="s">
        <v>18</v>
      </c>
      <c r="F452" s="4" t="s">
        <v>19</v>
      </c>
      <c r="G452" s="4" t="s">
        <v>20</v>
      </c>
      <c r="H452" s="4" t="s">
        <v>21</v>
      </c>
      <c r="I452" s="5" t="s">
        <v>21</v>
      </c>
      <c r="J452" s="1" t="s">
        <v>2222</v>
      </c>
      <c r="K452" s="1" t="s">
        <v>2223</v>
      </c>
      <c r="L452" s="1" t="s">
        <v>2224</v>
      </c>
      <c r="M452" s="4" t="str">
        <f t="shared" si="1"/>
        <v>Outstanding</v>
      </c>
      <c r="N452" s="13" t="s">
        <v>21</v>
      </c>
    </row>
    <row r="453" spans="1:14" ht="60" customHeight="1" x14ac:dyDescent="0.35">
      <c r="A453" s="11" t="s">
        <v>2225</v>
      </c>
      <c r="B453" s="1" t="s">
        <v>2226</v>
      </c>
      <c r="C453" s="2" t="s">
        <v>16</v>
      </c>
      <c r="D453" s="3" t="s">
        <v>2116</v>
      </c>
      <c r="E453" s="4" t="s">
        <v>18</v>
      </c>
      <c r="F453" s="4" t="s">
        <v>19</v>
      </c>
      <c r="G453" s="4" t="s">
        <v>20</v>
      </c>
      <c r="H453" s="4" t="s">
        <v>21</v>
      </c>
      <c r="I453" s="5" t="s">
        <v>21</v>
      </c>
      <c r="J453" s="1" t="s">
        <v>2227</v>
      </c>
      <c r="K453" s="1" t="s">
        <v>2228</v>
      </c>
      <c r="L453" s="1" t="s">
        <v>2229</v>
      </c>
      <c r="M453" s="4" t="str">
        <f t="shared" si="1"/>
        <v>Outstanding</v>
      </c>
      <c r="N453" s="13" t="s">
        <v>21</v>
      </c>
    </row>
    <row r="454" spans="1:14" ht="60" customHeight="1" x14ac:dyDescent="0.35">
      <c r="A454" s="11" t="s">
        <v>2230</v>
      </c>
      <c r="B454" s="1" t="s">
        <v>2231</v>
      </c>
      <c r="C454" s="2" t="s">
        <v>16</v>
      </c>
      <c r="D454" s="3" t="s">
        <v>2116</v>
      </c>
      <c r="E454" s="4" t="s">
        <v>18</v>
      </c>
      <c r="F454" s="4" t="s">
        <v>19</v>
      </c>
      <c r="G454" s="4" t="s">
        <v>20</v>
      </c>
      <c r="H454" s="4" t="s">
        <v>21</v>
      </c>
      <c r="I454" s="5" t="s">
        <v>21</v>
      </c>
      <c r="J454" s="1" t="s">
        <v>2232</v>
      </c>
      <c r="K454" s="1" t="s">
        <v>2233</v>
      </c>
      <c r="L454" s="1" t="s">
        <v>2234</v>
      </c>
      <c r="M454" s="4" t="str">
        <f t="shared" si="1"/>
        <v>Outstanding</v>
      </c>
      <c r="N454" s="13" t="s">
        <v>21</v>
      </c>
    </row>
    <row r="455" spans="1:14" ht="60" customHeight="1" x14ac:dyDescent="0.35">
      <c r="A455" s="11" t="s">
        <v>2235</v>
      </c>
      <c r="B455" s="1" t="s">
        <v>2236</v>
      </c>
      <c r="C455" s="2" t="s">
        <v>16</v>
      </c>
      <c r="D455" s="3" t="s">
        <v>2116</v>
      </c>
      <c r="E455" s="4" t="s">
        <v>18</v>
      </c>
      <c r="F455" s="4" t="s">
        <v>19</v>
      </c>
      <c r="G455" s="4" t="s">
        <v>20</v>
      </c>
      <c r="H455" s="4" t="s">
        <v>21</v>
      </c>
      <c r="I455" s="5" t="s">
        <v>21</v>
      </c>
      <c r="J455" s="1" t="s">
        <v>2237</v>
      </c>
      <c r="K455" s="1" t="s">
        <v>2238</v>
      </c>
      <c r="L455" s="1" t="s">
        <v>2239</v>
      </c>
      <c r="M455" s="4" t="str">
        <f t="shared" si="1"/>
        <v>Outstanding</v>
      </c>
      <c r="N455" s="13" t="s">
        <v>21</v>
      </c>
    </row>
    <row r="456" spans="1:14" ht="60" customHeight="1" x14ac:dyDescent="0.35">
      <c r="A456" s="11" t="s">
        <v>2240</v>
      </c>
      <c r="B456" s="1" t="s">
        <v>2241</v>
      </c>
      <c r="C456" s="2" t="s">
        <v>16</v>
      </c>
      <c r="D456" s="3" t="s">
        <v>2116</v>
      </c>
      <c r="E456" s="4" t="s">
        <v>18</v>
      </c>
      <c r="F456" s="4" t="s">
        <v>19</v>
      </c>
      <c r="G456" s="4" t="s">
        <v>20</v>
      </c>
      <c r="H456" s="4" t="s">
        <v>21</v>
      </c>
      <c r="I456" s="5" t="s">
        <v>21</v>
      </c>
      <c r="J456" s="1" t="s">
        <v>2242</v>
      </c>
      <c r="K456" s="1" t="s">
        <v>2243</v>
      </c>
      <c r="L456" s="1" t="s">
        <v>2244</v>
      </c>
      <c r="M456" s="4" t="str">
        <f t="shared" si="1"/>
        <v>Outstanding</v>
      </c>
      <c r="N456" s="13" t="s">
        <v>21</v>
      </c>
    </row>
    <row r="457" spans="1:14" ht="60" customHeight="1" x14ac:dyDescent="0.35">
      <c r="A457" s="11" t="s">
        <v>2245</v>
      </c>
      <c r="B457" s="1" t="s">
        <v>2246</v>
      </c>
      <c r="C457" s="2" t="s">
        <v>16</v>
      </c>
      <c r="D457" s="3" t="s">
        <v>2116</v>
      </c>
      <c r="E457" s="4" t="s">
        <v>18</v>
      </c>
      <c r="F457" s="4" t="s">
        <v>19</v>
      </c>
      <c r="G457" s="4" t="s">
        <v>20</v>
      </c>
      <c r="H457" s="4" t="s">
        <v>21</v>
      </c>
      <c r="I457" s="5" t="s">
        <v>21</v>
      </c>
      <c r="J457" s="1" t="s">
        <v>2247</v>
      </c>
      <c r="K457" s="1" t="s">
        <v>2248</v>
      </c>
      <c r="L457" s="1" t="s">
        <v>2249</v>
      </c>
      <c r="M457" s="4" t="str">
        <f t="shared" si="1"/>
        <v>Outstanding</v>
      </c>
      <c r="N457" s="13" t="s">
        <v>21</v>
      </c>
    </row>
    <row r="458" spans="1:14" ht="60" customHeight="1" x14ac:dyDescent="0.35">
      <c r="A458" s="11" t="s">
        <v>2250</v>
      </c>
      <c r="B458" s="1" t="s">
        <v>2251</v>
      </c>
      <c r="C458" s="2" t="s">
        <v>16</v>
      </c>
      <c r="D458" s="3" t="s">
        <v>2116</v>
      </c>
      <c r="E458" s="4" t="s">
        <v>18</v>
      </c>
      <c r="F458" s="4" t="s">
        <v>19</v>
      </c>
      <c r="G458" s="4" t="s">
        <v>20</v>
      </c>
      <c r="H458" s="4" t="s">
        <v>21</v>
      </c>
      <c r="I458" s="5" t="s">
        <v>21</v>
      </c>
      <c r="J458" s="1" t="s">
        <v>2252</v>
      </c>
      <c r="K458" s="1" t="s">
        <v>2253</v>
      </c>
      <c r="L458" s="1" t="s">
        <v>2254</v>
      </c>
      <c r="M458" s="4" t="str">
        <f t="shared" si="1"/>
        <v>Outstanding</v>
      </c>
      <c r="N458" s="13" t="s">
        <v>21</v>
      </c>
    </row>
    <row r="459" spans="1:14" ht="60" customHeight="1" x14ac:dyDescent="0.35">
      <c r="A459" s="11" t="s">
        <v>2255</v>
      </c>
      <c r="B459" s="1" t="s">
        <v>2256</v>
      </c>
      <c r="C459" s="2" t="s">
        <v>16</v>
      </c>
      <c r="D459" s="3" t="s">
        <v>2116</v>
      </c>
      <c r="E459" s="4" t="s">
        <v>18</v>
      </c>
      <c r="F459" s="4" t="s">
        <v>19</v>
      </c>
      <c r="G459" s="4" t="s">
        <v>20</v>
      </c>
      <c r="H459" s="4" t="s">
        <v>21</v>
      </c>
      <c r="I459" s="5" t="s">
        <v>21</v>
      </c>
      <c r="J459" s="1" t="s">
        <v>2257</v>
      </c>
      <c r="K459" s="1" t="s">
        <v>2258</v>
      </c>
      <c r="L459" s="1" t="s">
        <v>2259</v>
      </c>
      <c r="M459" s="4" t="str">
        <f t="shared" si="1"/>
        <v>Outstanding</v>
      </c>
      <c r="N459" s="13" t="s">
        <v>21</v>
      </c>
    </row>
    <row r="460" spans="1:14" ht="60" customHeight="1" x14ac:dyDescent="0.35">
      <c r="A460" s="11" t="s">
        <v>2260</v>
      </c>
      <c r="B460" s="1" t="s">
        <v>2261</v>
      </c>
      <c r="C460" s="2" t="s">
        <v>16</v>
      </c>
      <c r="D460" s="3" t="s">
        <v>2116</v>
      </c>
      <c r="E460" s="4" t="s">
        <v>18</v>
      </c>
      <c r="F460" s="4" t="s">
        <v>19</v>
      </c>
      <c r="G460" s="4" t="s">
        <v>20</v>
      </c>
      <c r="H460" s="4" t="s">
        <v>21</v>
      </c>
      <c r="I460" s="5" t="s">
        <v>21</v>
      </c>
      <c r="J460" s="1" t="s">
        <v>2262</v>
      </c>
      <c r="K460" s="1" t="s">
        <v>2258</v>
      </c>
      <c r="L460" s="1" t="s">
        <v>2263</v>
      </c>
      <c r="M460" s="4" t="str">
        <f t="shared" si="1"/>
        <v>Outstanding</v>
      </c>
      <c r="N460" s="13" t="s">
        <v>21</v>
      </c>
    </row>
    <row r="461" spans="1:14" ht="60" customHeight="1" x14ac:dyDescent="0.35">
      <c r="A461" s="11" t="s">
        <v>2264</v>
      </c>
      <c r="B461" s="1" t="s">
        <v>2265</v>
      </c>
      <c r="C461" s="2" t="s">
        <v>16</v>
      </c>
      <c r="D461" s="3" t="s">
        <v>2116</v>
      </c>
      <c r="E461" s="4" t="s">
        <v>18</v>
      </c>
      <c r="F461" s="4" t="s">
        <v>19</v>
      </c>
      <c r="G461" s="4" t="s">
        <v>20</v>
      </c>
      <c r="H461" s="4" t="s">
        <v>21</v>
      </c>
      <c r="I461" s="5" t="s">
        <v>21</v>
      </c>
      <c r="J461" s="1" t="s">
        <v>2266</v>
      </c>
      <c r="K461" s="1" t="s">
        <v>2258</v>
      </c>
      <c r="L461" s="1" t="s">
        <v>2267</v>
      </c>
      <c r="M461" s="4" t="str">
        <f t="shared" si="1"/>
        <v>Outstanding</v>
      </c>
      <c r="N461" s="13" t="s">
        <v>21</v>
      </c>
    </row>
    <row r="462" spans="1:14" ht="60" customHeight="1" x14ac:dyDescent="0.35">
      <c r="A462" s="11" t="s">
        <v>2268</v>
      </c>
      <c r="B462" s="1" t="s">
        <v>2269</v>
      </c>
      <c r="C462" s="2" t="s">
        <v>16</v>
      </c>
      <c r="D462" s="3" t="s">
        <v>2116</v>
      </c>
      <c r="E462" s="4" t="s">
        <v>18</v>
      </c>
      <c r="F462" s="4" t="s">
        <v>19</v>
      </c>
      <c r="G462" s="4" t="s">
        <v>20</v>
      </c>
      <c r="H462" s="4" t="s">
        <v>21</v>
      </c>
      <c r="I462" s="5" t="s">
        <v>21</v>
      </c>
      <c r="J462" s="1" t="s">
        <v>2270</v>
      </c>
      <c r="K462" s="1" t="s">
        <v>2258</v>
      </c>
      <c r="L462" s="1" t="s">
        <v>2271</v>
      </c>
      <c r="M462" s="4" t="str">
        <f t="shared" si="1"/>
        <v>Outstanding</v>
      </c>
      <c r="N462" s="13" t="s">
        <v>21</v>
      </c>
    </row>
    <row r="463" spans="1:14" ht="60" customHeight="1" x14ac:dyDescent="0.35">
      <c r="A463" s="11" t="s">
        <v>2272</v>
      </c>
      <c r="B463" s="1" t="s">
        <v>2273</v>
      </c>
      <c r="C463" s="2" t="s">
        <v>16</v>
      </c>
      <c r="D463" s="3" t="s">
        <v>2116</v>
      </c>
      <c r="E463" s="4" t="s">
        <v>18</v>
      </c>
      <c r="F463" s="4" t="s">
        <v>19</v>
      </c>
      <c r="G463" s="4" t="s">
        <v>20</v>
      </c>
      <c r="H463" s="4" t="s">
        <v>21</v>
      </c>
      <c r="I463" s="5" t="s">
        <v>21</v>
      </c>
      <c r="J463" s="1" t="s">
        <v>2274</v>
      </c>
      <c r="K463" s="1" t="s">
        <v>2275</v>
      </c>
      <c r="L463" s="1" t="s">
        <v>2276</v>
      </c>
      <c r="M463" s="4" t="str">
        <f t="shared" si="1"/>
        <v>Outstanding</v>
      </c>
      <c r="N463" s="13" t="s">
        <v>21</v>
      </c>
    </row>
    <row r="464" spans="1:14" ht="60" customHeight="1" x14ac:dyDescent="0.35">
      <c r="A464" s="11" t="s">
        <v>2277</v>
      </c>
      <c r="B464" s="1" t="s">
        <v>2278</v>
      </c>
      <c r="C464" s="2" t="s">
        <v>16</v>
      </c>
      <c r="D464" s="3" t="s">
        <v>2116</v>
      </c>
      <c r="E464" s="4" t="s">
        <v>18</v>
      </c>
      <c r="F464" s="4" t="s">
        <v>19</v>
      </c>
      <c r="G464" s="4" t="s">
        <v>20</v>
      </c>
      <c r="H464" s="4" t="s">
        <v>21</v>
      </c>
      <c r="I464" s="5" t="s">
        <v>21</v>
      </c>
      <c r="J464" s="1" t="s">
        <v>2279</v>
      </c>
      <c r="K464" s="1" t="s">
        <v>2280</v>
      </c>
      <c r="L464" s="1" t="s">
        <v>2281</v>
      </c>
      <c r="M464" s="4" t="str">
        <f t="shared" si="1"/>
        <v>Outstanding</v>
      </c>
      <c r="N464" s="13" t="s">
        <v>21</v>
      </c>
    </row>
    <row r="465" spans="1:14" ht="60" customHeight="1" x14ac:dyDescent="0.35">
      <c r="A465" s="11" t="s">
        <v>2282</v>
      </c>
      <c r="B465" s="1" t="s">
        <v>2283</v>
      </c>
      <c r="C465" s="2" t="s">
        <v>16</v>
      </c>
      <c r="D465" s="3" t="s">
        <v>2116</v>
      </c>
      <c r="E465" s="4" t="s">
        <v>18</v>
      </c>
      <c r="F465" s="4" t="s">
        <v>19</v>
      </c>
      <c r="G465" s="4" t="s">
        <v>20</v>
      </c>
      <c r="H465" s="4" t="s">
        <v>21</v>
      </c>
      <c r="I465" s="5" t="s">
        <v>21</v>
      </c>
      <c r="J465" s="1" t="s">
        <v>2284</v>
      </c>
      <c r="K465" s="1" t="s">
        <v>2285</v>
      </c>
      <c r="L465" s="1" t="s">
        <v>2286</v>
      </c>
      <c r="M465" s="4" t="str">
        <f t="shared" si="1"/>
        <v>Outstanding</v>
      </c>
      <c r="N465" s="13" t="s">
        <v>21</v>
      </c>
    </row>
    <row r="466" spans="1:14" ht="60" customHeight="1" x14ac:dyDescent="0.35">
      <c r="A466" s="11" t="s">
        <v>2287</v>
      </c>
      <c r="B466" s="1" t="s">
        <v>2136</v>
      </c>
      <c r="C466" s="2" t="s">
        <v>16</v>
      </c>
      <c r="D466" s="3" t="s">
        <v>2116</v>
      </c>
      <c r="E466" s="4" t="s">
        <v>18</v>
      </c>
      <c r="F466" s="4" t="s">
        <v>19</v>
      </c>
      <c r="G466" s="4" t="s">
        <v>20</v>
      </c>
      <c r="H466" s="4" t="s">
        <v>21</v>
      </c>
      <c r="I466" s="5" t="s">
        <v>21</v>
      </c>
      <c r="J466" s="1" t="s">
        <v>2288</v>
      </c>
      <c r="K466" s="1" t="s">
        <v>2138</v>
      </c>
      <c r="L466" s="1" t="s">
        <v>2139</v>
      </c>
      <c r="M466" s="4" t="str">
        <f t="shared" si="1"/>
        <v>Outstanding</v>
      </c>
      <c r="N466" s="13" t="s">
        <v>21</v>
      </c>
    </row>
    <row r="467" spans="1:14" ht="60" customHeight="1" x14ac:dyDescent="0.35">
      <c r="A467" s="11" t="s">
        <v>2289</v>
      </c>
      <c r="B467" s="1" t="s">
        <v>2290</v>
      </c>
      <c r="C467" s="2" t="s">
        <v>16</v>
      </c>
      <c r="D467" s="3" t="s">
        <v>2116</v>
      </c>
      <c r="E467" s="4" t="s">
        <v>18</v>
      </c>
      <c r="F467" s="4" t="s">
        <v>19</v>
      </c>
      <c r="G467" s="4" t="s">
        <v>20</v>
      </c>
      <c r="H467" s="4" t="s">
        <v>21</v>
      </c>
      <c r="I467" s="5" t="s">
        <v>21</v>
      </c>
      <c r="J467" s="1" t="s">
        <v>2291</v>
      </c>
      <c r="K467" s="1" t="s">
        <v>2292</v>
      </c>
      <c r="L467" s="1" t="s">
        <v>2293</v>
      </c>
      <c r="M467" s="4" t="str">
        <f t="shared" si="1"/>
        <v>Outstanding</v>
      </c>
      <c r="N467" s="13" t="s">
        <v>21</v>
      </c>
    </row>
    <row r="468" spans="1:14" ht="60" customHeight="1" x14ac:dyDescent="0.35">
      <c r="A468" s="11" t="s">
        <v>2294</v>
      </c>
      <c r="B468" s="1" t="s">
        <v>2295</v>
      </c>
      <c r="C468" s="2" t="s">
        <v>16</v>
      </c>
      <c r="D468" s="3" t="s">
        <v>2116</v>
      </c>
      <c r="E468" s="4" t="s">
        <v>18</v>
      </c>
      <c r="F468" s="4" t="s">
        <v>19</v>
      </c>
      <c r="G468" s="4" t="s">
        <v>20</v>
      </c>
      <c r="H468" s="4" t="s">
        <v>21</v>
      </c>
      <c r="I468" s="5" t="s">
        <v>21</v>
      </c>
      <c r="J468" s="1" t="s">
        <v>2296</v>
      </c>
      <c r="K468" s="1" t="s">
        <v>2297</v>
      </c>
      <c r="L468" s="1" t="s">
        <v>2298</v>
      </c>
      <c r="M468" s="4" t="str">
        <f t="shared" si="1"/>
        <v>Outstanding</v>
      </c>
      <c r="N468" s="13" t="s">
        <v>21</v>
      </c>
    </row>
    <row r="469" spans="1:14" ht="60" customHeight="1" x14ac:dyDescent="0.35">
      <c r="A469" s="11" t="s">
        <v>2299</v>
      </c>
      <c r="B469" s="1" t="s">
        <v>2300</v>
      </c>
      <c r="C469" s="2" t="s">
        <v>16</v>
      </c>
      <c r="D469" s="3" t="s">
        <v>2116</v>
      </c>
      <c r="E469" s="4" t="s">
        <v>18</v>
      </c>
      <c r="F469" s="4" t="s">
        <v>19</v>
      </c>
      <c r="G469" s="4" t="s">
        <v>20</v>
      </c>
      <c r="H469" s="4" t="s">
        <v>21</v>
      </c>
      <c r="I469" s="5" t="s">
        <v>21</v>
      </c>
      <c r="J469" s="1" t="s">
        <v>2301</v>
      </c>
      <c r="K469" s="1" t="s">
        <v>2302</v>
      </c>
      <c r="L469" s="1" t="s">
        <v>2303</v>
      </c>
      <c r="M469" s="4" t="str">
        <f t="shared" si="1"/>
        <v>Outstanding</v>
      </c>
      <c r="N469" s="13" t="s">
        <v>21</v>
      </c>
    </row>
    <row r="470" spans="1:14" ht="60" customHeight="1" x14ac:dyDescent="0.35">
      <c r="A470" s="11" t="s">
        <v>2304</v>
      </c>
      <c r="B470" s="1" t="s">
        <v>2305</v>
      </c>
      <c r="C470" s="2" t="s">
        <v>16</v>
      </c>
      <c r="D470" s="3" t="s">
        <v>2116</v>
      </c>
      <c r="E470" s="4" t="s">
        <v>18</v>
      </c>
      <c r="F470" s="4" t="s">
        <v>19</v>
      </c>
      <c r="G470" s="4" t="s">
        <v>20</v>
      </c>
      <c r="H470" s="4" t="s">
        <v>21</v>
      </c>
      <c r="I470" s="5" t="s">
        <v>21</v>
      </c>
      <c r="J470" s="1" t="s">
        <v>2306</v>
      </c>
      <c r="K470" s="1" t="s">
        <v>2307</v>
      </c>
      <c r="L470" s="1" t="s">
        <v>2308</v>
      </c>
      <c r="M470" s="4" t="str">
        <f t="shared" si="1"/>
        <v>Outstanding</v>
      </c>
      <c r="N470" s="13" t="s">
        <v>21</v>
      </c>
    </row>
    <row r="471" spans="1:14" ht="60" customHeight="1" x14ac:dyDescent="0.35">
      <c r="A471" s="11" t="s">
        <v>2309</v>
      </c>
      <c r="B471" s="1" t="s">
        <v>2310</v>
      </c>
      <c r="C471" s="2" t="s">
        <v>16</v>
      </c>
      <c r="D471" s="3" t="s">
        <v>2116</v>
      </c>
      <c r="E471" s="4" t="s">
        <v>18</v>
      </c>
      <c r="F471" s="4" t="s">
        <v>19</v>
      </c>
      <c r="G471" s="4" t="s">
        <v>20</v>
      </c>
      <c r="H471" s="4" t="s">
        <v>21</v>
      </c>
      <c r="I471" s="5" t="s">
        <v>21</v>
      </c>
      <c r="J471" s="1" t="s">
        <v>2311</v>
      </c>
      <c r="K471" s="1" t="s">
        <v>2312</v>
      </c>
      <c r="L471" s="1" t="s">
        <v>2313</v>
      </c>
      <c r="M471" s="4" t="str">
        <f t="shared" si="1"/>
        <v>Outstanding</v>
      </c>
      <c r="N471" s="13" t="s">
        <v>21</v>
      </c>
    </row>
    <row r="472" spans="1:14" ht="60" customHeight="1" x14ac:dyDescent="0.35">
      <c r="A472" s="11" t="s">
        <v>2314</v>
      </c>
      <c r="B472" s="1" t="s">
        <v>2315</v>
      </c>
      <c r="C472" s="2" t="s">
        <v>16</v>
      </c>
      <c r="D472" s="3" t="s">
        <v>2116</v>
      </c>
      <c r="E472" s="4" t="s">
        <v>18</v>
      </c>
      <c r="F472" s="4" t="s">
        <v>19</v>
      </c>
      <c r="G472" s="4" t="s">
        <v>20</v>
      </c>
      <c r="H472" s="4" t="s">
        <v>21</v>
      </c>
      <c r="I472" s="5" t="s">
        <v>21</v>
      </c>
      <c r="J472" s="1" t="s">
        <v>2316</v>
      </c>
      <c r="K472" s="1" t="s">
        <v>2317</v>
      </c>
      <c r="L472" s="1" t="s">
        <v>2318</v>
      </c>
      <c r="M472" s="4" t="str">
        <f t="shared" si="1"/>
        <v>Outstanding</v>
      </c>
      <c r="N472" s="13" t="s">
        <v>21</v>
      </c>
    </row>
    <row r="473" spans="1:14" ht="60" customHeight="1" x14ac:dyDescent="0.35">
      <c r="A473" s="11" t="s">
        <v>2319</v>
      </c>
      <c r="B473" s="1" t="s">
        <v>2320</v>
      </c>
      <c r="C473" s="2" t="s">
        <v>16</v>
      </c>
      <c r="D473" s="3" t="s">
        <v>2116</v>
      </c>
      <c r="E473" s="4" t="s">
        <v>18</v>
      </c>
      <c r="F473" s="4" t="s">
        <v>19</v>
      </c>
      <c r="G473" s="4" t="s">
        <v>20</v>
      </c>
      <c r="H473" s="4" t="s">
        <v>21</v>
      </c>
      <c r="I473" s="5" t="s">
        <v>21</v>
      </c>
      <c r="J473" s="1" t="s">
        <v>2321</v>
      </c>
      <c r="K473" s="1" t="s">
        <v>2322</v>
      </c>
      <c r="L473" s="1" t="s">
        <v>2323</v>
      </c>
      <c r="M473" s="4" t="str">
        <f t="shared" si="1"/>
        <v>Outstanding</v>
      </c>
      <c r="N473" s="13" t="s">
        <v>21</v>
      </c>
    </row>
    <row r="474" spans="1:14" ht="60" customHeight="1" x14ac:dyDescent="0.35">
      <c r="A474" s="11" t="s">
        <v>2324</v>
      </c>
      <c r="B474" s="1" t="s">
        <v>2325</v>
      </c>
      <c r="C474" s="2" t="s">
        <v>16</v>
      </c>
      <c r="D474" s="3" t="s">
        <v>2116</v>
      </c>
      <c r="E474" s="4" t="s">
        <v>18</v>
      </c>
      <c r="F474" s="4" t="s">
        <v>19</v>
      </c>
      <c r="G474" s="4" t="s">
        <v>20</v>
      </c>
      <c r="H474" s="4" t="s">
        <v>21</v>
      </c>
      <c r="I474" s="5" t="s">
        <v>21</v>
      </c>
      <c r="J474" s="1" t="s">
        <v>2326</v>
      </c>
      <c r="K474" s="1" t="s">
        <v>2327</v>
      </c>
      <c r="L474" s="1" t="s">
        <v>2328</v>
      </c>
      <c r="M474" s="4" t="str">
        <f t="shared" si="1"/>
        <v>Outstanding</v>
      </c>
      <c r="N474" s="13" t="s">
        <v>21</v>
      </c>
    </row>
    <row r="475" spans="1:14" ht="60" customHeight="1" x14ac:dyDescent="0.35">
      <c r="A475" s="11" t="s">
        <v>2329</v>
      </c>
      <c r="B475" s="1" t="s">
        <v>2330</v>
      </c>
      <c r="C475" s="2" t="s">
        <v>16</v>
      </c>
      <c r="D475" s="3" t="s">
        <v>2116</v>
      </c>
      <c r="E475" s="4" t="s">
        <v>18</v>
      </c>
      <c r="F475" s="4" t="s">
        <v>19</v>
      </c>
      <c r="G475" s="4" t="s">
        <v>20</v>
      </c>
      <c r="H475" s="4" t="s">
        <v>21</v>
      </c>
      <c r="I475" s="5" t="s">
        <v>21</v>
      </c>
      <c r="J475" s="1" t="s">
        <v>2331</v>
      </c>
      <c r="K475" s="1" t="s">
        <v>2332</v>
      </c>
      <c r="L475" s="1" t="s">
        <v>2333</v>
      </c>
      <c r="M475" s="4" t="str">
        <f t="shared" si="1"/>
        <v>Outstanding</v>
      </c>
      <c r="N475" s="13" t="s">
        <v>21</v>
      </c>
    </row>
    <row r="476" spans="1:14" ht="60" customHeight="1" x14ac:dyDescent="0.35">
      <c r="A476" s="11" t="s">
        <v>2334</v>
      </c>
      <c r="B476" s="1" t="s">
        <v>2335</v>
      </c>
      <c r="C476" s="2" t="s">
        <v>16</v>
      </c>
      <c r="D476" s="3" t="s">
        <v>2116</v>
      </c>
      <c r="E476" s="4" t="s">
        <v>18</v>
      </c>
      <c r="F476" s="4" t="s">
        <v>19</v>
      </c>
      <c r="G476" s="4" t="s">
        <v>20</v>
      </c>
      <c r="H476" s="4" t="s">
        <v>21</v>
      </c>
      <c r="I476" s="5" t="s">
        <v>21</v>
      </c>
      <c r="J476" s="1" t="s">
        <v>2336</v>
      </c>
      <c r="K476" s="1" t="s">
        <v>2337</v>
      </c>
      <c r="L476" s="1" t="s">
        <v>2338</v>
      </c>
      <c r="M476" s="4" t="str">
        <f t="shared" si="1"/>
        <v>Outstanding</v>
      </c>
      <c r="N476" s="13" t="s">
        <v>21</v>
      </c>
    </row>
    <row r="477" spans="1:14" ht="60" customHeight="1" x14ac:dyDescent="0.35">
      <c r="A477" s="11" t="s">
        <v>2339</v>
      </c>
      <c r="B477" s="1" t="s">
        <v>2340</v>
      </c>
      <c r="C477" s="2" t="s">
        <v>16</v>
      </c>
      <c r="D477" s="3" t="s">
        <v>2116</v>
      </c>
      <c r="E477" s="4" t="s">
        <v>18</v>
      </c>
      <c r="F477" s="4" t="s">
        <v>19</v>
      </c>
      <c r="G477" s="4" t="s">
        <v>20</v>
      </c>
      <c r="H477" s="4" t="s">
        <v>21</v>
      </c>
      <c r="I477" s="5" t="s">
        <v>21</v>
      </c>
      <c r="J477" s="1" t="s">
        <v>2341</v>
      </c>
      <c r="K477" s="1" t="s">
        <v>2342</v>
      </c>
      <c r="L477" s="1" t="s">
        <v>2343</v>
      </c>
      <c r="M477" s="4" t="str">
        <f t="shared" si="1"/>
        <v>Outstanding</v>
      </c>
      <c r="N477" s="13" t="s">
        <v>21</v>
      </c>
    </row>
    <row r="478" spans="1:14" ht="60" customHeight="1" x14ac:dyDescent="0.35">
      <c r="A478" s="11" t="s">
        <v>2344</v>
      </c>
      <c r="B478" s="1" t="s">
        <v>2345</v>
      </c>
      <c r="C478" s="2" t="s">
        <v>16</v>
      </c>
      <c r="D478" s="3" t="s">
        <v>2116</v>
      </c>
      <c r="E478" s="4" t="s">
        <v>18</v>
      </c>
      <c r="F478" s="4" t="s">
        <v>19</v>
      </c>
      <c r="G478" s="4" t="s">
        <v>20</v>
      </c>
      <c r="H478" s="4" t="s">
        <v>21</v>
      </c>
      <c r="I478" s="5" t="s">
        <v>21</v>
      </c>
      <c r="J478" s="1" t="s">
        <v>2346</v>
      </c>
      <c r="K478" s="1" t="s">
        <v>2347</v>
      </c>
      <c r="L478" s="1" t="s">
        <v>2348</v>
      </c>
      <c r="M478" s="4" t="str">
        <f t="shared" si="1"/>
        <v>Outstanding</v>
      </c>
      <c r="N478" s="13" t="s">
        <v>21</v>
      </c>
    </row>
    <row r="479" spans="1:14" ht="60" customHeight="1" x14ac:dyDescent="0.35">
      <c r="A479" s="11" t="s">
        <v>2349</v>
      </c>
      <c r="B479" s="1" t="s">
        <v>2350</v>
      </c>
      <c r="C479" s="2" t="s">
        <v>16</v>
      </c>
      <c r="D479" s="3" t="s">
        <v>2116</v>
      </c>
      <c r="E479" s="4" t="s">
        <v>18</v>
      </c>
      <c r="F479" s="4" t="s">
        <v>19</v>
      </c>
      <c r="G479" s="4" t="s">
        <v>20</v>
      </c>
      <c r="H479" s="4" t="s">
        <v>21</v>
      </c>
      <c r="I479" s="5" t="s">
        <v>21</v>
      </c>
      <c r="J479" s="1" t="s">
        <v>2351</v>
      </c>
      <c r="K479" s="1" t="s">
        <v>2352</v>
      </c>
      <c r="L479" s="1" t="s">
        <v>2353</v>
      </c>
      <c r="M479" s="4" t="str">
        <f t="shared" si="1"/>
        <v>Outstanding</v>
      </c>
      <c r="N479" s="13" t="s">
        <v>21</v>
      </c>
    </row>
    <row r="480" spans="1:14" ht="60" customHeight="1" x14ac:dyDescent="0.35">
      <c r="A480" s="11" t="s">
        <v>2354</v>
      </c>
      <c r="B480" s="1" t="s">
        <v>2355</v>
      </c>
      <c r="C480" s="2" t="s">
        <v>16</v>
      </c>
      <c r="D480" s="3" t="s">
        <v>2116</v>
      </c>
      <c r="E480" s="4" t="s">
        <v>18</v>
      </c>
      <c r="F480" s="4" t="s">
        <v>19</v>
      </c>
      <c r="G480" s="4" t="s">
        <v>20</v>
      </c>
      <c r="H480" s="4" t="s">
        <v>21</v>
      </c>
      <c r="I480" s="5" t="s">
        <v>21</v>
      </c>
      <c r="J480" s="1" t="s">
        <v>2356</v>
      </c>
      <c r="K480" s="1" t="s">
        <v>2357</v>
      </c>
      <c r="L480" s="1" t="s">
        <v>2358</v>
      </c>
      <c r="M480" s="4" t="str">
        <f t="shared" si="1"/>
        <v>Outstanding</v>
      </c>
      <c r="N480" s="13" t="s">
        <v>21</v>
      </c>
    </row>
    <row r="481" spans="1:14" ht="60" customHeight="1" x14ac:dyDescent="0.35">
      <c r="A481" s="11" t="s">
        <v>2359</v>
      </c>
      <c r="B481" s="1" t="s">
        <v>2360</v>
      </c>
      <c r="C481" s="2" t="s">
        <v>16</v>
      </c>
      <c r="D481" s="3" t="s">
        <v>2116</v>
      </c>
      <c r="E481" s="4" t="s">
        <v>18</v>
      </c>
      <c r="F481" s="4" t="s">
        <v>19</v>
      </c>
      <c r="G481" s="4" t="s">
        <v>20</v>
      </c>
      <c r="H481" s="4" t="s">
        <v>21</v>
      </c>
      <c r="I481" s="5" t="s">
        <v>21</v>
      </c>
      <c r="J481" s="1" t="s">
        <v>2361</v>
      </c>
      <c r="K481" s="1" t="s">
        <v>2362</v>
      </c>
      <c r="L481" s="1" t="s">
        <v>2363</v>
      </c>
      <c r="M481" s="4" t="str">
        <f t="shared" si="1"/>
        <v>Outstanding</v>
      </c>
      <c r="N481" s="13" t="s">
        <v>21</v>
      </c>
    </row>
    <row r="482" spans="1:14" ht="60" customHeight="1" x14ac:dyDescent="0.35">
      <c r="A482" s="11" t="s">
        <v>2364</v>
      </c>
      <c r="B482" s="1" t="s">
        <v>2365</v>
      </c>
      <c r="C482" s="2" t="s">
        <v>16</v>
      </c>
      <c r="D482" s="3" t="s">
        <v>2116</v>
      </c>
      <c r="E482" s="4" t="s">
        <v>18</v>
      </c>
      <c r="F482" s="4" t="s">
        <v>19</v>
      </c>
      <c r="G482" s="4" t="s">
        <v>20</v>
      </c>
      <c r="H482" s="4" t="s">
        <v>21</v>
      </c>
      <c r="I482" s="5" t="s">
        <v>21</v>
      </c>
      <c r="J482" s="1" t="s">
        <v>2366</v>
      </c>
      <c r="K482" s="1" t="s">
        <v>2367</v>
      </c>
      <c r="L482" s="1" t="s">
        <v>2368</v>
      </c>
      <c r="M482" s="4" t="str">
        <f t="shared" si="1"/>
        <v>Outstanding</v>
      </c>
      <c r="N482" s="13" t="s">
        <v>21</v>
      </c>
    </row>
    <row r="483" spans="1:14" ht="60" customHeight="1" x14ac:dyDescent="0.35">
      <c r="A483" s="11" t="s">
        <v>2369</v>
      </c>
      <c r="B483" s="1" t="s">
        <v>2121</v>
      </c>
      <c r="C483" s="2" t="s">
        <v>16</v>
      </c>
      <c r="D483" s="3" t="s">
        <v>2116</v>
      </c>
      <c r="E483" s="4" t="s">
        <v>18</v>
      </c>
      <c r="F483" s="4" t="s">
        <v>19</v>
      </c>
      <c r="G483" s="4" t="s">
        <v>20</v>
      </c>
      <c r="H483" s="4" t="s">
        <v>21</v>
      </c>
      <c r="I483" s="5" t="s">
        <v>21</v>
      </c>
      <c r="J483" s="1" t="s">
        <v>2370</v>
      </c>
      <c r="K483" s="1" t="s">
        <v>2123</v>
      </c>
      <c r="L483" s="1" t="s">
        <v>2371</v>
      </c>
      <c r="M483" s="4" t="str">
        <f t="shared" si="1"/>
        <v>Outstanding</v>
      </c>
      <c r="N483" s="13" t="s">
        <v>21</v>
      </c>
    </row>
    <row r="484" spans="1:14" ht="60" customHeight="1" x14ac:dyDescent="0.35">
      <c r="A484" s="11" t="s">
        <v>2372</v>
      </c>
      <c r="B484" s="1" t="s">
        <v>2131</v>
      </c>
      <c r="C484" s="2" t="s">
        <v>16</v>
      </c>
      <c r="D484" s="3" t="s">
        <v>2116</v>
      </c>
      <c r="E484" s="4" t="s">
        <v>18</v>
      </c>
      <c r="F484" s="4" t="s">
        <v>19</v>
      </c>
      <c r="G484" s="4" t="s">
        <v>20</v>
      </c>
      <c r="H484" s="4" t="s">
        <v>21</v>
      </c>
      <c r="I484" s="5" t="s">
        <v>21</v>
      </c>
      <c r="J484" s="1" t="s">
        <v>2373</v>
      </c>
      <c r="K484" s="1" t="s">
        <v>2374</v>
      </c>
      <c r="L484" s="1" t="s">
        <v>2375</v>
      </c>
      <c r="M484" s="4" t="str">
        <f t="shared" si="1"/>
        <v>Outstanding</v>
      </c>
      <c r="N484" s="13" t="s">
        <v>21</v>
      </c>
    </row>
    <row r="485" spans="1:14" ht="60" customHeight="1" x14ac:dyDescent="0.35">
      <c r="A485" s="11" t="s">
        <v>2376</v>
      </c>
      <c r="B485" s="1" t="s">
        <v>2377</v>
      </c>
      <c r="C485" s="2" t="s">
        <v>16</v>
      </c>
      <c r="D485" s="3" t="s">
        <v>2116</v>
      </c>
      <c r="E485" s="4" t="s">
        <v>18</v>
      </c>
      <c r="F485" s="4" t="s">
        <v>19</v>
      </c>
      <c r="G485" s="4" t="s">
        <v>20</v>
      </c>
      <c r="H485" s="4" t="s">
        <v>21</v>
      </c>
      <c r="I485" s="5" t="s">
        <v>21</v>
      </c>
      <c r="J485" s="1" t="s">
        <v>2378</v>
      </c>
      <c r="K485" s="1" t="s">
        <v>2379</v>
      </c>
      <c r="L485" s="1" t="s">
        <v>2380</v>
      </c>
      <c r="M485" s="4" t="str">
        <f t="shared" si="1"/>
        <v>Outstanding</v>
      </c>
      <c r="N485" s="13" t="s">
        <v>21</v>
      </c>
    </row>
    <row r="486" spans="1:14" ht="60" customHeight="1" x14ac:dyDescent="0.35">
      <c r="A486" s="11" t="s">
        <v>2381</v>
      </c>
      <c r="B486" s="1" t="s">
        <v>2382</v>
      </c>
      <c r="C486" s="2" t="s">
        <v>16</v>
      </c>
      <c r="D486" s="3" t="s">
        <v>2116</v>
      </c>
      <c r="E486" s="4" t="s">
        <v>18</v>
      </c>
      <c r="F486" s="4" t="s">
        <v>19</v>
      </c>
      <c r="G486" s="4" t="s">
        <v>20</v>
      </c>
      <c r="H486" s="4" t="s">
        <v>21</v>
      </c>
      <c r="I486" s="5" t="s">
        <v>21</v>
      </c>
      <c r="J486" s="1" t="s">
        <v>2383</v>
      </c>
      <c r="K486" s="1" t="s">
        <v>2384</v>
      </c>
      <c r="L486" s="1" t="s">
        <v>2385</v>
      </c>
      <c r="M486" s="4" t="str">
        <f t="shared" si="1"/>
        <v>Outstanding</v>
      </c>
      <c r="N486" s="13" t="s">
        <v>21</v>
      </c>
    </row>
    <row r="487" spans="1:14" ht="60" customHeight="1" x14ac:dyDescent="0.35">
      <c r="A487" s="11" t="s">
        <v>2386</v>
      </c>
      <c r="B487" s="1" t="s">
        <v>2387</v>
      </c>
      <c r="C487" s="2" t="s">
        <v>16</v>
      </c>
      <c r="D487" s="3" t="s">
        <v>2116</v>
      </c>
      <c r="E487" s="4" t="s">
        <v>18</v>
      </c>
      <c r="F487" s="4" t="s">
        <v>19</v>
      </c>
      <c r="G487" s="4" t="s">
        <v>20</v>
      </c>
      <c r="H487" s="4" t="s">
        <v>21</v>
      </c>
      <c r="I487" s="5" t="s">
        <v>21</v>
      </c>
      <c r="J487" s="1" t="s">
        <v>2388</v>
      </c>
      <c r="K487" s="1" t="s">
        <v>2389</v>
      </c>
      <c r="L487" s="1" t="s">
        <v>2390</v>
      </c>
      <c r="M487" s="4" t="str">
        <f t="shared" si="1"/>
        <v>Outstanding</v>
      </c>
      <c r="N487" s="13" t="s">
        <v>21</v>
      </c>
    </row>
    <row r="488" spans="1:14" ht="60" customHeight="1" x14ac:dyDescent="0.35">
      <c r="A488" s="11" t="s">
        <v>2391</v>
      </c>
      <c r="B488" s="1" t="s">
        <v>2221</v>
      </c>
      <c r="C488" s="2" t="s">
        <v>16</v>
      </c>
      <c r="D488" s="3" t="s">
        <v>2116</v>
      </c>
      <c r="E488" s="4" t="s">
        <v>18</v>
      </c>
      <c r="F488" s="4" t="s">
        <v>19</v>
      </c>
      <c r="G488" s="4" t="s">
        <v>20</v>
      </c>
      <c r="H488" s="4" t="s">
        <v>21</v>
      </c>
      <c r="I488" s="5" t="s">
        <v>21</v>
      </c>
      <c r="J488" s="1" t="s">
        <v>2392</v>
      </c>
      <c r="K488" s="1" t="s">
        <v>2393</v>
      </c>
      <c r="L488" s="1" t="s">
        <v>2394</v>
      </c>
      <c r="M488" s="4" t="str">
        <f t="shared" si="1"/>
        <v>Outstanding</v>
      </c>
      <c r="N488" s="13" t="s">
        <v>21</v>
      </c>
    </row>
    <row r="489" spans="1:14" ht="60" customHeight="1" x14ac:dyDescent="0.35">
      <c r="A489" s="11" t="s">
        <v>2395</v>
      </c>
      <c r="B489" s="1" t="s">
        <v>2396</v>
      </c>
      <c r="C489" s="2" t="s">
        <v>16</v>
      </c>
      <c r="D489" s="3" t="s">
        <v>2116</v>
      </c>
      <c r="E489" s="4" t="s">
        <v>18</v>
      </c>
      <c r="F489" s="4" t="s">
        <v>19</v>
      </c>
      <c r="G489" s="4" t="s">
        <v>20</v>
      </c>
      <c r="H489" s="4" t="s">
        <v>21</v>
      </c>
      <c r="I489" s="5" t="s">
        <v>21</v>
      </c>
      <c r="J489" s="1" t="s">
        <v>2397</v>
      </c>
      <c r="K489" s="1" t="s">
        <v>2398</v>
      </c>
      <c r="L489" s="1" t="s">
        <v>2399</v>
      </c>
      <c r="M489" s="4" t="str">
        <f t="shared" si="1"/>
        <v>Outstanding</v>
      </c>
      <c r="N489" s="13" t="s">
        <v>21</v>
      </c>
    </row>
    <row r="490" spans="1:14" ht="60" customHeight="1" x14ac:dyDescent="0.35">
      <c r="A490" s="11" t="s">
        <v>2400</v>
      </c>
      <c r="B490" s="1" t="s">
        <v>2305</v>
      </c>
      <c r="C490" s="2" t="s">
        <v>16</v>
      </c>
      <c r="D490" s="3" t="s">
        <v>2116</v>
      </c>
      <c r="E490" s="4" t="s">
        <v>18</v>
      </c>
      <c r="F490" s="4" t="s">
        <v>19</v>
      </c>
      <c r="G490" s="4" t="s">
        <v>20</v>
      </c>
      <c r="H490" s="4" t="s">
        <v>21</v>
      </c>
      <c r="I490" s="5" t="s">
        <v>21</v>
      </c>
      <c r="J490" s="1" t="s">
        <v>2401</v>
      </c>
      <c r="K490" s="1" t="s">
        <v>2402</v>
      </c>
      <c r="L490" s="1" t="s">
        <v>2403</v>
      </c>
      <c r="M490" s="4" t="str">
        <f t="shared" si="1"/>
        <v>Outstanding</v>
      </c>
      <c r="N490" s="13" t="s">
        <v>21</v>
      </c>
    </row>
    <row r="491" spans="1:14" ht="60" customHeight="1" x14ac:dyDescent="0.35">
      <c r="A491" s="11" t="s">
        <v>2404</v>
      </c>
      <c r="B491" s="1" t="s">
        <v>2325</v>
      </c>
      <c r="C491" s="2" t="s">
        <v>16</v>
      </c>
      <c r="D491" s="3" t="s">
        <v>2116</v>
      </c>
      <c r="E491" s="4" t="s">
        <v>18</v>
      </c>
      <c r="F491" s="4" t="s">
        <v>19</v>
      </c>
      <c r="G491" s="4" t="s">
        <v>20</v>
      </c>
      <c r="H491" s="4" t="s">
        <v>21</v>
      </c>
      <c r="I491" s="5" t="s">
        <v>21</v>
      </c>
      <c r="J491" s="1" t="s">
        <v>2405</v>
      </c>
      <c r="K491" s="1" t="s">
        <v>2406</v>
      </c>
      <c r="L491" s="1" t="s">
        <v>2407</v>
      </c>
      <c r="M491" s="4" t="str">
        <f t="shared" si="1"/>
        <v>Outstanding</v>
      </c>
      <c r="N491" s="13" t="s">
        <v>21</v>
      </c>
    </row>
    <row r="492" spans="1:14" ht="60" customHeight="1" x14ac:dyDescent="0.35">
      <c r="A492" s="12" t="s">
        <v>2408</v>
      </c>
      <c r="B492" s="6" t="s">
        <v>226</v>
      </c>
      <c r="C492" s="7" t="s">
        <v>16</v>
      </c>
      <c r="D492" s="8" t="s">
        <v>17</v>
      </c>
      <c r="E492" s="9" t="s">
        <v>18</v>
      </c>
      <c r="F492" s="9" t="s">
        <v>19</v>
      </c>
      <c r="G492" s="9" t="s">
        <v>20</v>
      </c>
      <c r="H492" s="9" t="s">
        <v>21</v>
      </c>
      <c r="I492" s="10" t="s">
        <v>21</v>
      </c>
      <c r="J492" s="6" t="s">
        <v>2409</v>
      </c>
      <c r="K492" s="6" t="s">
        <v>2410</v>
      </c>
      <c r="L492" s="6" t="s">
        <v>2411</v>
      </c>
      <c r="M492" s="9" t="str">
        <f t="shared" si="1"/>
        <v>Outstanding</v>
      </c>
      <c r="N492" s="14" t="s">
        <v>21</v>
      </c>
    </row>
    <row r="496" spans="1:14" ht="32" customHeight="1" x14ac:dyDescent="0.35">
      <c r="A496" s="291" t="s">
        <v>2412</v>
      </c>
      <c r="B496" s="291"/>
      <c r="C496" s="291"/>
      <c r="D496" s="291"/>
    </row>
  </sheetData>
  <mergeCells count="1">
    <mergeCell ref="A496:D496"/>
  </mergeCells>
  <conditionalFormatting sqref="C2:C492">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492">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492">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492">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492" xr:uid="{00000000-0002-0000-0200-000000000000}">
      <formula1>"Must,Should,Could,Won't,Unassigned"</formula1>
    </dataValidation>
    <dataValidation type="list" showErrorMessage="1" errorTitle="Invalid Value" error="Please select a value from the list: Low, Medium, High, Unassessed." sqref="F2:F492" xr:uid="{00000000-0002-0000-0200-000001000000}">
      <formula1>"Low,Medium,High,Unassessed"</formula1>
    </dataValidation>
    <dataValidation type="list" showErrorMessage="1" errorTitle="Invalid Value" error="Please select a value from the list: Phase1, Phase2, Phase3, Phase4, Phase5, Pending." sqref="G2:G49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492" xr:uid="{00000000-0002-0000-0200-000003000000}">
      <formula1>"Implemented,Testing,Failed,Compensated,Risk Accepted,N/A"</formula1>
    </dataValidation>
  </dataValidations>
  <hyperlinks>
    <hyperlink ref="A49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2575</v>
      </c>
      <c r="C2" s="308" t="s">
        <v>2575</v>
      </c>
      <c r="D2" s="308" t="s">
        <v>2575</v>
      </c>
      <c r="E2" s="308" t="s">
        <v>2575</v>
      </c>
      <c r="F2" s="308" t="s">
        <v>2575</v>
      </c>
      <c r="G2" s="308" t="s">
        <v>2575</v>
      </c>
      <c r="H2" s="312" t="s">
        <v>2576</v>
      </c>
      <c r="I2" s="312" t="s">
        <v>2576</v>
      </c>
      <c r="J2" s="312" t="s">
        <v>2576</v>
      </c>
      <c r="K2" s="312" t="s">
        <v>2576</v>
      </c>
      <c r="L2" s="312" t="s">
        <v>2576</v>
      </c>
      <c r="M2" s="311" t="s">
        <v>2577</v>
      </c>
      <c r="N2" s="311" t="s">
        <v>2577</v>
      </c>
      <c r="O2" s="313" t="s">
        <v>2578</v>
      </c>
      <c r="P2" s="313" t="s">
        <v>2578</v>
      </c>
      <c r="Q2" s="309" t="s">
        <v>12</v>
      </c>
      <c r="R2" s="309" t="s">
        <v>12</v>
      </c>
      <c r="S2" s="309" t="s">
        <v>12</v>
      </c>
      <c r="T2" s="310" t="s">
        <v>2579</v>
      </c>
    </row>
    <row r="3" spans="2:20" ht="35" customHeight="1" x14ac:dyDescent="0.35">
      <c r="B3" s="73" t="s">
        <v>2580</v>
      </c>
      <c r="C3" s="73" t="s">
        <v>2581</v>
      </c>
      <c r="D3" s="73" t="s">
        <v>2582</v>
      </c>
      <c r="E3" s="73" t="s">
        <v>2583</v>
      </c>
      <c r="F3" s="73" t="s">
        <v>2584</v>
      </c>
      <c r="G3" s="73" t="s">
        <v>10</v>
      </c>
      <c r="H3" s="74" t="s">
        <v>2585</v>
      </c>
      <c r="I3" s="74" t="s">
        <v>2586</v>
      </c>
      <c r="J3" s="74" t="s">
        <v>2587</v>
      </c>
      <c r="K3" s="74" t="s">
        <v>2588</v>
      </c>
      <c r="L3" s="74" t="s">
        <v>2519</v>
      </c>
      <c r="M3" s="75" t="s">
        <v>2589</v>
      </c>
      <c r="N3" s="75" t="s">
        <v>2590</v>
      </c>
      <c r="O3" s="76" t="s">
        <v>2591</v>
      </c>
      <c r="P3" s="76" t="s">
        <v>2592</v>
      </c>
      <c r="Q3" s="77" t="s">
        <v>12</v>
      </c>
      <c r="R3" s="77" t="s">
        <v>2593</v>
      </c>
      <c r="S3" s="77" t="s">
        <v>2594</v>
      </c>
      <c r="T3" s="78" t="s">
        <v>2595</v>
      </c>
    </row>
    <row r="4" spans="2:20" ht="60" customHeight="1" x14ac:dyDescent="0.35">
      <c r="B4" s="79" t="s">
        <v>2596</v>
      </c>
      <c r="C4" s="79" t="s">
        <v>2597</v>
      </c>
      <c r="D4" s="79" t="s">
        <v>2598</v>
      </c>
      <c r="E4" s="79" t="s">
        <v>2599</v>
      </c>
      <c r="F4" s="79" t="s">
        <v>2600</v>
      </c>
      <c r="G4" s="79" t="s">
        <v>2601</v>
      </c>
      <c r="H4" s="79" t="s">
        <v>2602</v>
      </c>
      <c r="I4" s="79" t="s">
        <v>2603</v>
      </c>
      <c r="J4" s="79" t="s">
        <v>2604</v>
      </c>
      <c r="K4" s="79" t="s">
        <v>2605</v>
      </c>
      <c r="L4" s="79" t="s">
        <v>2606</v>
      </c>
      <c r="M4" s="79" t="s">
        <v>2607</v>
      </c>
      <c r="N4" s="79" t="s">
        <v>2608</v>
      </c>
      <c r="O4" s="79" t="s">
        <v>2609</v>
      </c>
      <c r="P4" s="79" t="s">
        <v>2610</v>
      </c>
      <c r="Q4" s="79" t="s">
        <v>2611</v>
      </c>
      <c r="R4" s="79" t="s">
        <v>2612</v>
      </c>
      <c r="S4" s="79" t="s">
        <v>2613</v>
      </c>
      <c r="T4" s="79" t="s">
        <v>2614</v>
      </c>
    </row>
    <row r="5" spans="2:20" ht="60" customHeight="1" x14ac:dyDescent="0.35">
      <c r="B5" s="41" t="s">
        <v>2615</v>
      </c>
      <c r="C5" s="80"/>
      <c r="D5" s="81"/>
      <c r="E5" s="81" t="s">
        <v>21</v>
      </c>
      <c r="F5" s="81" t="str">
        <f>IF(E5&lt;&gt;"", IFERROR(VLOOKUP(E5, Dashboard!$B64:$F69, 5, FALSE), ""), "")</f>
        <v/>
      </c>
      <c r="G5" s="82"/>
      <c r="H5" s="69"/>
      <c r="I5" s="69"/>
      <c r="J5" s="82"/>
      <c r="K5" s="82"/>
      <c r="L5" s="43"/>
      <c r="M5" s="43"/>
      <c r="N5" s="82"/>
      <c r="O5" s="82"/>
      <c r="P5" s="43"/>
      <c r="Q5" s="43" t="s">
        <v>21</v>
      </c>
      <c r="R5" s="82"/>
      <c r="S5" s="69"/>
      <c r="T5" s="82"/>
    </row>
    <row r="6" spans="2:20" ht="60" customHeight="1" x14ac:dyDescent="0.35">
      <c r="B6" s="41" t="s">
        <v>2616</v>
      </c>
      <c r="C6" s="80"/>
      <c r="D6" s="81"/>
      <c r="E6" s="81" t="s">
        <v>21</v>
      </c>
      <c r="F6" s="81" t="str">
        <f>IF(E6&lt;&gt;"", IFERROR(VLOOKUP(E6, Dashboard!$B64:$F69, 5, FALSE), ""), "")</f>
        <v/>
      </c>
      <c r="G6" s="82"/>
      <c r="H6" s="69"/>
      <c r="I6" s="69"/>
      <c r="J6" s="82"/>
      <c r="K6" s="82"/>
      <c r="L6" s="43"/>
      <c r="M6" s="43"/>
      <c r="N6" s="82"/>
      <c r="O6" s="82"/>
      <c r="P6" s="43"/>
      <c r="Q6" s="43" t="s">
        <v>21</v>
      </c>
      <c r="R6" s="82"/>
      <c r="S6" s="69"/>
      <c r="T6" s="82"/>
    </row>
    <row r="7" spans="2:20" ht="60" customHeight="1" x14ac:dyDescent="0.35">
      <c r="B7" s="41" t="s">
        <v>2617</v>
      </c>
      <c r="C7" s="80"/>
      <c r="D7" s="81"/>
      <c r="E7" s="81" t="s">
        <v>21</v>
      </c>
      <c r="F7" s="81" t="str">
        <f>IF(E7&lt;&gt;"", IFERROR(VLOOKUP(E7, Dashboard!$B64:$F69, 5, FALSE), ""), "")</f>
        <v/>
      </c>
      <c r="G7" s="82"/>
      <c r="H7" s="69"/>
      <c r="I7" s="69"/>
      <c r="J7" s="82"/>
      <c r="K7" s="82"/>
      <c r="L7" s="43"/>
      <c r="M7" s="43"/>
      <c r="N7" s="82"/>
      <c r="O7" s="82"/>
      <c r="P7" s="43"/>
      <c r="Q7" s="43" t="s">
        <v>21</v>
      </c>
      <c r="R7" s="82"/>
      <c r="S7" s="69"/>
      <c r="T7" s="82"/>
    </row>
    <row r="8" spans="2:20" ht="60" customHeight="1" x14ac:dyDescent="0.35">
      <c r="B8" s="41" t="s">
        <v>2618</v>
      </c>
      <c r="C8" s="80"/>
      <c r="D8" s="81"/>
      <c r="E8" s="81" t="s">
        <v>21</v>
      </c>
      <c r="F8" s="81" t="str">
        <f>IF(E8&lt;&gt;"", IFERROR(VLOOKUP(E8, Dashboard!$B64:$F69, 5, FALSE), ""), "")</f>
        <v/>
      </c>
      <c r="G8" s="82"/>
      <c r="H8" s="69"/>
      <c r="I8" s="69"/>
      <c r="J8" s="82"/>
      <c r="K8" s="82"/>
      <c r="L8" s="43"/>
      <c r="M8" s="43"/>
      <c r="N8" s="82"/>
      <c r="O8" s="82"/>
      <c r="P8" s="43"/>
      <c r="Q8" s="43" t="s">
        <v>21</v>
      </c>
      <c r="R8" s="82"/>
      <c r="S8" s="69"/>
      <c r="T8" s="82"/>
    </row>
    <row r="9" spans="2:20" ht="60" customHeight="1" x14ac:dyDescent="0.35">
      <c r="B9" s="41" t="s">
        <v>2619</v>
      </c>
      <c r="C9" s="80"/>
      <c r="D9" s="81"/>
      <c r="E9" s="81" t="s">
        <v>21</v>
      </c>
      <c r="F9" s="81" t="str">
        <f>IF(E9&lt;&gt;"", IFERROR(VLOOKUP(E9, Dashboard!$B64:$F69, 5, FALSE), ""), "")</f>
        <v/>
      </c>
      <c r="G9" s="82"/>
      <c r="H9" s="69"/>
      <c r="I9" s="69"/>
      <c r="J9" s="82"/>
      <c r="K9" s="82"/>
      <c r="L9" s="43"/>
      <c r="M9" s="43"/>
      <c r="N9" s="82"/>
      <c r="O9" s="82"/>
      <c r="P9" s="43"/>
      <c r="Q9" s="43" t="s">
        <v>21</v>
      </c>
      <c r="R9" s="82"/>
      <c r="S9" s="69"/>
      <c r="T9" s="82"/>
    </row>
    <row r="10" spans="2:20" ht="60" customHeight="1" x14ac:dyDescent="0.35">
      <c r="B10" s="41" t="s">
        <v>2620</v>
      </c>
      <c r="C10" s="80"/>
      <c r="D10" s="81"/>
      <c r="E10" s="81" t="s">
        <v>21</v>
      </c>
      <c r="F10" s="81" t="str">
        <f>IF(E10&lt;&gt;"", IFERROR(VLOOKUP(E10, Dashboard!$B64:$F69, 5, FALSE), ""), "")</f>
        <v/>
      </c>
      <c r="G10" s="82"/>
      <c r="H10" s="69"/>
      <c r="I10" s="69"/>
      <c r="J10" s="82"/>
      <c r="K10" s="82"/>
      <c r="L10" s="43"/>
      <c r="M10" s="43"/>
      <c r="N10" s="82"/>
      <c r="O10" s="82"/>
      <c r="P10" s="43"/>
      <c r="Q10" s="43" t="s">
        <v>21</v>
      </c>
      <c r="R10" s="82"/>
      <c r="S10" s="69"/>
      <c r="T10" s="82"/>
    </row>
    <row r="11" spans="2:20" ht="60" customHeight="1" x14ac:dyDescent="0.35">
      <c r="B11" s="41" t="s">
        <v>2621</v>
      </c>
      <c r="C11" s="80"/>
      <c r="D11" s="81"/>
      <c r="E11" s="81" t="s">
        <v>21</v>
      </c>
      <c r="F11" s="81" t="str">
        <f>IF(E11&lt;&gt;"", IFERROR(VLOOKUP(E11, Dashboard!$B64:$F69, 5, FALSE), ""), "")</f>
        <v/>
      </c>
      <c r="G11" s="82"/>
      <c r="H11" s="69"/>
      <c r="I11" s="69"/>
      <c r="J11" s="82"/>
      <c r="K11" s="82"/>
      <c r="L11" s="43"/>
      <c r="M11" s="43"/>
      <c r="N11" s="82"/>
      <c r="O11" s="82"/>
      <c r="P11" s="43"/>
      <c r="Q11" s="43" t="s">
        <v>21</v>
      </c>
      <c r="R11" s="82"/>
      <c r="S11" s="69"/>
      <c r="T11" s="82"/>
    </row>
    <row r="12" spans="2:20" ht="60" customHeight="1" x14ac:dyDescent="0.35">
      <c r="B12" s="41" t="s">
        <v>2622</v>
      </c>
      <c r="C12" s="80"/>
      <c r="D12" s="81"/>
      <c r="E12" s="81" t="s">
        <v>21</v>
      </c>
      <c r="F12" s="81" t="str">
        <f>IF(E12&lt;&gt;"", IFERROR(VLOOKUP(E12, Dashboard!$B64:$F69, 5, FALSE), ""), "")</f>
        <v/>
      </c>
      <c r="G12" s="82"/>
      <c r="H12" s="69"/>
      <c r="I12" s="69"/>
      <c r="J12" s="82"/>
      <c r="K12" s="82"/>
      <c r="L12" s="43"/>
      <c r="M12" s="43"/>
      <c r="N12" s="82"/>
      <c r="O12" s="82"/>
      <c r="P12" s="43"/>
      <c r="Q12" s="43" t="s">
        <v>21</v>
      </c>
      <c r="R12" s="82"/>
      <c r="S12" s="69"/>
      <c r="T12" s="82"/>
    </row>
    <row r="13" spans="2:20" ht="60" customHeight="1" x14ac:dyDescent="0.35">
      <c r="B13" s="41" t="s">
        <v>2623</v>
      </c>
      <c r="C13" s="80"/>
      <c r="D13" s="81"/>
      <c r="E13" s="81" t="s">
        <v>21</v>
      </c>
      <c r="F13" s="81" t="str">
        <f>IF(E13&lt;&gt;"", IFERROR(VLOOKUP(E13, Dashboard!$B64:$F69, 5, FALSE), ""), "")</f>
        <v/>
      </c>
      <c r="G13" s="82"/>
      <c r="H13" s="69"/>
      <c r="I13" s="69"/>
      <c r="J13" s="82"/>
      <c r="K13" s="82"/>
      <c r="L13" s="43"/>
      <c r="M13" s="43"/>
      <c r="N13" s="82"/>
      <c r="O13" s="82"/>
      <c r="P13" s="43"/>
      <c r="Q13" s="43" t="s">
        <v>21</v>
      </c>
      <c r="R13" s="82"/>
      <c r="S13" s="69"/>
      <c r="T13" s="82"/>
    </row>
    <row r="14" spans="2:20" ht="60" customHeight="1" x14ac:dyDescent="0.35">
      <c r="B14" s="41" t="s">
        <v>2624</v>
      </c>
      <c r="C14" s="80"/>
      <c r="D14" s="81"/>
      <c r="E14" s="81" t="s">
        <v>21</v>
      </c>
      <c r="F14" s="81" t="str">
        <f>IF(E14&lt;&gt;"", IFERROR(VLOOKUP(E14, Dashboard!$B64:$F69, 5, FALSE), ""), "")</f>
        <v/>
      </c>
      <c r="G14" s="82"/>
      <c r="H14" s="69"/>
      <c r="I14" s="69"/>
      <c r="J14" s="82"/>
      <c r="K14" s="82"/>
      <c r="L14" s="43"/>
      <c r="M14" s="43"/>
      <c r="N14" s="82"/>
      <c r="O14" s="82"/>
      <c r="P14" s="43"/>
      <c r="Q14" s="43" t="s">
        <v>21</v>
      </c>
      <c r="R14" s="82"/>
      <c r="S14" s="69"/>
      <c r="T14" s="82"/>
    </row>
    <row r="15" spans="2:20" ht="60" customHeight="1" x14ac:dyDescent="0.35">
      <c r="B15" s="41" t="s">
        <v>2625</v>
      </c>
      <c r="C15" s="80"/>
      <c r="D15" s="81"/>
      <c r="E15" s="81" t="s">
        <v>21</v>
      </c>
      <c r="F15" s="81" t="str">
        <f>IF(E15&lt;&gt;"", IFERROR(VLOOKUP(E15, Dashboard!$B64:$F69, 5, FALSE), ""), "")</f>
        <v/>
      </c>
      <c r="G15" s="82"/>
      <c r="H15" s="69"/>
      <c r="I15" s="69"/>
      <c r="J15" s="82"/>
      <c r="K15" s="82"/>
      <c r="L15" s="43"/>
      <c r="M15" s="43"/>
      <c r="N15" s="82"/>
      <c r="O15" s="82"/>
      <c r="P15" s="43"/>
      <c r="Q15" s="43" t="s">
        <v>21</v>
      </c>
      <c r="R15" s="82"/>
      <c r="S15" s="69"/>
      <c r="T15" s="82"/>
    </row>
    <row r="16" spans="2:20" ht="60" customHeight="1" x14ac:dyDescent="0.35">
      <c r="B16" s="41" t="s">
        <v>2626</v>
      </c>
      <c r="C16" s="80"/>
      <c r="D16" s="81"/>
      <c r="E16" s="81" t="s">
        <v>21</v>
      </c>
      <c r="F16" s="81" t="str">
        <f>IF(E16&lt;&gt;"", IFERROR(VLOOKUP(E16, Dashboard!$B64:$F69, 5, FALSE), ""), "")</f>
        <v/>
      </c>
      <c r="G16" s="82"/>
      <c r="H16" s="69"/>
      <c r="I16" s="69"/>
      <c r="J16" s="82"/>
      <c r="K16" s="82"/>
      <c r="L16" s="43"/>
      <c r="M16" s="43"/>
      <c r="N16" s="82"/>
      <c r="O16" s="82"/>
      <c r="P16" s="43"/>
      <c r="Q16" s="43" t="s">
        <v>21</v>
      </c>
      <c r="R16" s="82"/>
      <c r="S16" s="69"/>
      <c r="T16" s="82"/>
    </row>
    <row r="17" spans="2:20" ht="60" customHeight="1" x14ac:dyDescent="0.35">
      <c r="B17" s="41" t="s">
        <v>2627</v>
      </c>
      <c r="C17" s="80"/>
      <c r="D17" s="81"/>
      <c r="E17" s="81" t="s">
        <v>21</v>
      </c>
      <c r="F17" s="81" t="str">
        <f>IF(E17&lt;&gt;"", IFERROR(VLOOKUP(E17, Dashboard!$B64:$F69, 5, FALSE), ""), "")</f>
        <v/>
      </c>
      <c r="G17" s="82"/>
      <c r="H17" s="69"/>
      <c r="I17" s="69"/>
      <c r="J17" s="82"/>
      <c r="K17" s="82"/>
      <c r="L17" s="43"/>
      <c r="M17" s="43"/>
      <c r="N17" s="82"/>
      <c r="O17" s="82"/>
      <c r="P17" s="43"/>
      <c r="Q17" s="43" t="s">
        <v>21</v>
      </c>
      <c r="R17" s="82"/>
      <c r="S17" s="69"/>
      <c r="T17" s="82"/>
    </row>
    <row r="18" spans="2:20" ht="60" customHeight="1" x14ac:dyDescent="0.35">
      <c r="B18" s="41" t="s">
        <v>2628</v>
      </c>
      <c r="C18" s="80"/>
      <c r="D18" s="81"/>
      <c r="E18" s="81" t="s">
        <v>21</v>
      </c>
      <c r="F18" s="81" t="str">
        <f>IF(E18&lt;&gt;"", IFERROR(VLOOKUP(E18, Dashboard!$B64:$F69, 5, FALSE), ""), "")</f>
        <v/>
      </c>
      <c r="G18" s="82"/>
      <c r="H18" s="69"/>
      <c r="I18" s="69"/>
      <c r="J18" s="82"/>
      <c r="K18" s="82"/>
      <c r="L18" s="43"/>
      <c r="M18" s="43"/>
      <c r="N18" s="82"/>
      <c r="O18" s="82"/>
      <c r="P18" s="43"/>
      <c r="Q18" s="43" t="s">
        <v>21</v>
      </c>
      <c r="R18" s="82"/>
      <c r="S18" s="69"/>
      <c r="T18" s="82"/>
    </row>
    <row r="19" spans="2:20" ht="60" customHeight="1" x14ac:dyDescent="0.35">
      <c r="B19" s="41" t="s">
        <v>2629</v>
      </c>
      <c r="C19" s="80"/>
      <c r="D19" s="81"/>
      <c r="E19" s="81" t="s">
        <v>21</v>
      </c>
      <c r="F19" s="81" t="str">
        <f>IF(E19&lt;&gt;"", IFERROR(VLOOKUP(E19, Dashboard!$B64:$F69, 5, FALSE), ""), "")</f>
        <v/>
      </c>
      <c r="G19" s="82"/>
      <c r="H19" s="69"/>
      <c r="I19" s="69"/>
      <c r="J19" s="82"/>
      <c r="K19" s="82"/>
      <c r="L19" s="43"/>
      <c r="M19" s="43"/>
      <c r="N19" s="82"/>
      <c r="O19" s="82"/>
      <c r="P19" s="43"/>
      <c r="Q19" s="43" t="s">
        <v>21</v>
      </c>
      <c r="R19" s="82"/>
      <c r="S19" s="69"/>
      <c r="T19" s="82"/>
    </row>
    <row r="20" spans="2:20" ht="60" customHeight="1" x14ac:dyDescent="0.35">
      <c r="B20" s="41" t="s">
        <v>2630</v>
      </c>
      <c r="C20" s="80"/>
      <c r="D20" s="81"/>
      <c r="E20" s="81" t="s">
        <v>21</v>
      </c>
      <c r="F20" s="81" t="str">
        <f>IF(E20&lt;&gt;"", IFERROR(VLOOKUP(E20, Dashboard!$B64:$F69, 5, FALSE), ""), "")</f>
        <v/>
      </c>
      <c r="G20" s="82"/>
      <c r="H20" s="69"/>
      <c r="I20" s="69"/>
      <c r="J20" s="82"/>
      <c r="K20" s="82"/>
      <c r="L20" s="43"/>
      <c r="M20" s="43"/>
      <c r="N20" s="82"/>
      <c r="O20" s="82"/>
      <c r="P20" s="43"/>
      <c r="Q20" s="43" t="s">
        <v>21</v>
      </c>
      <c r="R20" s="82"/>
      <c r="S20" s="69"/>
      <c r="T20" s="82"/>
    </row>
    <row r="21" spans="2:20" ht="60" customHeight="1" x14ac:dyDescent="0.35">
      <c r="B21" s="41" t="s">
        <v>2631</v>
      </c>
      <c r="C21" s="80"/>
      <c r="D21" s="81"/>
      <c r="E21" s="81" t="s">
        <v>21</v>
      </c>
      <c r="F21" s="81" t="str">
        <f>IF(E21&lt;&gt;"", IFERROR(VLOOKUP(E21, Dashboard!$B64:$F69, 5, FALSE), ""), "")</f>
        <v/>
      </c>
      <c r="G21" s="82"/>
      <c r="H21" s="69"/>
      <c r="I21" s="69"/>
      <c r="J21" s="82"/>
      <c r="K21" s="82"/>
      <c r="L21" s="43"/>
      <c r="M21" s="43"/>
      <c r="N21" s="82"/>
      <c r="O21" s="82"/>
      <c r="P21" s="43"/>
      <c r="Q21" s="43" t="s">
        <v>21</v>
      </c>
      <c r="R21" s="82"/>
      <c r="S21" s="69"/>
      <c r="T21" s="82"/>
    </row>
    <row r="22" spans="2:20" ht="60" customHeight="1" x14ac:dyDescent="0.35">
      <c r="B22" s="41" t="s">
        <v>2632</v>
      </c>
      <c r="C22" s="80"/>
      <c r="D22" s="81"/>
      <c r="E22" s="81" t="s">
        <v>21</v>
      </c>
      <c r="F22" s="81" t="str">
        <f>IF(E22&lt;&gt;"", IFERROR(VLOOKUP(E22, Dashboard!$B64:$F69, 5, FALSE), ""), "")</f>
        <v/>
      </c>
      <c r="G22" s="82"/>
      <c r="H22" s="69"/>
      <c r="I22" s="69"/>
      <c r="J22" s="82"/>
      <c r="K22" s="82"/>
      <c r="L22" s="43"/>
      <c r="M22" s="43"/>
      <c r="N22" s="82"/>
      <c r="O22" s="82"/>
      <c r="P22" s="43"/>
      <c r="Q22" s="43" t="s">
        <v>21</v>
      </c>
      <c r="R22" s="82"/>
      <c r="S22" s="69"/>
      <c r="T22" s="82"/>
    </row>
    <row r="23" spans="2:20" ht="60" customHeight="1" x14ac:dyDescent="0.35">
      <c r="B23" s="41" t="s">
        <v>2633</v>
      </c>
      <c r="C23" s="80"/>
      <c r="D23" s="81"/>
      <c r="E23" s="81" t="s">
        <v>21</v>
      </c>
      <c r="F23" s="81" t="str">
        <f>IF(E23&lt;&gt;"", IFERROR(VLOOKUP(E23, Dashboard!$B64:$F69, 5, FALSE), ""), "")</f>
        <v/>
      </c>
      <c r="G23" s="82"/>
      <c r="H23" s="69"/>
      <c r="I23" s="69"/>
      <c r="J23" s="82"/>
      <c r="K23" s="82"/>
      <c r="L23" s="43"/>
      <c r="M23" s="43"/>
      <c r="N23" s="82"/>
      <c r="O23" s="82"/>
      <c r="P23" s="43"/>
      <c r="Q23" s="43" t="s">
        <v>21</v>
      </c>
      <c r="R23" s="82"/>
      <c r="S23" s="69"/>
      <c r="T23" s="82"/>
    </row>
    <row r="24" spans="2:20" ht="60" customHeight="1" x14ac:dyDescent="0.35">
      <c r="B24" s="41" t="s">
        <v>2634</v>
      </c>
      <c r="C24" s="80"/>
      <c r="D24" s="81"/>
      <c r="E24" s="81" t="s">
        <v>21</v>
      </c>
      <c r="F24" s="81" t="str">
        <f>IF(E24&lt;&gt;"", IFERROR(VLOOKUP(E24, Dashboard!$B64:$F69, 5, FALSE), ""), "")</f>
        <v/>
      </c>
      <c r="G24" s="82"/>
      <c r="H24" s="69"/>
      <c r="I24" s="69"/>
      <c r="J24" s="82"/>
      <c r="K24" s="82"/>
      <c r="L24" s="43"/>
      <c r="M24" s="43"/>
      <c r="N24" s="82"/>
      <c r="O24" s="82"/>
      <c r="P24" s="43"/>
      <c r="Q24" s="43" t="s">
        <v>21</v>
      </c>
      <c r="R24" s="82"/>
      <c r="S24" s="69"/>
      <c r="T24" s="82"/>
    </row>
    <row r="25" spans="2:20" ht="60" customHeight="1" x14ac:dyDescent="0.35">
      <c r="B25" s="41" t="s">
        <v>2635</v>
      </c>
      <c r="C25" s="80"/>
      <c r="D25" s="81"/>
      <c r="E25" s="81" t="s">
        <v>21</v>
      </c>
      <c r="F25" s="81" t="str">
        <f>IF(E25&lt;&gt;"", IFERROR(VLOOKUP(E25, Dashboard!$B64:$F69, 5, FALSE), ""), "")</f>
        <v/>
      </c>
      <c r="G25" s="82"/>
      <c r="H25" s="69"/>
      <c r="I25" s="69"/>
      <c r="J25" s="82"/>
      <c r="K25" s="82"/>
      <c r="L25" s="43"/>
      <c r="M25" s="43"/>
      <c r="N25" s="82"/>
      <c r="O25" s="82"/>
      <c r="P25" s="43"/>
      <c r="Q25" s="43" t="s">
        <v>21</v>
      </c>
      <c r="R25" s="82"/>
      <c r="S25" s="69"/>
      <c r="T25" s="82"/>
    </row>
    <row r="26" spans="2:20" ht="60" customHeight="1" x14ac:dyDescent="0.35">
      <c r="B26" s="41" t="s">
        <v>2636</v>
      </c>
      <c r="C26" s="80"/>
      <c r="D26" s="81"/>
      <c r="E26" s="81" t="s">
        <v>21</v>
      </c>
      <c r="F26" s="81" t="str">
        <f>IF(E26&lt;&gt;"", IFERROR(VLOOKUP(E26, Dashboard!$B64:$F69, 5, FALSE), ""), "")</f>
        <v/>
      </c>
      <c r="G26" s="82"/>
      <c r="H26" s="69"/>
      <c r="I26" s="69"/>
      <c r="J26" s="82"/>
      <c r="K26" s="82"/>
      <c r="L26" s="43"/>
      <c r="M26" s="43"/>
      <c r="N26" s="82"/>
      <c r="O26" s="82"/>
      <c r="P26" s="43"/>
      <c r="Q26" s="43" t="s">
        <v>21</v>
      </c>
      <c r="R26" s="82"/>
      <c r="S26" s="69"/>
      <c r="T26" s="82"/>
    </row>
    <row r="27" spans="2:20" ht="60" customHeight="1" x14ac:dyDescent="0.35">
      <c r="B27" s="41" t="s">
        <v>2637</v>
      </c>
      <c r="C27" s="80"/>
      <c r="D27" s="81"/>
      <c r="E27" s="81" t="s">
        <v>21</v>
      </c>
      <c r="F27" s="81" t="str">
        <f>IF(E27&lt;&gt;"", IFERROR(VLOOKUP(E27, Dashboard!$B64:$F69, 5, FALSE), ""), "")</f>
        <v/>
      </c>
      <c r="G27" s="82"/>
      <c r="H27" s="69"/>
      <c r="I27" s="69"/>
      <c r="J27" s="82"/>
      <c r="K27" s="82"/>
      <c r="L27" s="43"/>
      <c r="M27" s="43"/>
      <c r="N27" s="82"/>
      <c r="O27" s="82"/>
      <c r="P27" s="43"/>
      <c r="Q27" s="43" t="s">
        <v>21</v>
      </c>
      <c r="R27" s="82"/>
      <c r="S27" s="69"/>
      <c r="T27" s="82"/>
    </row>
    <row r="28" spans="2:20" ht="60" customHeight="1" x14ac:dyDescent="0.35">
      <c r="B28" s="41" t="s">
        <v>2638</v>
      </c>
      <c r="C28" s="80"/>
      <c r="D28" s="81"/>
      <c r="E28" s="81" t="s">
        <v>21</v>
      </c>
      <c r="F28" s="81" t="str">
        <f>IF(E28&lt;&gt;"", IFERROR(VLOOKUP(E28, Dashboard!$B64:$F69, 5, FALSE), ""), "")</f>
        <v/>
      </c>
      <c r="G28" s="82"/>
      <c r="H28" s="69"/>
      <c r="I28" s="69"/>
      <c r="J28" s="82"/>
      <c r="K28" s="82"/>
      <c r="L28" s="43"/>
      <c r="M28" s="43"/>
      <c r="N28" s="82"/>
      <c r="O28" s="82"/>
      <c r="P28" s="43"/>
      <c r="Q28" s="43" t="s">
        <v>21</v>
      </c>
      <c r="R28" s="82"/>
      <c r="S28" s="69"/>
      <c r="T28" s="82"/>
    </row>
    <row r="29" spans="2:20" ht="60" customHeight="1" x14ac:dyDescent="0.35">
      <c r="B29" s="41" t="s">
        <v>2639</v>
      </c>
      <c r="C29" s="80"/>
      <c r="D29" s="81"/>
      <c r="E29" s="81" t="s">
        <v>21</v>
      </c>
      <c r="F29" s="81" t="str">
        <f>IF(E29&lt;&gt;"", IFERROR(VLOOKUP(E29, Dashboard!$B64:$F69, 5, FALSE), ""), "")</f>
        <v/>
      </c>
      <c r="G29" s="82"/>
      <c r="H29" s="69"/>
      <c r="I29" s="69"/>
      <c r="J29" s="82"/>
      <c r="K29" s="82"/>
      <c r="L29" s="43"/>
      <c r="M29" s="43"/>
      <c r="N29" s="82"/>
      <c r="O29" s="82"/>
      <c r="P29" s="43"/>
      <c r="Q29" s="43" t="s">
        <v>21</v>
      </c>
      <c r="R29" s="82"/>
      <c r="S29" s="69"/>
      <c r="T29" s="82"/>
    </row>
    <row r="30" spans="2:20" ht="60" customHeight="1" x14ac:dyDescent="0.35">
      <c r="B30" s="41" t="s">
        <v>2640</v>
      </c>
      <c r="C30" s="80"/>
      <c r="D30" s="81"/>
      <c r="E30" s="81" t="s">
        <v>21</v>
      </c>
      <c r="F30" s="81" t="str">
        <f>IF(E30&lt;&gt;"", IFERROR(VLOOKUP(E30, Dashboard!$B64:$F69, 5, FALSE), ""), "")</f>
        <v/>
      </c>
      <c r="G30" s="82"/>
      <c r="H30" s="69"/>
      <c r="I30" s="69"/>
      <c r="J30" s="82"/>
      <c r="K30" s="82"/>
      <c r="L30" s="43"/>
      <c r="M30" s="43"/>
      <c r="N30" s="82"/>
      <c r="O30" s="82"/>
      <c r="P30" s="43"/>
      <c r="Q30" s="43" t="s">
        <v>21</v>
      </c>
      <c r="R30" s="82"/>
      <c r="S30" s="69"/>
      <c r="T30" s="82"/>
    </row>
    <row r="31" spans="2:20" ht="60" customHeight="1" x14ac:dyDescent="0.35">
      <c r="B31" s="41" t="s">
        <v>2641</v>
      </c>
      <c r="C31" s="80"/>
      <c r="D31" s="81"/>
      <c r="E31" s="81" t="s">
        <v>21</v>
      </c>
      <c r="F31" s="81" t="str">
        <f>IF(E31&lt;&gt;"", IFERROR(VLOOKUP(E31, Dashboard!$B64:$F69, 5, FALSE), ""), "")</f>
        <v/>
      </c>
      <c r="G31" s="82"/>
      <c r="H31" s="69"/>
      <c r="I31" s="69"/>
      <c r="J31" s="82"/>
      <c r="K31" s="82"/>
      <c r="L31" s="43"/>
      <c r="M31" s="43"/>
      <c r="N31" s="82"/>
      <c r="O31" s="82"/>
      <c r="P31" s="43"/>
      <c r="Q31" s="43" t="s">
        <v>21</v>
      </c>
      <c r="R31" s="82"/>
      <c r="S31" s="69"/>
      <c r="T31" s="82"/>
    </row>
    <row r="32" spans="2:20" ht="60" customHeight="1" x14ac:dyDescent="0.35">
      <c r="B32" s="41" t="s">
        <v>2642</v>
      </c>
      <c r="C32" s="80"/>
      <c r="D32" s="81"/>
      <c r="E32" s="81" t="s">
        <v>21</v>
      </c>
      <c r="F32" s="81" t="str">
        <f>IF(E32&lt;&gt;"", IFERROR(VLOOKUP(E32, Dashboard!$B64:$F69, 5, FALSE), ""), "")</f>
        <v/>
      </c>
      <c r="G32" s="82"/>
      <c r="H32" s="69"/>
      <c r="I32" s="69"/>
      <c r="J32" s="82"/>
      <c r="K32" s="82"/>
      <c r="L32" s="43"/>
      <c r="M32" s="43"/>
      <c r="N32" s="82"/>
      <c r="O32" s="82"/>
      <c r="P32" s="43"/>
      <c r="Q32" s="43" t="s">
        <v>21</v>
      </c>
      <c r="R32" s="82"/>
      <c r="S32" s="69"/>
      <c r="T32" s="82"/>
    </row>
    <row r="33" spans="2:20" ht="60" customHeight="1" x14ac:dyDescent="0.35">
      <c r="B33" s="41" t="s">
        <v>2643</v>
      </c>
      <c r="C33" s="80"/>
      <c r="D33" s="81"/>
      <c r="E33" s="81" t="s">
        <v>21</v>
      </c>
      <c r="F33" s="81" t="str">
        <f>IF(E33&lt;&gt;"", IFERROR(VLOOKUP(E33, Dashboard!$B64:$F69, 5, FALSE), ""), "")</f>
        <v/>
      </c>
      <c r="G33" s="82"/>
      <c r="H33" s="69"/>
      <c r="I33" s="69"/>
      <c r="J33" s="82"/>
      <c r="K33" s="82"/>
      <c r="L33" s="43"/>
      <c r="M33" s="43"/>
      <c r="N33" s="82"/>
      <c r="O33" s="82"/>
      <c r="P33" s="43"/>
      <c r="Q33" s="43" t="s">
        <v>21</v>
      </c>
      <c r="R33" s="82"/>
      <c r="S33" s="69"/>
      <c r="T33" s="82"/>
    </row>
    <row r="34" spans="2:20" ht="60" customHeight="1" x14ac:dyDescent="0.35">
      <c r="B34" s="41" t="s">
        <v>2644</v>
      </c>
      <c r="C34" s="80"/>
      <c r="D34" s="81"/>
      <c r="E34" s="81" t="s">
        <v>21</v>
      </c>
      <c r="F34" s="81" t="str">
        <f>IF(E34&lt;&gt;"", IFERROR(VLOOKUP(E34, Dashboard!$B64:$F69, 5, FALSE), ""), "")</f>
        <v/>
      </c>
      <c r="G34" s="82"/>
      <c r="H34" s="69"/>
      <c r="I34" s="69"/>
      <c r="J34" s="82"/>
      <c r="K34" s="82"/>
      <c r="L34" s="43"/>
      <c r="M34" s="43"/>
      <c r="N34" s="82"/>
      <c r="O34" s="82"/>
      <c r="P34" s="43"/>
      <c r="Q34" s="43" t="s">
        <v>21</v>
      </c>
      <c r="R34" s="82"/>
      <c r="S34" s="69"/>
      <c r="T34" s="82"/>
    </row>
    <row r="35" spans="2:20" ht="60" customHeight="1" x14ac:dyDescent="0.35">
      <c r="B35" s="41" t="s">
        <v>2645</v>
      </c>
      <c r="C35" s="80"/>
      <c r="D35" s="81"/>
      <c r="E35" s="81" t="s">
        <v>21</v>
      </c>
      <c r="F35" s="81" t="str">
        <f>IF(E35&lt;&gt;"", IFERROR(VLOOKUP(E35, Dashboard!$B64:$F69, 5, FALSE), ""), "")</f>
        <v/>
      </c>
      <c r="G35" s="82"/>
      <c r="H35" s="69"/>
      <c r="I35" s="69"/>
      <c r="J35" s="82"/>
      <c r="K35" s="82"/>
      <c r="L35" s="43"/>
      <c r="M35" s="43"/>
      <c r="N35" s="82"/>
      <c r="O35" s="82"/>
      <c r="P35" s="43"/>
      <c r="Q35" s="43" t="s">
        <v>21</v>
      </c>
      <c r="R35" s="82"/>
      <c r="S35" s="69"/>
      <c r="T35" s="82"/>
    </row>
    <row r="36" spans="2:20" ht="60" customHeight="1" x14ac:dyDescent="0.35">
      <c r="B36" s="41" t="s">
        <v>2646</v>
      </c>
      <c r="C36" s="80"/>
      <c r="D36" s="81"/>
      <c r="E36" s="81" t="s">
        <v>21</v>
      </c>
      <c r="F36" s="81" t="str">
        <f>IF(E36&lt;&gt;"", IFERROR(VLOOKUP(E36, Dashboard!$B64:$F69, 5, FALSE), ""), "")</f>
        <v/>
      </c>
      <c r="G36" s="82"/>
      <c r="H36" s="69"/>
      <c r="I36" s="69"/>
      <c r="J36" s="82"/>
      <c r="K36" s="82"/>
      <c r="L36" s="43"/>
      <c r="M36" s="43"/>
      <c r="N36" s="82"/>
      <c r="O36" s="82"/>
      <c r="P36" s="43"/>
      <c r="Q36" s="43" t="s">
        <v>21</v>
      </c>
      <c r="R36" s="82"/>
      <c r="S36" s="69"/>
      <c r="T36" s="82"/>
    </row>
    <row r="37" spans="2:20" ht="60" customHeight="1" x14ac:dyDescent="0.35">
      <c r="B37" s="41" t="s">
        <v>2647</v>
      </c>
      <c r="C37" s="80"/>
      <c r="D37" s="81"/>
      <c r="E37" s="81" t="s">
        <v>21</v>
      </c>
      <c r="F37" s="81" t="str">
        <f>IF(E37&lt;&gt;"", IFERROR(VLOOKUP(E37, Dashboard!$B64:$F69, 5, FALSE), ""), "")</f>
        <v/>
      </c>
      <c r="G37" s="82"/>
      <c r="H37" s="69"/>
      <c r="I37" s="69"/>
      <c r="J37" s="82"/>
      <c r="K37" s="82"/>
      <c r="L37" s="43"/>
      <c r="M37" s="43"/>
      <c r="N37" s="82"/>
      <c r="O37" s="82"/>
      <c r="P37" s="43"/>
      <c r="Q37" s="43" t="s">
        <v>21</v>
      </c>
      <c r="R37" s="82"/>
      <c r="S37" s="69"/>
      <c r="T37" s="82"/>
    </row>
    <row r="38" spans="2:20" ht="60" customHeight="1" x14ac:dyDescent="0.35">
      <c r="B38" s="41" t="s">
        <v>2648</v>
      </c>
      <c r="C38" s="80"/>
      <c r="D38" s="81"/>
      <c r="E38" s="81" t="s">
        <v>21</v>
      </c>
      <c r="F38" s="81" t="str">
        <f>IF(E38&lt;&gt;"", IFERROR(VLOOKUP(E38, Dashboard!$B64:$F69, 5, FALSE), ""), "")</f>
        <v/>
      </c>
      <c r="G38" s="82"/>
      <c r="H38" s="69"/>
      <c r="I38" s="69"/>
      <c r="J38" s="82"/>
      <c r="K38" s="82"/>
      <c r="L38" s="43"/>
      <c r="M38" s="43"/>
      <c r="N38" s="82"/>
      <c r="O38" s="82"/>
      <c r="P38" s="43"/>
      <c r="Q38" s="43" t="s">
        <v>21</v>
      </c>
      <c r="R38" s="82"/>
      <c r="S38" s="69"/>
      <c r="T38" s="82"/>
    </row>
    <row r="39" spans="2:20" ht="60" customHeight="1" x14ac:dyDescent="0.35">
      <c r="B39" s="41" t="s">
        <v>2649</v>
      </c>
      <c r="C39" s="80"/>
      <c r="D39" s="81"/>
      <c r="E39" s="81" t="s">
        <v>21</v>
      </c>
      <c r="F39" s="81" t="str">
        <f>IF(E39&lt;&gt;"", IFERROR(VLOOKUP(E39, Dashboard!$B64:$F69, 5, FALSE), ""), "")</f>
        <v/>
      </c>
      <c r="G39" s="82"/>
      <c r="H39" s="69"/>
      <c r="I39" s="69"/>
      <c r="J39" s="82"/>
      <c r="K39" s="82"/>
      <c r="L39" s="43"/>
      <c r="M39" s="43"/>
      <c r="N39" s="82"/>
      <c r="O39" s="82"/>
      <c r="P39" s="43"/>
      <c r="Q39" s="43" t="s">
        <v>21</v>
      </c>
      <c r="R39" s="82"/>
      <c r="S39" s="69"/>
      <c r="T39" s="82"/>
    </row>
    <row r="40" spans="2:20" ht="60" customHeight="1" x14ac:dyDescent="0.35">
      <c r="B40" s="41" t="s">
        <v>2650</v>
      </c>
      <c r="C40" s="80"/>
      <c r="D40" s="81"/>
      <c r="E40" s="81" t="s">
        <v>21</v>
      </c>
      <c r="F40" s="81" t="str">
        <f>IF(E40&lt;&gt;"", IFERROR(VLOOKUP(E40, Dashboard!$B64:$F69, 5, FALSE), ""), "")</f>
        <v/>
      </c>
      <c r="G40" s="82"/>
      <c r="H40" s="69"/>
      <c r="I40" s="69"/>
      <c r="J40" s="82"/>
      <c r="K40" s="82"/>
      <c r="L40" s="43"/>
      <c r="M40" s="43"/>
      <c r="N40" s="82"/>
      <c r="O40" s="82"/>
      <c r="P40" s="43"/>
      <c r="Q40" s="43" t="s">
        <v>21</v>
      </c>
      <c r="R40" s="82"/>
      <c r="S40" s="69"/>
      <c r="T40" s="82"/>
    </row>
    <row r="41" spans="2:20" ht="60" customHeight="1" x14ac:dyDescent="0.35">
      <c r="B41" s="41" t="s">
        <v>2651</v>
      </c>
      <c r="C41" s="80"/>
      <c r="D41" s="81"/>
      <c r="E41" s="81" t="s">
        <v>21</v>
      </c>
      <c r="F41" s="81" t="str">
        <f>IF(E41&lt;&gt;"", IFERROR(VLOOKUP(E41, Dashboard!$B64:$F69, 5, FALSE), ""), "")</f>
        <v/>
      </c>
      <c r="G41" s="82"/>
      <c r="H41" s="69"/>
      <c r="I41" s="69"/>
      <c r="J41" s="82"/>
      <c r="K41" s="82"/>
      <c r="L41" s="43"/>
      <c r="M41" s="43"/>
      <c r="N41" s="82"/>
      <c r="O41" s="82"/>
      <c r="P41" s="43"/>
      <c r="Q41" s="43" t="s">
        <v>21</v>
      </c>
      <c r="R41" s="82"/>
      <c r="S41" s="69"/>
      <c r="T41" s="82"/>
    </row>
    <row r="42" spans="2:20" ht="60" customHeight="1" x14ac:dyDescent="0.35">
      <c r="B42" s="41" t="s">
        <v>2652</v>
      </c>
      <c r="C42" s="80"/>
      <c r="D42" s="81"/>
      <c r="E42" s="81" t="s">
        <v>21</v>
      </c>
      <c r="F42" s="81" t="str">
        <f>IF(E42&lt;&gt;"", IFERROR(VLOOKUP(E42, Dashboard!$B64:$F69, 5, FALSE), ""), "")</f>
        <v/>
      </c>
      <c r="G42" s="82"/>
      <c r="H42" s="69"/>
      <c r="I42" s="69"/>
      <c r="J42" s="82"/>
      <c r="K42" s="82"/>
      <c r="L42" s="43"/>
      <c r="M42" s="43"/>
      <c r="N42" s="82"/>
      <c r="O42" s="82"/>
      <c r="P42" s="43"/>
      <c r="Q42" s="43" t="s">
        <v>21</v>
      </c>
      <c r="R42" s="82"/>
      <c r="S42" s="69"/>
      <c r="T42" s="82"/>
    </row>
    <row r="43" spans="2:20" ht="60" customHeight="1" x14ac:dyDescent="0.35">
      <c r="B43" s="41" t="s">
        <v>2653</v>
      </c>
      <c r="C43" s="80"/>
      <c r="D43" s="81"/>
      <c r="E43" s="81" t="s">
        <v>21</v>
      </c>
      <c r="F43" s="81" t="str">
        <f>IF(E43&lt;&gt;"", IFERROR(VLOOKUP(E43, Dashboard!$B64:$F69, 5, FALSE), ""), "")</f>
        <v/>
      </c>
      <c r="G43" s="82"/>
      <c r="H43" s="69"/>
      <c r="I43" s="69"/>
      <c r="J43" s="82"/>
      <c r="K43" s="82"/>
      <c r="L43" s="43"/>
      <c r="M43" s="43"/>
      <c r="N43" s="82"/>
      <c r="O43" s="82"/>
      <c r="P43" s="43"/>
      <c r="Q43" s="43" t="s">
        <v>21</v>
      </c>
      <c r="R43" s="82"/>
      <c r="S43" s="69"/>
      <c r="T43" s="82"/>
    </row>
    <row r="44" spans="2:20" ht="60" customHeight="1" x14ac:dyDescent="0.35">
      <c r="B44" s="41" t="s">
        <v>2654</v>
      </c>
      <c r="C44" s="80"/>
      <c r="D44" s="81"/>
      <c r="E44" s="81" t="s">
        <v>21</v>
      </c>
      <c r="F44" s="81" t="str">
        <f>IF(E44&lt;&gt;"", IFERROR(VLOOKUP(E44, Dashboard!$B64:$F69, 5, FALSE), ""), "")</f>
        <v/>
      </c>
      <c r="G44" s="82"/>
      <c r="H44" s="69"/>
      <c r="I44" s="69"/>
      <c r="J44" s="82"/>
      <c r="K44" s="82"/>
      <c r="L44" s="43"/>
      <c r="M44" s="43"/>
      <c r="N44" s="82"/>
      <c r="O44" s="82"/>
      <c r="P44" s="43"/>
      <c r="Q44" s="43" t="s">
        <v>21</v>
      </c>
      <c r="R44" s="82"/>
      <c r="S44" s="69"/>
      <c r="T44" s="82"/>
    </row>
    <row r="45" spans="2:20" ht="60" customHeight="1" x14ac:dyDescent="0.35">
      <c r="B45" s="41" t="s">
        <v>2655</v>
      </c>
      <c r="C45" s="80"/>
      <c r="D45" s="81"/>
      <c r="E45" s="81" t="s">
        <v>21</v>
      </c>
      <c r="F45" s="81" t="str">
        <f>IF(E45&lt;&gt;"", IFERROR(VLOOKUP(E45, Dashboard!$B64:$F69, 5, FALSE), ""), "")</f>
        <v/>
      </c>
      <c r="G45" s="82"/>
      <c r="H45" s="69"/>
      <c r="I45" s="69"/>
      <c r="J45" s="82"/>
      <c r="K45" s="82"/>
      <c r="L45" s="43"/>
      <c r="M45" s="43"/>
      <c r="N45" s="82"/>
      <c r="O45" s="82"/>
      <c r="P45" s="43"/>
      <c r="Q45" s="43" t="s">
        <v>21</v>
      </c>
      <c r="R45" s="82"/>
      <c r="S45" s="69"/>
      <c r="T45" s="82"/>
    </row>
    <row r="46" spans="2:20" ht="60" customHeight="1" x14ac:dyDescent="0.35">
      <c r="B46" s="41" t="s">
        <v>2656</v>
      </c>
      <c r="C46" s="80"/>
      <c r="D46" s="81"/>
      <c r="E46" s="81" t="s">
        <v>21</v>
      </c>
      <c r="F46" s="81" t="str">
        <f>IF(E46&lt;&gt;"", IFERROR(VLOOKUP(E46, Dashboard!$B64:$F69, 5, FALSE), ""), "")</f>
        <v/>
      </c>
      <c r="G46" s="82"/>
      <c r="H46" s="69"/>
      <c r="I46" s="69"/>
      <c r="J46" s="82"/>
      <c r="K46" s="82"/>
      <c r="L46" s="43"/>
      <c r="M46" s="43"/>
      <c r="N46" s="82"/>
      <c r="O46" s="82"/>
      <c r="P46" s="43"/>
      <c r="Q46" s="43" t="s">
        <v>21</v>
      </c>
      <c r="R46" s="82"/>
      <c r="S46" s="69"/>
      <c r="T46" s="82"/>
    </row>
    <row r="47" spans="2:20" ht="60" customHeight="1" x14ac:dyDescent="0.35">
      <c r="B47" s="41" t="s">
        <v>2657</v>
      </c>
      <c r="C47" s="80"/>
      <c r="D47" s="81"/>
      <c r="E47" s="81" t="s">
        <v>21</v>
      </c>
      <c r="F47" s="81" t="str">
        <f>IF(E47&lt;&gt;"", IFERROR(VLOOKUP(E47, Dashboard!$B64:$F69, 5, FALSE), ""), "")</f>
        <v/>
      </c>
      <c r="G47" s="82"/>
      <c r="H47" s="69"/>
      <c r="I47" s="69"/>
      <c r="J47" s="82"/>
      <c r="K47" s="82"/>
      <c r="L47" s="43"/>
      <c r="M47" s="43"/>
      <c r="N47" s="82"/>
      <c r="O47" s="82"/>
      <c r="P47" s="43"/>
      <c r="Q47" s="43" t="s">
        <v>21</v>
      </c>
      <c r="R47" s="82"/>
      <c r="S47" s="69"/>
      <c r="T47" s="82"/>
    </row>
    <row r="48" spans="2:20" ht="60" customHeight="1" x14ac:dyDescent="0.35">
      <c r="B48" s="41" t="s">
        <v>2658</v>
      </c>
      <c r="C48" s="80"/>
      <c r="D48" s="81"/>
      <c r="E48" s="81" t="s">
        <v>21</v>
      </c>
      <c r="F48" s="81" t="str">
        <f>IF(E48&lt;&gt;"", IFERROR(VLOOKUP(E48, Dashboard!$B64:$F69, 5, FALSE), ""), "")</f>
        <v/>
      </c>
      <c r="G48" s="82"/>
      <c r="H48" s="69"/>
      <c r="I48" s="69"/>
      <c r="J48" s="82"/>
      <c r="K48" s="82"/>
      <c r="L48" s="43"/>
      <c r="M48" s="43"/>
      <c r="N48" s="82"/>
      <c r="O48" s="82"/>
      <c r="P48" s="43"/>
      <c r="Q48" s="43" t="s">
        <v>21</v>
      </c>
      <c r="R48" s="82"/>
      <c r="S48" s="69"/>
      <c r="T48" s="82"/>
    </row>
    <row r="49" spans="2:20" ht="60" customHeight="1" x14ac:dyDescent="0.35">
      <c r="B49" s="41" t="s">
        <v>2659</v>
      </c>
      <c r="C49" s="80"/>
      <c r="D49" s="81"/>
      <c r="E49" s="81" t="s">
        <v>21</v>
      </c>
      <c r="F49" s="81" t="str">
        <f>IF(E49&lt;&gt;"", IFERROR(VLOOKUP(E49, Dashboard!$B64:$F69, 5, FALSE), ""), "")</f>
        <v/>
      </c>
      <c r="G49" s="82"/>
      <c r="H49" s="69"/>
      <c r="I49" s="69"/>
      <c r="J49" s="82"/>
      <c r="K49" s="82"/>
      <c r="L49" s="43"/>
      <c r="M49" s="43"/>
      <c r="N49" s="82"/>
      <c r="O49" s="82"/>
      <c r="P49" s="43"/>
      <c r="Q49" s="43" t="s">
        <v>21</v>
      </c>
      <c r="R49" s="82"/>
      <c r="S49" s="69"/>
      <c r="T49" s="82"/>
    </row>
    <row r="50" spans="2:20" ht="60" customHeight="1" x14ac:dyDescent="0.35">
      <c r="B50" s="41" t="s">
        <v>2660</v>
      </c>
      <c r="C50" s="80"/>
      <c r="D50" s="81"/>
      <c r="E50" s="81" t="s">
        <v>21</v>
      </c>
      <c r="F50" s="81" t="str">
        <f>IF(E50&lt;&gt;"", IFERROR(VLOOKUP(E50, Dashboard!$B64:$F69, 5, FALSE), ""), "")</f>
        <v/>
      </c>
      <c r="G50" s="82"/>
      <c r="H50" s="69"/>
      <c r="I50" s="69"/>
      <c r="J50" s="82"/>
      <c r="K50" s="82"/>
      <c r="L50" s="43"/>
      <c r="M50" s="43"/>
      <c r="N50" s="82"/>
      <c r="O50" s="82"/>
      <c r="P50" s="43"/>
      <c r="Q50" s="43" t="s">
        <v>21</v>
      </c>
      <c r="R50" s="82"/>
      <c r="S50" s="69"/>
      <c r="T50" s="82"/>
    </row>
    <row r="51" spans="2:20" ht="60" customHeight="1" x14ac:dyDescent="0.35">
      <c r="B51" s="41" t="s">
        <v>2661</v>
      </c>
      <c r="C51" s="80"/>
      <c r="D51" s="81"/>
      <c r="E51" s="81" t="s">
        <v>21</v>
      </c>
      <c r="F51" s="81" t="str">
        <f>IF(E51&lt;&gt;"", IFERROR(VLOOKUP(E51, Dashboard!$B64:$F69, 5, FALSE), ""), "")</f>
        <v/>
      </c>
      <c r="G51" s="82"/>
      <c r="H51" s="69"/>
      <c r="I51" s="69"/>
      <c r="J51" s="82"/>
      <c r="K51" s="82"/>
      <c r="L51" s="43"/>
      <c r="M51" s="43"/>
      <c r="N51" s="82"/>
      <c r="O51" s="82"/>
      <c r="P51" s="43"/>
      <c r="Q51" s="43" t="s">
        <v>21</v>
      </c>
      <c r="R51" s="82"/>
      <c r="S51" s="69"/>
      <c r="T51" s="82"/>
    </row>
    <row r="52" spans="2:20" ht="60" customHeight="1" x14ac:dyDescent="0.35">
      <c r="B52" s="41" t="s">
        <v>2662</v>
      </c>
      <c r="C52" s="80"/>
      <c r="D52" s="81"/>
      <c r="E52" s="81" t="s">
        <v>21</v>
      </c>
      <c r="F52" s="81" t="str">
        <f>IF(E52&lt;&gt;"", IFERROR(VLOOKUP(E52, Dashboard!$B64:$F69, 5, FALSE), ""), "")</f>
        <v/>
      </c>
      <c r="G52" s="82"/>
      <c r="H52" s="69"/>
      <c r="I52" s="69"/>
      <c r="J52" s="82"/>
      <c r="K52" s="82"/>
      <c r="L52" s="43"/>
      <c r="M52" s="43"/>
      <c r="N52" s="82"/>
      <c r="O52" s="82"/>
      <c r="P52" s="43"/>
      <c r="Q52" s="43" t="s">
        <v>21</v>
      </c>
      <c r="R52" s="82"/>
      <c r="S52" s="69"/>
      <c r="T52" s="82"/>
    </row>
    <row r="53" spans="2:20" ht="60" customHeight="1" x14ac:dyDescent="0.35">
      <c r="B53" s="41" t="s">
        <v>2663</v>
      </c>
      <c r="C53" s="80"/>
      <c r="D53" s="81"/>
      <c r="E53" s="81" t="s">
        <v>21</v>
      </c>
      <c r="F53" s="81" t="str">
        <f>IF(E53&lt;&gt;"", IFERROR(VLOOKUP(E53, Dashboard!$B64:$F69, 5, FALSE), ""), "")</f>
        <v/>
      </c>
      <c r="G53" s="82"/>
      <c r="H53" s="69"/>
      <c r="I53" s="69"/>
      <c r="J53" s="82"/>
      <c r="K53" s="82"/>
      <c r="L53" s="43"/>
      <c r="M53" s="43"/>
      <c r="N53" s="82"/>
      <c r="O53" s="82"/>
      <c r="P53" s="43"/>
      <c r="Q53" s="43" t="s">
        <v>21</v>
      </c>
      <c r="R53" s="82"/>
      <c r="S53" s="69"/>
      <c r="T53" s="82"/>
    </row>
    <row r="54" spans="2:20" ht="60" customHeight="1" x14ac:dyDescent="0.35">
      <c r="B54" s="41" t="s">
        <v>2664</v>
      </c>
      <c r="C54" s="80"/>
      <c r="D54" s="81"/>
      <c r="E54" s="81" t="s">
        <v>21</v>
      </c>
      <c r="F54" s="81" t="str">
        <f>IF(E54&lt;&gt;"", IFERROR(VLOOKUP(E54, Dashboard!$B64:$F69,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2412</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2665</v>
      </c>
      <c r="B1" s="107" t="s">
        <v>0</v>
      </c>
      <c r="C1" s="107" t="s">
        <v>2666</v>
      </c>
      <c r="D1" s="107" t="s">
        <v>10</v>
      </c>
      <c r="E1" s="107" t="s">
        <v>2667</v>
      </c>
      <c r="F1" s="107" t="s">
        <v>2668</v>
      </c>
      <c r="G1" s="107" t="s">
        <v>2669</v>
      </c>
      <c r="H1" s="107" t="s">
        <v>2670</v>
      </c>
      <c r="I1" s="107" t="s">
        <v>2671</v>
      </c>
      <c r="J1" s="107" t="s">
        <v>2672</v>
      </c>
      <c r="K1" s="107" t="s">
        <v>2673</v>
      </c>
      <c r="L1" s="107" t="s">
        <v>2674</v>
      </c>
      <c r="M1" s="107" t="s">
        <v>2675</v>
      </c>
      <c r="N1" s="107" t="s">
        <v>2676</v>
      </c>
      <c r="O1" s="107" t="s">
        <v>2677</v>
      </c>
      <c r="P1" s="107" t="s">
        <v>2678</v>
      </c>
      <c r="Q1" s="107" t="s">
        <v>2679</v>
      </c>
      <c r="R1" s="107" t="s">
        <v>2680</v>
      </c>
      <c r="S1" s="107" t="s">
        <v>2681</v>
      </c>
      <c r="T1" s="107" t="s">
        <v>2682</v>
      </c>
      <c r="U1" s="107" t="s">
        <v>2683</v>
      </c>
      <c r="V1" s="107" t="s">
        <v>2684</v>
      </c>
      <c r="W1" s="107" t="s">
        <v>2685</v>
      </c>
      <c r="X1" s="107" t="s">
        <v>2686</v>
      </c>
      <c r="Y1" s="107" t="s">
        <v>2687</v>
      </c>
      <c r="Z1" s="107" t="s">
        <v>2688</v>
      </c>
      <c r="AA1" s="107" t="s">
        <v>2689</v>
      </c>
      <c r="AB1" s="107" t="s">
        <v>2690</v>
      </c>
      <c r="AC1" s="107" t="s">
        <v>2691</v>
      </c>
      <c r="AD1" s="107" t="s">
        <v>2692</v>
      </c>
      <c r="AE1" s="107" t="s">
        <v>2693</v>
      </c>
      <c r="AF1" s="107" t="s">
        <v>2694</v>
      </c>
      <c r="AG1" s="107" t="s">
        <v>2695</v>
      </c>
      <c r="AH1" s="107" t="s">
        <v>2696</v>
      </c>
      <c r="AI1" s="107" t="s">
        <v>2697</v>
      </c>
      <c r="AJ1" s="107" t="s">
        <v>2698</v>
      </c>
      <c r="AK1" s="107" t="s">
        <v>2699</v>
      </c>
      <c r="AL1" s="107" t="s">
        <v>2700</v>
      </c>
      <c r="AM1" s="107" t="s">
        <v>2701</v>
      </c>
      <c r="AN1" s="107" t="s">
        <v>2702</v>
      </c>
      <c r="AO1" s="107" t="s">
        <v>2703</v>
      </c>
      <c r="AP1" s="107" t="s">
        <v>2704</v>
      </c>
      <c r="AQ1" s="107" t="s">
        <v>2705</v>
      </c>
      <c r="AR1" s="107" t="s">
        <v>2706</v>
      </c>
      <c r="AS1" s="107" t="s">
        <v>2707</v>
      </c>
      <c r="AT1" s="107" t="s">
        <v>2708</v>
      </c>
      <c r="AU1" s="107" t="s">
        <v>2709</v>
      </c>
      <c r="AV1" s="107" t="s">
        <v>2710</v>
      </c>
      <c r="AW1" s="108" t="s">
        <v>2711</v>
      </c>
    </row>
    <row r="2" spans="1:49" ht="60" customHeight="1" outlineLevel="1" x14ac:dyDescent="0.35">
      <c r="A2" s="100" t="s">
        <v>2712</v>
      </c>
      <c r="B2" s="83">
        <v>1</v>
      </c>
      <c r="C2" s="85" t="s">
        <v>21</v>
      </c>
      <c r="D2" s="87" t="s">
        <v>2713</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2712</v>
      </c>
      <c r="B3" s="84" t="s">
        <v>2714</v>
      </c>
      <c r="C3" s="86" t="s">
        <v>2715</v>
      </c>
      <c r="D3" s="88" t="s">
        <v>2716</v>
      </c>
      <c r="E3" s="88" t="s">
        <v>2717</v>
      </c>
      <c r="F3" s="89" t="s">
        <v>2718</v>
      </c>
      <c r="G3" s="89" t="s">
        <v>2719</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2712</v>
      </c>
      <c r="B4" s="84" t="s">
        <v>2720</v>
      </c>
      <c r="C4" s="86" t="s">
        <v>2721</v>
      </c>
      <c r="D4" s="88" t="s">
        <v>2722</v>
      </c>
      <c r="E4" s="88" t="s">
        <v>2723</v>
      </c>
      <c r="F4" s="89" t="s">
        <v>2718</v>
      </c>
      <c r="G4" s="89" t="s">
        <v>2724</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2712</v>
      </c>
      <c r="B5" s="84" t="s">
        <v>2725</v>
      </c>
      <c r="C5" s="86" t="s">
        <v>2726</v>
      </c>
      <c r="D5" s="88" t="s">
        <v>2727</v>
      </c>
      <c r="E5" s="88" t="s">
        <v>2728</v>
      </c>
      <c r="F5" s="89" t="s">
        <v>2718</v>
      </c>
      <c r="G5" s="89" t="s">
        <v>2729</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2712</v>
      </c>
      <c r="B6" s="84" t="s">
        <v>2730</v>
      </c>
      <c r="C6" s="86" t="s">
        <v>2731</v>
      </c>
      <c r="D6" s="88" t="s">
        <v>2732</v>
      </c>
      <c r="E6" s="88" t="s">
        <v>2733</v>
      </c>
      <c r="F6" s="89" t="s">
        <v>2718</v>
      </c>
      <c r="G6" s="89" t="s">
        <v>2719</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2712</v>
      </c>
      <c r="B7" s="84" t="s">
        <v>2734</v>
      </c>
      <c r="C7" s="86" t="s">
        <v>2735</v>
      </c>
      <c r="D7" s="88" t="s">
        <v>2736</v>
      </c>
      <c r="E7" s="88" t="s">
        <v>2737</v>
      </c>
      <c r="F7" s="89" t="s">
        <v>2718</v>
      </c>
      <c r="G7" s="89" t="s">
        <v>2729</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2738</v>
      </c>
      <c r="B8" s="83">
        <v>2</v>
      </c>
      <c r="C8" s="85" t="s">
        <v>21</v>
      </c>
      <c r="D8" s="87" t="s">
        <v>2739</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2738</v>
      </c>
      <c r="B9" s="84" t="s">
        <v>2740</v>
      </c>
      <c r="C9" s="86" t="s">
        <v>2741</v>
      </c>
      <c r="D9" s="88" t="s">
        <v>2742</v>
      </c>
      <c r="E9" s="88" t="s">
        <v>2743</v>
      </c>
      <c r="F9" s="89" t="s">
        <v>2744</v>
      </c>
      <c r="G9" s="89" t="s">
        <v>2719</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2738</v>
      </c>
      <c r="B10" s="84" t="s">
        <v>2745</v>
      </c>
      <c r="C10" s="86" t="s">
        <v>2746</v>
      </c>
      <c r="D10" s="88" t="s">
        <v>2747</v>
      </c>
      <c r="E10" s="88" t="s">
        <v>2748</v>
      </c>
      <c r="F10" s="89" t="s">
        <v>2744</v>
      </c>
      <c r="G10" s="89" t="s">
        <v>2719</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2738</v>
      </c>
      <c r="B11" s="84" t="s">
        <v>2749</v>
      </c>
      <c r="C11" s="86" t="s">
        <v>2750</v>
      </c>
      <c r="D11" s="88" t="s">
        <v>2751</v>
      </c>
      <c r="E11" s="88" t="s">
        <v>2752</v>
      </c>
      <c r="F11" s="89" t="s">
        <v>2744</v>
      </c>
      <c r="G11" s="89" t="s">
        <v>2724</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2738</v>
      </c>
      <c r="B12" s="84" t="s">
        <v>2753</v>
      </c>
      <c r="C12" s="86" t="s">
        <v>2754</v>
      </c>
      <c r="D12" s="88" t="s">
        <v>2755</v>
      </c>
      <c r="E12" s="88" t="s">
        <v>2756</v>
      </c>
      <c r="F12" s="89" t="s">
        <v>2744</v>
      </c>
      <c r="G12" s="89" t="s">
        <v>2729</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2738</v>
      </c>
      <c r="B13" s="84" t="s">
        <v>2757</v>
      </c>
      <c r="C13" s="86" t="s">
        <v>2758</v>
      </c>
      <c r="D13" s="88" t="s">
        <v>2759</v>
      </c>
      <c r="E13" s="88" t="s">
        <v>2760</v>
      </c>
      <c r="F13" s="89" t="s">
        <v>2744</v>
      </c>
      <c r="G13" s="89" t="s">
        <v>2761</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2738</v>
      </c>
      <c r="B14" s="84" t="s">
        <v>2762</v>
      </c>
      <c r="C14" s="86" t="s">
        <v>2763</v>
      </c>
      <c r="D14" s="88" t="s">
        <v>2764</v>
      </c>
      <c r="E14" s="88" t="s">
        <v>2765</v>
      </c>
      <c r="F14" s="89" t="s">
        <v>2744</v>
      </c>
      <c r="G14" s="89" t="s">
        <v>2761</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2738</v>
      </c>
      <c r="B15" s="84" t="s">
        <v>2766</v>
      </c>
      <c r="C15" s="86" t="s">
        <v>2767</v>
      </c>
      <c r="D15" s="88" t="s">
        <v>2768</v>
      </c>
      <c r="E15" s="88" t="s">
        <v>2769</v>
      </c>
      <c r="F15" s="89" t="s">
        <v>2744</v>
      </c>
      <c r="G15" s="89" t="s">
        <v>2761</v>
      </c>
      <c r="H15" s="89">
        <v>3</v>
      </c>
      <c r="I15" s="91">
        <f>IF(COUNTIF(J15:AW15,"&lt;&gt;")=0,"",SUMPRODUCT(((Recommendations[ImplStatus]="Implemented")+(Recommendations[ImplStatus]="Compensated"))*ISNUMBER(MATCH(Recommendations[Id],J15:AW15,0)))/COUNTIF(J15:AW15,"&lt;&gt;"))</f>
        <v>0</v>
      </c>
      <c r="J15" s="93" t="s">
        <v>169</v>
      </c>
      <c r="K15" s="93" t="s">
        <v>261</v>
      </c>
      <c r="L15" s="93" t="s">
        <v>303</v>
      </c>
      <c r="M15" s="93" t="s">
        <v>308</v>
      </c>
      <c r="N15" s="93" t="s">
        <v>312</v>
      </c>
      <c r="O15" s="93" t="s">
        <v>925</v>
      </c>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2770</v>
      </c>
      <c r="B16" s="83">
        <v>3</v>
      </c>
      <c r="C16" s="85" t="s">
        <v>21</v>
      </c>
      <c r="D16" s="87" t="s">
        <v>2771</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2770</v>
      </c>
      <c r="B17" s="84" t="s">
        <v>2772</v>
      </c>
      <c r="C17" s="86" t="s">
        <v>2773</v>
      </c>
      <c r="D17" s="88" t="s">
        <v>2774</v>
      </c>
      <c r="E17" s="88" t="s">
        <v>2775</v>
      </c>
      <c r="F17" s="89" t="s">
        <v>2776</v>
      </c>
      <c r="G17" s="89" t="s">
        <v>2777</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2770</v>
      </c>
      <c r="B18" s="84" t="s">
        <v>2778</v>
      </c>
      <c r="C18" s="86" t="s">
        <v>2779</v>
      </c>
      <c r="D18" s="88" t="s">
        <v>2780</v>
      </c>
      <c r="E18" s="88" t="s">
        <v>2781</v>
      </c>
      <c r="F18" s="89" t="s">
        <v>2776</v>
      </c>
      <c r="G18" s="89" t="s">
        <v>2719</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2770</v>
      </c>
      <c r="B19" s="84" t="s">
        <v>2782</v>
      </c>
      <c r="C19" s="86" t="s">
        <v>2783</v>
      </c>
      <c r="D19" s="88" t="s">
        <v>2784</v>
      </c>
      <c r="E19" s="88" t="s">
        <v>2785</v>
      </c>
      <c r="F19" s="89" t="s">
        <v>2776</v>
      </c>
      <c r="G19" s="89" t="s">
        <v>2761</v>
      </c>
      <c r="H19" s="89">
        <v>1</v>
      </c>
      <c r="I19" s="91">
        <f>IF(COUNTIF(J19:AW19,"&lt;&gt;")=0,"",SUMPRODUCT(((Recommendations[ImplStatus]="Implemented")+(Recommendations[ImplStatus]="Compensated"))*ISNUMBER(MATCH(Recommendations[Id],J19:AW19,0)))/COUNTIF(J19:AW19,"&lt;&gt;"))</f>
        <v>0</v>
      </c>
      <c r="J19" s="93" t="s">
        <v>625</v>
      </c>
      <c r="K19" s="93" t="s">
        <v>660</v>
      </c>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2770</v>
      </c>
      <c r="B20" s="84" t="s">
        <v>2786</v>
      </c>
      <c r="C20" s="86" t="s">
        <v>2787</v>
      </c>
      <c r="D20" s="88" t="s">
        <v>2788</v>
      </c>
      <c r="E20" s="88" t="s">
        <v>2789</v>
      </c>
      <c r="F20" s="89" t="s">
        <v>2776</v>
      </c>
      <c r="G20" s="89" t="s">
        <v>2761</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2770</v>
      </c>
      <c r="B21" s="84" t="s">
        <v>2790</v>
      </c>
      <c r="C21" s="86" t="s">
        <v>2791</v>
      </c>
      <c r="D21" s="88" t="s">
        <v>2792</v>
      </c>
      <c r="E21" s="88" t="s">
        <v>2793</v>
      </c>
      <c r="F21" s="89" t="s">
        <v>2776</v>
      </c>
      <c r="G21" s="89" t="s">
        <v>2761</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2770</v>
      </c>
      <c r="B22" s="84" t="s">
        <v>2794</v>
      </c>
      <c r="C22" s="86" t="s">
        <v>2795</v>
      </c>
      <c r="D22" s="88" t="s">
        <v>2796</v>
      </c>
      <c r="E22" s="88" t="s">
        <v>2797</v>
      </c>
      <c r="F22" s="89" t="s">
        <v>2776</v>
      </c>
      <c r="G22" s="89" t="s">
        <v>2761</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2770</v>
      </c>
      <c r="B23" s="84" t="s">
        <v>2798</v>
      </c>
      <c r="C23" s="86" t="s">
        <v>2799</v>
      </c>
      <c r="D23" s="88" t="s">
        <v>2800</v>
      </c>
      <c r="E23" s="88" t="s">
        <v>2801</v>
      </c>
      <c r="F23" s="89" t="s">
        <v>2776</v>
      </c>
      <c r="G23" s="89" t="s">
        <v>2719</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2770</v>
      </c>
      <c r="B24" s="84" t="s">
        <v>2802</v>
      </c>
      <c r="C24" s="86" t="s">
        <v>2803</v>
      </c>
      <c r="D24" s="88" t="s">
        <v>2804</v>
      </c>
      <c r="E24" s="88" t="s">
        <v>2805</v>
      </c>
      <c r="F24" s="89" t="s">
        <v>2776</v>
      </c>
      <c r="G24" s="89" t="s">
        <v>2719</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2770</v>
      </c>
      <c r="B25" s="84" t="s">
        <v>2806</v>
      </c>
      <c r="C25" s="86" t="s">
        <v>2807</v>
      </c>
      <c r="D25" s="88" t="s">
        <v>2808</v>
      </c>
      <c r="E25" s="88" t="s">
        <v>2809</v>
      </c>
      <c r="F25" s="89" t="s">
        <v>2776</v>
      </c>
      <c r="G25" s="89" t="s">
        <v>2761</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2770</v>
      </c>
      <c r="B26" s="84" t="s">
        <v>2810</v>
      </c>
      <c r="C26" s="86" t="s">
        <v>2811</v>
      </c>
      <c r="D26" s="88" t="s">
        <v>2812</v>
      </c>
      <c r="E26" s="88" t="s">
        <v>2813</v>
      </c>
      <c r="F26" s="89" t="s">
        <v>2776</v>
      </c>
      <c r="G26" s="89" t="s">
        <v>2761</v>
      </c>
      <c r="H26" s="89">
        <v>2</v>
      </c>
      <c r="I26" s="91">
        <f>IF(COUNTIF(J26:AW26,"&lt;&gt;")=0,"",SUMPRODUCT(((Recommendations[ImplStatus]="Implemented")+(Recommendations[ImplStatus]="Compensated"))*ISNUMBER(MATCH(Recommendations[Id],J26:AW26,0)))/COUNTIF(J26:AW26,"&lt;&gt;"))</f>
        <v>0</v>
      </c>
      <c r="J26" s="93" t="s">
        <v>65</v>
      </c>
      <c r="K26" s="93" t="s">
        <v>325</v>
      </c>
      <c r="L26" s="93" t="s">
        <v>640</v>
      </c>
      <c r="M26" s="93" t="s">
        <v>650</v>
      </c>
      <c r="N26" s="93" t="s">
        <v>665</v>
      </c>
      <c r="O26" s="93" t="s">
        <v>752</v>
      </c>
      <c r="P26" s="93" t="s">
        <v>1045</v>
      </c>
      <c r="Q26" s="93" t="s">
        <v>1065</v>
      </c>
      <c r="R26" s="93" t="s">
        <v>1793</v>
      </c>
      <c r="S26" s="93" t="s">
        <v>1798</v>
      </c>
      <c r="T26" s="93" t="s">
        <v>1917</v>
      </c>
      <c r="U26" s="93" t="s">
        <v>1942</v>
      </c>
      <c r="V26" s="93" t="s">
        <v>1947</v>
      </c>
      <c r="W26" s="93" t="s">
        <v>1952</v>
      </c>
      <c r="X26" s="93" t="s">
        <v>1957</v>
      </c>
      <c r="Y26" s="93" t="s">
        <v>2074</v>
      </c>
      <c r="Z26" s="93" t="s">
        <v>2079</v>
      </c>
      <c r="AA26" s="93" t="s">
        <v>2099</v>
      </c>
      <c r="AB26" s="93" t="s">
        <v>2109</v>
      </c>
      <c r="AC26" s="93" t="s">
        <v>2304</v>
      </c>
      <c r="AD26" s="93" t="s">
        <v>2359</v>
      </c>
      <c r="AE26" s="93" t="s">
        <v>2400</v>
      </c>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2770</v>
      </c>
      <c r="B27" s="84" t="s">
        <v>2814</v>
      </c>
      <c r="C27" s="86" t="s">
        <v>2815</v>
      </c>
      <c r="D27" s="88" t="s">
        <v>2816</v>
      </c>
      <c r="E27" s="88" t="s">
        <v>2817</v>
      </c>
      <c r="F27" s="89" t="s">
        <v>2776</v>
      </c>
      <c r="G27" s="89" t="s">
        <v>2761</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2770</v>
      </c>
      <c r="B28" s="84" t="s">
        <v>2818</v>
      </c>
      <c r="C28" s="86" t="s">
        <v>2819</v>
      </c>
      <c r="D28" s="88" t="s">
        <v>2820</v>
      </c>
      <c r="E28" s="88" t="s">
        <v>2821</v>
      </c>
      <c r="F28" s="89" t="s">
        <v>2776</v>
      </c>
      <c r="G28" s="89" t="s">
        <v>2761</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2770</v>
      </c>
      <c r="B29" s="84" t="s">
        <v>2822</v>
      </c>
      <c r="C29" s="86" t="s">
        <v>2823</v>
      </c>
      <c r="D29" s="88" t="s">
        <v>2824</v>
      </c>
      <c r="E29" s="88" t="s">
        <v>2825</v>
      </c>
      <c r="F29" s="89" t="s">
        <v>2776</v>
      </c>
      <c r="G29" s="89" t="s">
        <v>2761</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2770</v>
      </c>
      <c r="B30" s="84" t="s">
        <v>2826</v>
      </c>
      <c r="C30" s="86" t="s">
        <v>2827</v>
      </c>
      <c r="D30" s="88" t="s">
        <v>2828</v>
      </c>
      <c r="E30" s="88" t="s">
        <v>2829</v>
      </c>
      <c r="F30" s="89" t="s">
        <v>2776</v>
      </c>
      <c r="G30" s="89" t="s">
        <v>2729</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2830</v>
      </c>
      <c r="B31" s="83">
        <v>4</v>
      </c>
      <c r="C31" s="85" t="s">
        <v>21</v>
      </c>
      <c r="D31" s="87" t="s">
        <v>2831</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2830</v>
      </c>
      <c r="B32" s="84" t="s">
        <v>2832</v>
      </c>
      <c r="C32" s="86" t="s">
        <v>2833</v>
      </c>
      <c r="D32" s="88" t="s">
        <v>2834</v>
      </c>
      <c r="E32" s="88" t="s">
        <v>2835</v>
      </c>
      <c r="F32" s="89" t="s">
        <v>2836</v>
      </c>
      <c r="G32" s="89" t="s">
        <v>2777</v>
      </c>
      <c r="H32" s="89">
        <v>1</v>
      </c>
      <c r="I32" s="91">
        <f>IF(COUNTIF(J32:AW32,"&lt;&gt;")=0,"",SUMPRODUCT(((Recommendations[ImplStatus]="Implemented")+(Recommendations[ImplStatus]="Compensated"))*ISNUMBER(MATCH(Recommendations[Id],J32:AW32,0)))/COUNTIF(J32:AW32,"&lt;&gt;"))</f>
        <v>0</v>
      </c>
      <c r="J32" s="93" t="s">
        <v>1160</v>
      </c>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2830</v>
      </c>
      <c r="B33" s="84" t="s">
        <v>2837</v>
      </c>
      <c r="C33" s="86" t="s">
        <v>2838</v>
      </c>
      <c r="D33" s="88" t="s">
        <v>2839</v>
      </c>
      <c r="E33" s="88" t="s">
        <v>2840</v>
      </c>
      <c r="F33" s="89" t="s">
        <v>2836</v>
      </c>
      <c r="G33" s="89" t="s">
        <v>2777</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2830</v>
      </c>
      <c r="B34" s="84" t="s">
        <v>2841</v>
      </c>
      <c r="C34" s="86" t="s">
        <v>2842</v>
      </c>
      <c r="D34" s="88" t="s">
        <v>2843</v>
      </c>
      <c r="E34" s="88" t="s">
        <v>2844</v>
      </c>
      <c r="F34" s="89" t="s">
        <v>2718</v>
      </c>
      <c r="G34" s="89" t="s">
        <v>2761</v>
      </c>
      <c r="H34" s="89">
        <v>1</v>
      </c>
      <c r="I34" s="91">
        <f>IF(COUNTIF(J34:AW34,"&lt;&gt;")=0,"",SUMPRODUCT(((Recommendations[ImplStatus]="Implemented")+(Recommendations[ImplStatus]="Compensated"))*ISNUMBER(MATCH(Recommendations[Id],J34:AW34,0)))/COUNTIF(J34:AW34,"&lt;&gt;"))</f>
        <v>0</v>
      </c>
      <c r="J34" s="93" t="s">
        <v>45</v>
      </c>
      <c r="K34" s="93" t="s">
        <v>266</v>
      </c>
      <c r="L34" s="93" t="s">
        <v>895</v>
      </c>
      <c r="M34" s="93" t="s">
        <v>900</v>
      </c>
      <c r="N34" s="93" t="s">
        <v>905</v>
      </c>
      <c r="O34" s="93" t="s">
        <v>2130</v>
      </c>
      <c r="P34" s="93" t="s">
        <v>2372</v>
      </c>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2830</v>
      </c>
      <c r="B35" s="84" t="s">
        <v>2845</v>
      </c>
      <c r="C35" s="86" t="s">
        <v>2846</v>
      </c>
      <c r="D35" s="88" t="s">
        <v>2847</v>
      </c>
      <c r="E35" s="88" t="s">
        <v>2848</v>
      </c>
      <c r="F35" s="89" t="s">
        <v>2718</v>
      </c>
      <c r="G35" s="89" t="s">
        <v>2761</v>
      </c>
      <c r="H35" s="89">
        <v>1</v>
      </c>
      <c r="I35" s="91">
        <f>IF(COUNTIF(J35:AW35,"&lt;&gt;")=0,"",SUMPRODUCT(((Recommendations[ImplStatus]="Implemented")+(Recommendations[ImplStatus]="Compensated"))*ISNUMBER(MATCH(Recommendations[Id],J35:AW35,0)))/COUNTIF(J35:AW35,"&lt;&gt;"))</f>
        <v>0</v>
      </c>
      <c r="J35" s="93" t="s">
        <v>965</v>
      </c>
      <c r="K35" s="93" t="s">
        <v>970</v>
      </c>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2830</v>
      </c>
      <c r="B36" s="84" t="s">
        <v>2849</v>
      </c>
      <c r="C36" s="86" t="s">
        <v>2850</v>
      </c>
      <c r="D36" s="88" t="s">
        <v>2851</v>
      </c>
      <c r="E36" s="88" t="s">
        <v>2852</v>
      </c>
      <c r="F36" s="89" t="s">
        <v>2718</v>
      </c>
      <c r="G36" s="89" t="s">
        <v>2761</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2830</v>
      </c>
      <c r="B37" s="84" t="s">
        <v>2853</v>
      </c>
      <c r="C37" s="86" t="s">
        <v>2854</v>
      </c>
      <c r="D37" s="88" t="s">
        <v>2855</v>
      </c>
      <c r="E37" s="88" t="s">
        <v>2856</v>
      </c>
      <c r="F37" s="89" t="s">
        <v>2718</v>
      </c>
      <c r="G37" s="89" t="s">
        <v>2761</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2830</v>
      </c>
      <c r="B38" s="84" t="s">
        <v>2857</v>
      </c>
      <c r="C38" s="86" t="s">
        <v>2858</v>
      </c>
      <c r="D38" s="88" t="s">
        <v>2859</v>
      </c>
      <c r="E38" s="88" t="s">
        <v>2860</v>
      </c>
      <c r="F38" s="89" t="s">
        <v>2861</v>
      </c>
      <c r="G38" s="89" t="s">
        <v>2761</v>
      </c>
      <c r="H38" s="89">
        <v>1</v>
      </c>
      <c r="I38" s="91">
        <f>IF(COUNTIF(J38:AW38,"&lt;&gt;")=0,"",SUMPRODUCT(((Recommendations[ImplStatus]="Implemented")+(Recommendations[ImplStatus]="Compensated"))*ISNUMBER(MATCH(Recommendations[Id],J38:AW38,0)))/COUNTIF(J38:AW38,"&lt;&gt;"))</f>
        <v>0</v>
      </c>
      <c r="J38" s="93" t="s">
        <v>184</v>
      </c>
      <c r="K38" s="93" t="s">
        <v>767</v>
      </c>
      <c r="L38" s="93" t="s">
        <v>835</v>
      </c>
      <c r="M38" s="93" t="s">
        <v>885</v>
      </c>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2830</v>
      </c>
      <c r="B39" s="84" t="s">
        <v>2862</v>
      </c>
      <c r="C39" s="86" t="s">
        <v>2863</v>
      </c>
      <c r="D39" s="88" t="s">
        <v>2864</v>
      </c>
      <c r="E39" s="88" t="s">
        <v>2865</v>
      </c>
      <c r="F39" s="89" t="s">
        <v>2718</v>
      </c>
      <c r="G39" s="89" t="s">
        <v>2761</v>
      </c>
      <c r="H39" s="89">
        <v>2</v>
      </c>
      <c r="I39" s="91">
        <f>IF(COUNTIF(J39:AW39,"&lt;&gt;")=0,"",SUMPRODUCT(((Recommendations[ImplStatus]="Implemented")+(Recommendations[ImplStatus]="Compensated"))*ISNUMBER(MATCH(Recommendations[Id],J39:AW39,0)))/COUNTIF(J39:AW39,"&lt;&gt;"))</f>
        <v>0</v>
      </c>
      <c r="J39" s="93" t="s">
        <v>393</v>
      </c>
      <c r="K39" s="93" t="s">
        <v>547</v>
      </c>
      <c r="L39" s="93" t="s">
        <v>860</v>
      </c>
      <c r="M39" s="93" t="s">
        <v>865</v>
      </c>
      <c r="N39" s="93" t="s">
        <v>870</v>
      </c>
      <c r="O39" s="93" t="s">
        <v>950</v>
      </c>
      <c r="P39" s="93" t="s">
        <v>1104</v>
      </c>
      <c r="Q39" s="93" t="s">
        <v>1109</v>
      </c>
      <c r="R39" s="93" t="s">
        <v>1113</v>
      </c>
      <c r="S39" s="93" t="s">
        <v>1117</v>
      </c>
      <c r="T39" s="93" t="s">
        <v>1121</v>
      </c>
      <c r="U39" s="93" t="s">
        <v>1130</v>
      </c>
      <c r="V39" s="93" t="s">
        <v>1175</v>
      </c>
      <c r="W39" s="93" t="s">
        <v>1246</v>
      </c>
      <c r="X39" s="93" t="s">
        <v>1326</v>
      </c>
      <c r="Y39" s="93" t="s">
        <v>1392</v>
      </c>
      <c r="Z39" s="93" t="s">
        <v>1472</v>
      </c>
      <c r="AA39" s="93" t="s">
        <v>1550</v>
      </c>
      <c r="AB39" s="93" t="s">
        <v>1622</v>
      </c>
      <c r="AC39" s="93" t="s">
        <v>1691</v>
      </c>
      <c r="AD39" s="93" t="s">
        <v>1767</v>
      </c>
      <c r="AE39" s="93" t="s">
        <v>1858</v>
      </c>
      <c r="AF39" s="93" t="s">
        <v>1987</v>
      </c>
      <c r="AG39" s="93" t="s">
        <v>2053</v>
      </c>
      <c r="AH39" s="93" t="s">
        <v>2210</v>
      </c>
      <c r="AI39" s="93"/>
      <c r="AJ39" s="93"/>
      <c r="AK39" s="93"/>
      <c r="AL39" s="93"/>
      <c r="AM39" s="93"/>
      <c r="AN39" s="93"/>
      <c r="AO39" s="93"/>
      <c r="AP39" s="93"/>
      <c r="AQ39" s="93"/>
      <c r="AR39" s="93"/>
      <c r="AS39" s="93"/>
      <c r="AT39" s="93"/>
      <c r="AU39" s="93"/>
      <c r="AV39" s="93"/>
      <c r="AW39" s="104"/>
    </row>
    <row r="40" spans="1:49" ht="60" customHeight="1" x14ac:dyDescent="0.35">
      <c r="A40" s="101" t="s">
        <v>2830</v>
      </c>
      <c r="B40" s="84" t="s">
        <v>2866</v>
      </c>
      <c r="C40" s="86" t="s">
        <v>2867</v>
      </c>
      <c r="D40" s="88" t="s">
        <v>2868</v>
      </c>
      <c r="E40" s="88" t="s">
        <v>2869</v>
      </c>
      <c r="F40" s="89" t="s">
        <v>2718</v>
      </c>
      <c r="G40" s="89" t="s">
        <v>2761</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2830</v>
      </c>
      <c r="B41" s="84" t="s">
        <v>2870</v>
      </c>
      <c r="C41" s="86" t="s">
        <v>2871</v>
      </c>
      <c r="D41" s="88" t="s">
        <v>2872</v>
      </c>
      <c r="E41" s="88" t="s">
        <v>2873</v>
      </c>
      <c r="F41" s="89" t="s">
        <v>2718</v>
      </c>
      <c r="G41" s="89" t="s">
        <v>2761</v>
      </c>
      <c r="H41" s="89">
        <v>2</v>
      </c>
      <c r="I41" s="91">
        <f>IF(COUNTIF(J41:AW41,"&lt;&gt;")=0,"",SUMPRODUCT(((Recommendations[ImplStatus]="Implemented")+(Recommendations[ImplStatus]="Compensated"))*ISNUMBER(MATCH(Recommendations[Id],J41:AW41,0)))/COUNTIF(J41:AW41,"&lt;&gt;"))</f>
        <v>0</v>
      </c>
      <c r="J41" s="93" t="s">
        <v>30</v>
      </c>
      <c r="K41" s="93" t="s">
        <v>453</v>
      </c>
      <c r="L41" s="93" t="s">
        <v>727</v>
      </c>
      <c r="M41" s="93" t="s">
        <v>732</v>
      </c>
      <c r="N41" s="93" t="s">
        <v>2272</v>
      </c>
      <c r="O41" s="93" t="s">
        <v>2277</v>
      </c>
      <c r="P41" s="93" t="s">
        <v>2282</v>
      </c>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2830</v>
      </c>
      <c r="B42" s="84" t="s">
        <v>2874</v>
      </c>
      <c r="C42" s="86" t="s">
        <v>2875</v>
      </c>
      <c r="D42" s="88" t="s">
        <v>2876</v>
      </c>
      <c r="E42" s="88" t="s">
        <v>2877</v>
      </c>
      <c r="F42" s="89" t="s">
        <v>2776</v>
      </c>
      <c r="G42" s="89" t="s">
        <v>2761</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2830</v>
      </c>
      <c r="B43" s="84" t="s">
        <v>2878</v>
      </c>
      <c r="C43" s="86" t="s">
        <v>2879</v>
      </c>
      <c r="D43" s="88" t="s">
        <v>2880</v>
      </c>
      <c r="E43" s="88" t="s">
        <v>2881</v>
      </c>
      <c r="F43" s="89" t="s">
        <v>2776</v>
      </c>
      <c r="G43" s="89" t="s">
        <v>2761</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2882</v>
      </c>
      <c r="B44" s="83">
        <v>5</v>
      </c>
      <c r="C44" s="85" t="s">
        <v>21</v>
      </c>
      <c r="D44" s="87" t="s">
        <v>2883</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2882</v>
      </c>
      <c r="B45" s="84" t="s">
        <v>2884</v>
      </c>
      <c r="C45" s="86" t="s">
        <v>2885</v>
      </c>
      <c r="D45" s="88" t="s">
        <v>2886</v>
      </c>
      <c r="E45" s="88" t="s">
        <v>2887</v>
      </c>
      <c r="F45" s="89" t="s">
        <v>2861</v>
      </c>
      <c r="G45" s="89" t="s">
        <v>2719</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2882</v>
      </c>
      <c r="B46" s="84" t="s">
        <v>2888</v>
      </c>
      <c r="C46" s="86" t="s">
        <v>2889</v>
      </c>
      <c r="D46" s="88" t="s">
        <v>2890</v>
      </c>
      <c r="E46" s="88" t="s">
        <v>2891</v>
      </c>
      <c r="F46" s="89" t="s">
        <v>2861</v>
      </c>
      <c r="G46" s="89" t="s">
        <v>2761</v>
      </c>
      <c r="H46" s="89">
        <v>1</v>
      </c>
      <c r="I46" s="91" t="str">
        <f>IF(COUNTIF(J46:AW46,"&lt;&gt;")=0,"",SUMPRODUCT(((Recommendations[ImplStatus]="Implemented")+(Recommendations[ImplStatus]="Compensated"))*ISNUMBER(MATCH(Recommendations[Id],J46:AW46,0)))/COUNTIF(J46:AW46,"&lt;&gt;"))</f>
        <v/>
      </c>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2882</v>
      </c>
      <c r="B47" s="84" t="s">
        <v>2892</v>
      </c>
      <c r="C47" s="86" t="s">
        <v>2893</v>
      </c>
      <c r="D47" s="88" t="s">
        <v>2894</v>
      </c>
      <c r="E47" s="88" t="s">
        <v>2895</v>
      </c>
      <c r="F47" s="89" t="s">
        <v>2861</v>
      </c>
      <c r="G47" s="89" t="s">
        <v>2761</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2882</v>
      </c>
      <c r="B48" s="84" t="s">
        <v>2896</v>
      </c>
      <c r="C48" s="86" t="s">
        <v>2897</v>
      </c>
      <c r="D48" s="88" t="s">
        <v>2898</v>
      </c>
      <c r="E48" s="88" t="s">
        <v>2899</v>
      </c>
      <c r="F48" s="89" t="s">
        <v>2861</v>
      </c>
      <c r="G48" s="89" t="s">
        <v>2761</v>
      </c>
      <c r="H48" s="89">
        <v>1</v>
      </c>
      <c r="I48" s="91">
        <f>IF(COUNTIF(J48:AW48,"&lt;&gt;")=0,"",SUMPRODUCT(((Recommendations[ImplStatus]="Implemented")+(Recommendations[ImplStatus]="Compensated"))*ISNUMBER(MATCH(Recommendations[Id],J48:AW48,0)))/COUNTIF(J48:AW48,"&lt;&gt;"))</f>
        <v>0</v>
      </c>
      <c r="J48" s="93" t="s">
        <v>1030</v>
      </c>
      <c r="K48" s="93" t="s">
        <v>1165</v>
      </c>
      <c r="L48" s="93" t="s">
        <v>2155</v>
      </c>
      <c r="M48" s="93" t="s">
        <v>2230</v>
      </c>
      <c r="N48" s="93" t="s">
        <v>2334</v>
      </c>
      <c r="O48" s="93" t="s">
        <v>2339</v>
      </c>
      <c r="P48" s="93" t="s">
        <v>2381</v>
      </c>
      <c r="Q48" s="93" t="s">
        <v>2395</v>
      </c>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2882</v>
      </c>
      <c r="B49" s="84" t="s">
        <v>2900</v>
      </c>
      <c r="C49" s="86" t="s">
        <v>2901</v>
      </c>
      <c r="D49" s="88" t="s">
        <v>2902</v>
      </c>
      <c r="E49" s="88" t="s">
        <v>2903</v>
      </c>
      <c r="F49" s="89" t="s">
        <v>2861</v>
      </c>
      <c r="G49" s="89" t="s">
        <v>2719</v>
      </c>
      <c r="H49" s="89">
        <v>2</v>
      </c>
      <c r="I49" s="91">
        <f>IF(COUNTIF(J49:AW49,"&lt;&gt;")=0,"",SUMPRODUCT(((Recommendations[ImplStatus]="Implemented")+(Recommendations[ImplStatus]="Compensated"))*ISNUMBER(MATCH(Recommendations[Id],J49:AW49,0)))/COUNTIF(J49:AW49,"&lt;&gt;"))</f>
        <v>0</v>
      </c>
      <c r="J49" s="93" t="s">
        <v>2235</v>
      </c>
      <c r="K49" s="93" t="s">
        <v>2376</v>
      </c>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2882</v>
      </c>
      <c r="B50" s="84" t="s">
        <v>2904</v>
      </c>
      <c r="C50" s="86" t="s">
        <v>2905</v>
      </c>
      <c r="D50" s="88" t="s">
        <v>2906</v>
      </c>
      <c r="E50" s="88" t="s">
        <v>2907</v>
      </c>
      <c r="F50" s="89" t="s">
        <v>2861</v>
      </c>
      <c r="G50" s="89" t="s">
        <v>2777</v>
      </c>
      <c r="H50" s="89">
        <v>2</v>
      </c>
      <c r="I50" s="91">
        <f>IF(COUNTIF(J50:AW50,"&lt;&gt;")=0,"",SUMPRODUCT(((Recommendations[ImplStatus]="Implemented")+(Recommendations[ImplStatus]="Compensated"))*ISNUMBER(MATCH(Recommendations[Id],J50:AW50,0)))/COUNTIF(J50:AW50,"&lt;&gt;"))</f>
        <v>0</v>
      </c>
      <c r="J50" s="93" t="s">
        <v>875</v>
      </c>
      <c r="K50" s="93" t="s">
        <v>2150</v>
      </c>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2908</v>
      </c>
      <c r="B51" s="83">
        <v>6</v>
      </c>
      <c r="C51" s="85" t="s">
        <v>21</v>
      </c>
      <c r="D51" s="87" t="s">
        <v>2909</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2908</v>
      </c>
      <c r="B52" s="84" t="s">
        <v>2910</v>
      </c>
      <c r="C52" s="86" t="s">
        <v>2911</v>
      </c>
      <c r="D52" s="88" t="s">
        <v>2912</v>
      </c>
      <c r="E52" s="88" t="s">
        <v>2913</v>
      </c>
      <c r="F52" s="89" t="s">
        <v>2836</v>
      </c>
      <c r="G52" s="89" t="s">
        <v>2777</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2908</v>
      </c>
      <c r="B53" s="84" t="s">
        <v>2914</v>
      </c>
      <c r="C53" s="86" t="s">
        <v>2915</v>
      </c>
      <c r="D53" s="88" t="s">
        <v>2916</v>
      </c>
      <c r="E53" s="88" t="s">
        <v>2917</v>
      </c>
      <c r="F53" s="89" t="s">
        <v>2836</v>
      </c>
      <c r="G53" s="89" t="s">
        <v>2777</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2908</v>
      </c>
      <c r="B54" s="84" t="s">
        <v>2918</v>
      </c>
      <c r="C54" s="86" t="s">
        <v>2919</v>
      </c>
      <c r="D54" s="88" t="s">
        <v>2920</v>
      </c>
      <c r="E54" s="88" t="s">
        <v>2921</v>
      </c>
      <c r="F54" s="89" t="s">
        <v>2861</v>
      </c>
      <c r="G54" s="89" t="s">
        <v>2761</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2908</v>
      </c>
      <c r="B55" s="84" t="s">
        <v>2922</v>
      </c>
      <c r="C55" s="86" t="s">
        <v>2923</v>
      </c>
      <c r="D55" s="88" t="s">
        <v>2924</v>
      </c>
      <c r="E55" s="88" t="s">
        <v>2925</v>
      </c>
      <c r="F55" s="89" t="s">
        <v>2861</v>
      </c>
      <c r="G55" s="89" t="s">
        <v>2761</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2908</v>
      </c>
      <c r="B56" s="84" t="s">
        <v>2926</v>
      </c>
      <c r="C56" s="86" t="s">
        <v>2927</v>
      </c>
      <c r="D56" s="88" t="s">
        <v>2928</v>
      </c>
      <c r="E56" s="88" t="s">
        <v>2929</v>
      </c>
      <c r="F56" s="89" t="s">
        <v>2861</v>
      </c>
      <c r="G56" s="89" t="s">
        <v>2761</v>
      </c>
      <c r="H56" s="89">
        <v>1</v>
      </c>
      <c r="I56" s="91">
        <f>IF(COUNTIF(J56:AW56,"&lt;&gt;")=0,"",SUMPRODUCT(((Recommendations[ImplStatus]="Implemented")+(Recommendations[ImplStatus]="Compensated"))*ISNUMBER(MATCH(Recommendations[Id],J56:AW56,0)))/COUNTIF(J56:AW56,"&lt;&gt;"))</f>
        <v>0</v>
      </c>
      <c r="J56" s="93" t="s">
        <v>890</v>
      </c>
      <c r="K56" s="93" t="s">
        <v>2314</v>
      </c>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2908</v>
      </c>
      <c r="B57" s="84" t="s">
        <v>2930</v>
      </c>
      <c r="C57" s="86" t="s">
        <v>2931</v>
      </c>
      <c r="D57" s="88" t="s">
        <v>2932</v>
      </c>
      <c r="E57" s="88" t="s">
        <v>2933</v>
      </c>
      <c r="F57" s="89" t="s">
        <v>2744</v>
      </c>
      <c r="G57" s="89" t="s">
        <v>2719</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2908</v>
      </c>
      <c r="B58" s="84" t="s">
        <v>2934</v>
      </c>
      <c r="C58" s="86" t="s">
        <v>2935</v>
      </c>
      <c r="D58" s="88" t="s">
        <v>2936</v>
      </c>
      <c r="E58" s="88" t="s">
        <v>2937</v>
      </c>
      <c r="F58" s="89" t="s">
        <v>2861</v>
      </c>
      <c r="G58" s="89" t="s">
        <v>2761</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2908</v>
      </c>
      <c r="B59" s="84" t="s">
        <v>2938</v>
      </c>
      <c r="C59" s="86" t="s">
        <v>2939</v>
      </c>
      <c r="D59" s="88" t="s">
        <v>2940</v>
      </c>
      <c r="E59" s="88" t="s">
        <v>2941</v>
      </c>
      <c r="F59" s="89" t="s">
        <v>2861</v>
      </c>
      <c r="G59" s="89" t="s">
        <v>2777</v>
      </c>
      <c r="H59" s="89">
        <v>3</v>
      </c>
      <c r="I59" s="91">
        <f>IF(COUNTIF(J59:AW59,"&lt;&gt;")=0,"",SUMPRODUCT(((Recommendations[ImplStatus]="Implemented")+(Recommendations[ImplStatus]="Compensated"))*ISNUMBER(MATCH(Recommendations[Id],J59:AW59,0)))/COUNTIF(J59:AW59,"&lt;&gt;"))</f>
        <v>0</v>
      </c>
      <c r="J59" s="93" t="s">
        <v>2135</v>
      </c>
      <c r="K59" s="93" t="s">
        <v>2287</v>
      </c>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2942</v>
      </c>
      <c r="B60" s="83">
        <v>7</v>
      </c>
      <c r="C60" s="85" t="s">
        <v>21</v>
      </c>
      <c r="D60" s="87" t="s">
        <v>2943</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2942</v>
      </c>
      <c r="B61" s="84" t="s">
        <v>2944</v>
      </c>
      <c r="C61" s="86" t="s">
        <v>2945</v>
      </c>
      <c r="D61" s="88" t="s">
        <v>2946</v>
      </c>
      <c r="E61" s="88" t="s">
        <v>2947</v>
      </c>
      <c r="F61" s="89" t="s">
        <v>2836</v>
      </c>
      <c r="G61" s="89" t="s">
        <v>2777</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2942</v>
      </c>
      <c r="B62" s="84" t="s">
        <v>2948</v>
      </c>
      <c r="C62" s="86" t="s">
        <v>2949</v>
      </c>
      <c r="D62" s="88" t="s">
        <v>2950</v>
      </c>
      <c r="E62" s="88" t="s">
        <v>2951</v>
      </c>
      <c r="F62" s="89" t="s">
        <v>2836</v>
      </c>
      <c r="G62" s="89" t="s">
        <v>2777</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2942</v>
      </c>
      <c r="B63" s="84" t="s">
        <v>2952</v>
      </c>
      <c r="C63" s="86" t="s">
        <v>2953</v>
      </c>
      <c r="D63" s="88" t="s">
        <v>2954</v>
      </c>
      <c r="E63" s="88" t="s">
        <v>2955</v>
      </c>
      <c r="F63" s="89" t="s">
        <v>2744</v>
      </c>
      <c r="G63" s="89" t="s">
        <v>2761</v>
      </c>
      <c r="H63" s="89">
        <v>1</v>
      </c>
      <c r="I63" s="91">
        <f>IF(COUNTIF(J63:AW63,"&lt;&gt;")=0,"",SUMPRODUCT(((Recommendations[ImplStatus]="Implemented")+(Recommendations[ImplStatus]="Compensated"))*ISNUMBER(MATCH(Recommendations[Id],J63:AW63,0)))/COUNTIF(J63:AW63,"&lt;&gt;"))</f>
        <v>0</v>
      </c>
      <c r="J63" s="93" t="s">
        <v>1040</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2942</v>
      </c>
      <c r="B64" s="84" t="s">
        <v>2956</v>
      </c>
      <c r="C64" s="86" t="s">
        <v>2957</v>
      </c>
      <c r="D64" s="88" t="s">
        <v>2958</v>
      </c>
      <c r="E64" s="88" t="s">
        <v>2959</v>
      </c>
      <c r="F64" s="89" t="s">
        <v>2744</v>
      </c>
      <c r="G64" s="89" t="s">
        <v>2761</v>
      </c>
      <c r="H64" s="89">
        <v>1</v>
      </c>
      <c r="I64" s="91">
        <f>IF(COUNTIF(J64:AW64,"&lt;&gt;")=0,"",SUMPRODUCT(((Recommendations[ImplStatus]="Implemented")+(Recommendations[ImplStatus]="Compensated"))*ISNUMBER(MATCH(Recommendations[Id],J64:AW64,0)))/COUNTIF(J64:AW64,"&lt;&gt;"))</f>
        <v>0</v>
      </c>
      <c r="J64" s="93" t="s">
        <v>340</v>
      </c>
      <c r="K64" s="93" t="s">
        <v>700</v>
      </c>
      <c r="L64" s="93" t="s">
        <v>1040</v>
      </c>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2942</v>
      </c>
      <c r="B65" s="84" t="s">
        <v>2960</v>
      </c>
      <c r="C65" s="86" t="s">
        <v>2961</v>
      </c>
      <c r="D65" s="88" t="s">
        <v>2962</v>
      </c>
      <c r="E65" s="88" t="s">
        <v>2963</v>
      </c>
      <c r="F65" s="89" t="s">
        <v>2744</v>
      </c>
      <c r="G65" s="89" t="s">
        <v>2719</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2942</v>
      </c>
      <c r="B66" s="84" t="s">
        <v>2964</v>
      </c>
      <c r="C66" s="86" t="s">
        <v>2965</v>
      </c>
      <c r="D66" s="88" t="s">
        <v>2966</v>
      </c>
      <c r="E66" s="88" t="s">
        <v>2967</v>
      </c>
      <c r="F66" s="89" t="s">
        <v>2744</v>
      </c>
      <c r="G66" s="89" t="s">
        <v>2719</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2942</v>
      </c>
      <c r="B67" s="84" t="s">
        <v>2968</v>
      </c>
      <c r="C67" s="86" t="s">
        <v>2969</v>
      </c>
      <c r="D67" s="88" t="s">
        <v>2970</v>
      </c>
      <c r="E67" s="88" t="s">
        <v>2971</v>
      </c>
      <c r="F67" s="89" t="s">
        <v>2744</v>
      </c>
      <c r="G67" s="89" t="s">
        <v>2724</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2972</v>
      </c>
      <c r="B68" s="83">
        <v>8</v>
      </c>
      <c r="C68" s="85" t="s">
        <v>21</v>
      </c>
      <c r="D68" s="87" t="s">
        <v>2973</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2972</v>
      </c>
      <c r="B69" s="84" t="s">
        <v>2974</v>
      </c>
      <c r="C69" s="86" t="s">
        <v>2975</v>
      </c>
      <c r="D69" s="88" t="s">
        <v>2976</v>
      </c>
      <c r="E69" s="88" t="s">
        <v>2977</v>
      </c>
      <c r="F69" s="89" t="s">
        <v>2836</v>
      </c>
      <c r="G69" s="89" t="s">
        <v>2777</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2972</v>
      </c>
      <c r="B70" s="84" t="s">
        <v>2978</v>
      </c>
      <c r="C70" s="86" t="s">
        <v>2979</v>
      </c>
      <c r="D70" s="88" t="s">
        <v>2980</v>
      </c>
      <c r="E70" s="88" t="s">
        <v>2981</v>
      </c>
      <c r="F70" s="89" t="s">
        <v>2776</v>
      </c>
      <c r="G70" s="89" t="s">
        <v>2729</v>
      </c>
      <c r="H70" s="89">
        <v>1</v>
      </c>
      <c r="I70" s="91">
        <f>IF(COUNTIF(J70:AW70,"&lt;&gt;")=0,"",SUMPRODUCT(((Recommendations[ImplStatus]="Implemented")+(Recommendations[ImplStatus]="Compensated"))*ISNUMBER(MATCH(Recommendations[Id],J70:AW70,0)))/COUNTIF(J70:AW70,"&lt;&gt;"))</f>
        <v>0</v>
      </c>
      <c r="J70" s="93" t="s">
        <v>14</v>
      </c>
      <c r="K70" s="93" t="s">
        <v>25</v>
      </c>
      <c r="L70" s="93" t="s">
        <v>71</v>
      </c>
      <c r="M70" s="93" t="s">
        <v>76</v>
      </c>
      <c r="N70" s="93" t="s">
        <v>109</v>
      </c>
      <c r="O70" s="93" t="s">
        <v>119</v>
      </c>
      <c r="P70" s="93" t="s">
        <v>207</v>
      </c>
      <c r="Q70" s="93" t="s">
        <v>225</v>
      </c>
      <c r="R70" s="93" t="s">
        <v>230</v>
      </c>
      <c r="S70" s="93" t="s">
        <v>235</v>
      </c>
      <c r="T70" s="93" t="s">
        <v>240</v>
      </c>
      <c r="U70" s="93" t="s">
        <v>350</v>
      </c>
      <c r="V70" s="93" t="s">
        <v>360</v>
      </c>
      <c r="W70" s="93" t="s">
        <v>675</v>
      </c>
      <c r="X70" s="93" t="s">
        <v>680</v>
      </c>
      <c r="Y70" s="93" t="s">
        <v>722</v>
      </c>
      <c r="Z70" s="93" t="s">
        <v>840</v>
      </c>
      <c r="AA70" s="93" t="s">
        <v>915</v>
      </c>
      <c r="AB70" s="93" t="s">
        <v>1201</v>
      </c>
      <c r="AC70" s="93" t="s">
        <v>1206</v>
      </c>
      <c r="AD70" s="93" t="s">
        <v>1352</v>
      </c>
      <c r="AE70" s="93" t="s">
        <v>1357</v>
      </c>
      <c r="AF70" s="93" t="s">
        <v>1506</v>
      </c>
      <c r="AG70" s="93" t="s">
        <v>1511</v>
      </c>
      <c r="AH70" s="93" t="s">
        <v>1651</v>
      </c>
      <c r="AI70" s="93" t="s">
        <v>1656</v>
      </c>
      <c r="AJ70" s="93" t="s">
        <v>1803</v>
      </c>
      <c r="AK70" s="93" t="s">
        <v>1808</v>
      </c>
      <c r="AL70" s="93" t="s">
        <v>1813</v>
      </c>
      <c r="AM70" s="93" t="s">
        <v>1962</v>
      </c>
      <c r="AN70" s="93" t="s">
        <v>1967</v>
      </c>
      <c r="AO70" s="93" t="s">
        <v>2084</v>
      </c>
      <c r="AP70" s="93" t="s">
        <v>2089</v>
      </c>
      <c r="AQ70" s="93" t="s">
        <v>2245</v>
      </c>
      <c r="AR70" s="93" t="s">
        <v>2408</v>
      </c>
      <c r="AS70" s="93"/>
      <c r="AT70" s="93"/>
      <c r="AU70" s="93"/>
      <c r="AV70" s="93"/>
      <c r="AW70" s="104"/>
    </row>
    <row r="71" spans="1:49" ht="60" customHeight="1" x14ac:dyDescent="0.35">
      <c r="A71" s="101" t="s">
        <v>2972</v>
      </c>
      <c r="B71" s="84" t="s">
        <v>2982</v>
      </c>
      <c r="C71" s="86" t="s">
        <v>2983</v>
      </c>
      <c r="D71" s="88" t="s">
        <v>2984</v>
      </c>
      <c r="E71" s="88" t="s">
        <v>2985</v>
      </c>
      <c r="F71" s="89" t="s">
        <v>2776</v>
      </c>
      <c r="G71" s="89" t="s">
        <v>2761</v>
      </c>
      <c r="H71" s="89">
        <v>1</v>
      </c>
      <c r="I71" s="91">
        <f>IF(COUNTIF(J71:AW71,"&lt;&gt;")=0,"",SUMPRODUCT(((Recommendations[ImplStatus]="Implemented")+(Recommendations[ImplStatus]="Compensated"))*ISNUMBER(MATCH(Recommendations[Id],J71:AW71,0)))/COUNTIF(J71:AW71,"&lt;&gt;"))</f>
        <v>0</v>
      </c>
      <c r="J71" s="93" t="s">
        <v>281</v>
      </c>
      <c r="K71" s="93" t="s">
        <v>286</v>
      </c>
      <c r="L71" s="93" t="s">
        <v>289</v>
      </c>
      <c r="M71" s="93" t="s">
        <v>610</v>
      </c>
      <c r="N71" s="93" t="s">
        <v>915</v>
      </c>
      <c r="O71" s="93" t="s">
        <v>1457</v>
      </c>
      <c r="P71" s="93" t="s">
        <v>1753</v>
      </c>
      <c r="Q71" s="93" t="s">
        <v>1757</v>
      </c>
      <c r="R71" s="93" t="s">
        <v>2104</v>
      </c>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2972</v>
      </c>
      <c r="B72" s="84" t="s">
        <v>2986</v>
      </c>
      <c r="C72" s="86" t="s">
        <v>2987</v>
      </c>
      <c r="D72" s="88" t="s">
        <v>2988</v>
      </c>
      <c r="E72" s="88" t="s">
        <v>2989</v>
      </c>
      <c r="F72" s="89" t="s">
        <v>2990</v>
      </c>
      <c r="G72" s="89" t="s">
        <v>2761</v>
      </c>
      <c r="H72" s="89">
        <v>2</v>
      </c>
      <c r="I72" s="91">
        <f>IF(COUNTIF(J72:AW72,"&lt;&gt;")=0,"",SUMPRODUCT(((Recommendations[ImplStatus]="Implemented")+(Recommendations[ImplStatus]="Compensated"))*ISNUMBER(MATCH(Recommendations[Id],J72:AW72,0)))/COUNTIF(J72:AW72,"&lt;&gt;"))</f>
        <v>0</v>
      </c>
      <c r="J72" s="93" t="s">
        <v>298</v>
      </c>
      <c r="K72" s="93" t="s">
        <v>690</v>
      </c>
      <c r="L72" s="93" t="s">
        <v>920</v>
      </c>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2972</v>
      </c>
      <c r="B73" s="84" t="s">
        <v>2991</v>
      </c>
      <c r="C73" s="86" t="s">
        <v>2992</v>
      </c>
      <c r="D73" s="88" t="s">
        <v>2993</v>
      </c>
      <c r="E73" s="88" t="s">
        <v>2994</v>
      </c>
      <c r="F73" s="89" t="s">
        <v>2776</v>
      </c>
      <c r="G73" s="89" t="s">
        <v>2729</v>
      </c>
      <c r="H73" s="89">
        <v>2</v>
      </c>
      <c r="I73" s="91">
        <f>IF(COUNTIF(J73:AW73,"&lt;&gt;")=0,"",SUMPRODUCT(((Recommendations[ImplStatus]="Implemented")+(Recommendations[ImplStatus]="Compensated"))*ISNUMBER(MATCH(Recommendations[Id],J73:AW73,0)))/COUNTIF(J73:AW73,"&lt;&gt;"))</f>
        <v>0</v>
      </c>
      <c r="J73" s="93" t="s">
        <v>81</v>
      </c>
      <c r="K73" s="93" t="s">
        <v>276</v>
      </c>
      <c r="L73" s="93" t="s">
        <v>345</v>
      </c>
      <c r="M73" s="93" t="s">
        <v>355</v>
      </c>
      <c r="N73" s="93" t="s">
        <v>600</v>
      </c>
      <c r="O73" s="93" t="s">
        <v>840</v>
      </c>
      <c r="P73" s="93" t="s">
        <v>1201</v>
      </c>
      <c r="Q73" s="93" t="s">
        <v>1352</v>
      </c>
      <c r="R73" s="93" t="s">
        <v>1506</v>
      </c>
      <c r="S73" s="93" t="s">
        <v>1651</v>
      </c>
      <c r="T73" s="93" t="s">
        <v>1803</v>
      </c>
      <c r="U73" s="93" t="s">
        <v>1962</v>
      </c>
      <c r="V73" s="93" t="s">
        <v>2245</v>
      </c>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2972</v>
      </c>
      <c r="B74" s="84" t="s">
        <v>2995</v>
      </c>
      <c r="C74" s="86" t="s">
        <v>2996</v>
      </c>
      <c r="D74" s="88" t="s">
        <v>2997</v>
      </c>
      <c r="E74" s="88" t="s">
        <v>2998</v>
      </c>
      <c r="F74" s="89" t="s">
        <v>2776</v>
      </c>
      <c r="G74" s="89" t="s">
        <v>2729</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2972</v>
      </c>
      <c r="B75" s="84" t="s">
        <v>2999</v>
      </c>
      <c r="C75" s="86" t="s">
        <v>3000</v>
      </c>
      <c r="D75" s="88" t="s">
        <v>3001</v>
      </c>
      <c r="E75" s="88" t="s">
        <v>3002</v>
      </c>
      <c r="F75" s="89" t="s">
        <v>2776</v>
      </c>
      <c r="G75" s="89" t="s">
        <v>2729</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2972</v>
      </c>
      <c r="B76" s="84" t="s">
        <v>3003</v>
      </c>
      <c r="C76" s="86" t="s">
        <v>3004</v>
      </c>
      <c r="D76" s="88" t="s">
        <v>3005</v>
      </c>
      <c r="E76" s="88" t="s">
        <v>3006</v>
      </c>
      <c r="F76" s="89" t="s">
        <v>2776</v>
      </c>
      <c r="G76" s="89" t="s">
        <v>2729</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2972</v>
      </c>
      <c r="B77" s="84" t="s">
        <v>3007</v>
      </c>
      <c r="C77" s="86" t="s">
        <v>3008</v>
      </c>
      <c r="D77" s="88" t="s">
        <v>3009</v>
      </c>
      <c r="E77" s="88" t="s">
        <v>3010</v>
      </c>
      <c r="F77" s="89" t="s">
        <v>2776</v>
      </c>
      <c r="G77" s="89" t="s">
        <v>2729</v>
      </c>
      <c r="H77" s="89">
        <v>2</v>
      </c>
      <c r="I77" s="91">
        <f>IF(COUNTIF(J77:AW77,"&lt;&gt;")=0,"",SUMPRODUCT(((Recommendations[ImplStatus]="Implemented")+(Recommendations[ImplStatus]="Compensated"))*ISNUMBER(MATCH(Recommendations[Id],J77:AW77,0)))/COUNTIF(J77:AW77,"&lt;&gt;"))</f>
        <v>0</v>
      </c>
      <c r="J77" s="93" t="s">
        <v>14</v>
      </c>
      <c r="K77" s="93" t="s">
        <v>207</v>
      </c>
      <c r="L77" s="93" t="s">
        <v>685</v>
      </c>
      <c r="M77" s="93" t="s">
        <v>722</v>
      </c>
      <c r="N77" s="93" t="s">
        <v>1311</v>
      </c>
      <c r="O77" s="93" t="s">
        <v>1462</v>
      </c>
      <c r="P77" s="93" t="s">
        <v>1612</v>
      </c>
      <c r="Q77" s="93" t="s">
        <v>1757</v>
      </c>
      <c r="R77" s="93" t="s">
        <v>1823</v>
      </c>
      <c r="S77" s="93" t="s">
        <v>2043</v>
      </c>
      <c r="T77" s="93" t="s">
        <v>2104</v>
      </c>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2972</v>
      </c>
      <c r="B78" s="84" t="s">
        <v>3011</v>
      </c>
      <c r="C78" s="86" t="s">
        <v>3012</v>
      </c>
      <c r="D78" s="88" t="s">
        <v>3013</v>
      </c>
      <c r="E78" s="88" t="s">
        <v>3014</v>
      </c>
      <c r="F78" s="89" t="s">
        <v>2776</v>
      </c>
      <c r="G78" s="89" t="s">
        <v>2761</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2972</v>
      </c>
      <c r="B79" s="84" t="s">
        <v>3015</v>
      </c>
      <c r="C79" s="86" t="s">
        <v>3016</v>
      </c>
      <c r="D79" s="88" t="s">
        <v>3017</v>
      </c>
      <c r="E79" s="88" t="s">
        <v>3018</v>
      </c>
      <c r="F79" s="89" t="s">
        <v>2776</v>
      </c>
      <c r="G79" s="89" t="s">
        <v>2729</v>
      </c>
      <c r="H79" s="89">
        <v>2</v>
      </c>
      <c r="I79" s="91">
        <f>IF(COUNTIF(J79:AW79,"&lt;&gt;")=0,"",SUMPRODUCT(((Recommendations[ImplStatus]="Implemented")+(Recommendations[ImplStatus]="Compensated"))*ISNUMBER(MATCH(Recommendations[Id],J79:AW79,0)))/COUNTIF(J79:AW79,"&lt;&gt;"))</f>
        <v>0</v>
      </c>
      <c r="J79" s="93" t="s">
        <v>1060</v>
      </c>
      <c r="K79" s="93" t="s">
        <v>2220</v>
      </c>
      <c r="L79" s="93" t="s">
        <v>2391</v>
      </c>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2972</v>
      </c>
      <c r="B80" s="84" t="s">
        <v>3019</v>
      </c>
      <c r="C80" s="86" t="s">
        <v>3020</v>
      </c>
      <c r="D80" s="88" t="s">
        <v>3021</v>
      </c>
      <c r="E80" s="88" t="s">
        <v>3022</v>
      </c>
      <c r="F80" s="89" t="s">
        <v>2776</v>
      </c>
      <c r="G80" s="89" t="s">
        <v>2729</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3023</v>
      </c>
      <c r="B81" s="83">
        <v>9</v>
      </c>
      <c r="C81" s="85" t="s">
        <v>21</v>
      </c>
      <c r="D81" s="87" t="s">
        <v>3024</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3023</v>
      </c>
      <c r="B82" s="84" t="s">
        <v>3025</v>
      </c>
      <c r="C82" s="86" t="s">
        <v>3026</v>
      </c>
      <c r="D82" s="88" t="s">
        <v>3027</v>
      </c>
      <c r="E82" s="88" t="s">
        <v>3028</v>
      </c>
      <c r="F82" s="89" t="s">
        <v>2744</v>
      </c>
      <c r="G82" s="89" t="s">
        <v>2761</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3023</v>
      </c>
      <c r="B83" s="84" t="s">
        <v>3029</v>
      </c>
      <c r="C83" s="86" t="s">
        <v>3030</v>
      </c>
      <c r="D83" s="88" t="s">
        <v>3031</v>
      </c>
      <c r="E83" s="88" t="s">
        <v>3032</v>
      </c>
      <c r="F83" s="89" t="s">
        <v>2718</v>
      </c>
      <c r="G83" s="89" t="s">
        <v>2761</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3023</v>
      </c>
      <c r="B84" s="84" t="s">
        <v>3033</v>
      </c>
      <c r="C84" s="86" t="s">
        <v>3034</v>
      </c>
      <c r="D84" s="88" t="s">
        <v>3035</v>
      </c>
      <c r="E84" s="88" t="s">
        <v>3036</v>
      </c>
      <c r="F84" s="89" t="s">
        <v>2990</v>
      </c>
      <c r="G84" s="89" t="s">
        <v>2761</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3023</v>
      </c>
      <c r="B85" s="84" t="s">
        <v>3037</v>
      </c>
      <c r="C85" s="86" t="s">
        <v>3038</v>
      </c>
      <c r="D85" s="88" t="s">
        <v>3039</v>
      </c>
      <c r="E85" s="88" t="s">
        <v>3040</v>
      </c>
      <c r="F85" s="89" t="s">
        <v>2744</v>
      </c>
      <c r="G85" s="89" t="s">
        <v>2761</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3023</v>
      </c>
      <c r="B86" s="84" t="s">
        <v>3041</v>
      </c>
      <c r="C86" s="86" t="s">
        <v>3042</v>
      </c>
      <c r="D86" s="88" t="s">
        <v>3043</v>
      </c>
      <c r="E86" s="88" t="s">
        <v>3044</v>
      </c>
      <c r="F86" s="89" t="s">
        <v>2990</v>
      </c>
      <c r="G86" s="89" t="s">
        <v>2761</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3023</v>
      </c>
      <c r="B87" s="84" t="s">
        <v>3045</v>
      </c>
      <c r="C87" s="86" t="s">
        <v>3046</v>
      </c>
      <c r="D87" s="88" t="s">
        <v>3047</v>
      </c>
      <c r="E87" s="88" t="s">
        <v>3048</v>
      </c>
      <c r="F87" s="89" t="s">
        <v>2990</v>
      </c>
      <c r="G87" s="89" t="s">
        <v>2761</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3023</v>
      </c>
      <c r="B88" s="84" t="s">
        <v>3049</v>
      </c>
      <c r="C88" s="86" t="s">
        <v>3050</v>
      </c>
      <c r="D88" s="88" t="s">
        <v>3051</v>
      </c>
      <c r="E88" s="88" t="s">
        <v>3052</v>
      </c>
      <c r="F88" s="89" t="s">
        <v>2990</v>
      </c>
      <c r="G88" s="89" t="s">
        <v>2761</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3053</v>
      </c>
      <c r="B89" s="83">
        <v>10</v>
      </c>
      <c r="C89" s="85" t="s">
        <v>21</v>
      </c>
      <c r="D89" s="87" t="s">
        <v>3054</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3053</v>
      </c>
      <c r="B90" s="84" t="s">
        <v>3055</v>
      </c>
      <c r="C90" s="86" t="s">
        <v>3056</v>
      </c>
      <c r="D90" s="88" t="s">
        <v>3057</v>
      </c>
      <c r="E90" s="88" t="s">
        <v>3058</v>
      </c>
      <c r="F90" s="89" t="s">
        <v>2718</v>
      </c>
      <c r="G90" s="89" t="s">
        <v>2729</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3053</v>
      </c>
      <c r="B91" s="84" t="s">
        <v>3059</v>
      </c>
      <c r="C91" s="86" t="s">
        <v>3060</v>
      </c>
      <c r="D91" s="88" t="s">
        <v>3061</v>
      </c>
      <c r="E91" s="88" t="s">
        <v>3062</v>
      </c>
      <c r="F91" s="89" t="s">
        <v>2718</v>
      </c>
      <c r="G91" s="89" t="s">
        <v>2761</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3053</v>
      </c>
      <c r="B92" s="84" t="s">
        <v>3063</v>
      </c>
      <c r="C92" s="86" t="s">
        <v>3064</v>
      </c>
      <c r="D92" s="88" t="s">
        <v>3065</v>
      </c>
      <c r="E92" s="88" t="s">
        <v>3066</v>
      </c>
      <c r="F92" s="89" t="s">
        <v>2718</v>
      </c>
      <c r="G92" s="89" t="s">
        <v>2761</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3053</v>
      </c>
      <c r="B93" s="84" t="s">
        <v>3067</v>
      </c>
      <c r="C93" s="86" t="s">
        <v>3068</v>
      </c>
      <c r="D93" s="88" t="s">
        <v>3069</v>
      </c>
      <c r="E93" s="88" t="s">
        <v>3070</v>
      </c>
      <c r="F93" s="89" t="s">
        <v>2718</v>
      </c>
      <c r="G93" s="89" t="s">
        <v>2729</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3053</v>
      </c>
      <c r="B94" s="84" t="s">
        <v>3071</v>
      </c>
      <c r="C94" s="86" t="s">
        <v>3072</v>
      </c>
      <c r="D94" s="88" t="s">
        <v>3073</v>
      </c>
      <c r="E94" s="88" t="s">
        <v>3074</v>
      </c>
      <c r="F94" s="89" t="s">
        <v>2718</v>
      </c>
      <c r="G94" s="89" t="s">
        <v>2761</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3053</v>
      </c>
      <c r="B95" s="84" t="s">
        <v>3075</v>
      </c>
      <c r="C95" s="86" t="s">
        <v>3076</v>
      </c>
      <c r="D95" s="88" t="s">
        <v>3077</v>
      </c>
      <c r="E95" s="88" t="s">
        <v>3078</v>
      </c>
      <c r="F95" s="89" t="s">
        <v>2718</v>
      </c>
      <c r="G95" s="89" t="s">
        <v>2761</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3053</v>
      </c>
      <c r="B96" s="84" t="s">
        <v>3079</v>
      </c>
      <c r="C96" s="86" t="s">
        <v>3080</v>
      </c>
      <c r="D96" s="88" t="s">
        <v>3081</v>
      </c>
      <c r="E96" s="88" t="s">
        <v>3082</v>
      </c>
      <c r="F96" s="89" t="s">
        <v>2718</v>
      </c>
      <c r="G96" s="89" t="s">
        <v>2729</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3083</v>
      </c>
      <c r="B97" s="83">
        <v>11</v>
      </c>
      <c r="C97" s="85" t="s">
        <v>21</v>
      </c>
      <c r="D97" s="87" t="s">
        <v>3084</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3083</v>
      </c>
      <c r="B98" s="84" t="s">
        <v>3085</v>
      </c>
      <c r="C98" s="86" t="s">
        <v>3086</v>
      </c>
      <c r="D98" s="88" t="s">
        <v>3087</v>
      </c>
      <c r="E98" s="88" t="s">
        <v>3088</v>
      </c>
      <c r="F98" s="89" t="s">
        <v>2836</v>
      </c>
      <c r="G98" s="89" t="s">
        <v>2777</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3083</v>
      </c>
      <c r="B99" s="84" t="s">
        <v>3089</v>
      </c>
      <c r="C99" s="86" t="s">
        <v>3090</v>
      </c>
      <c r="D99" s="88" t="s">
        <v>3091</v>
      </c>
      <c r="E99" s="88" t="s">
        <v>3092</v>
      </c>
      <c r="F99" s="89" t="s">
        <v>2776</v>
      </c>
      <c r="G99" s="89" t="s">
        <v>3093</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3083</v>
      </c>
      <c r="B100" s="84" t="s">
        <v>3094</v>
      </c>
      <c r="C100" s="86" t="s">
        <v>3095</v>
      </c>
      <c r="D100" s="88" t="s">
        <v>3096</v>
      </c>
      <c r="E100" s="88" t="s">
        <v>3097</v>
      </c>
      <c r="F100" s="89" t="s">
        <v>2776</v>
      </c>
      <c r="G100" s="89" t="s">
        <v>2761</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3083</v>
      </c>
      <c r="B101" s="84" t="s">
        <v>3098</v>
      </c>
      <c r="C101" s="86" t="s">
        <v>3099</v>
      </c>
      <c r="D101" s="88" t="s">
        <v>3100</v>
      </c>
      <c r="E101" s="88" t="s">
        <v>3101</v>
      </c>
      <c r="F101" s="89" t="s">
        <v>2776</v>
      </c>
      <c r="G101" s="89" t="s">
        <v>3093</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3083</v>
      </c>
      <c r="B102" s="84" t="s">
        <v>3102</v>
      </c>
      <c r="C102" s="86" t="s">
        <v>3103</v>
      </c>
      <c r="D102" s="88" t="s">
        <v>3104</v>
      </c>
      <c r="E102" s="88" t="s">
        <v>3105</v>
      </c>
      <c r="F102" s="89" t="s">
        <v>2776</v>
      </c>
      <c r="G102" s="89" t="s">
        <v>3093</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3106</v>
      </c>
      <c r="B103" s="83">
        <v>12</v>
      </c>
      <c r="C103" s="85" t="s">
        <v>21</v>
      </c>
      <c r="D103" s="87" t="s">
        <v>3107</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3106</v>
      </c>
      <c r="B104" s="84" t="s">
        <v>3108</v>
      </c>
      <c r="C104" s="86" t="s">
        <v>3109</v>
      </c>
      <c r="D104" s="88" t="s">
        <v>3110</v>
      </c>
      <c r="E104" s="88" t="s">
        <v>3111</v>
      </c>
      <c r="F104" s="89" t="s">
        <v>2990</v>
      </c>
      <c r="G104" s="89" t="s">
        <v>2761</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3106</v>
      </c>
      <c r="B105" s="84" t="s">
        <v>3112</v>
      </c>
      <c r="C105" s="86" t="s">
        <v>3113</v>
      </c>
      <c r="D105" s="88" t="s">
        <v>3114</v>
      </c>
      <c r="E105" s="88" t="s">
        <v>3115</v>
      </c>
      <c r="F105" s="89" t="s">
        <v>2990</v>
      </c>
      <c r="G105" s="89" t="s">
        <v>2761</v>
      </c>
      <c r="H105" s="89">
        <v>2</v>
      </c>
      <c r="I105" s="91">
        <f>IF(COUNTIF(J105:AW105,"&lt;&gt;")=0,"",SUMPRODUCT(((Recommendations[ImplStatus]="Implemented")+(Recommendations[ImplStatus]="Compensated"))*ISNUMBER(MATCH(Recommendations[Id],J105:AW105,0)))/COUNTIF(J105:AW105,"&lt;&gt;"))</f>
        <v>0</v>
      </c>
      <c r="J105" s="93" t="s">
        <v>930</v>
      </c>
      <c r="K105" s="93" t="s">
        <v>935</v>
      </c>
      <c r="L105" s="93" t="s">
        <v>940</v>
      </c>
      <c r="M105" s="93" t="s">
        <v>945</v>
      </c>
      <c r="N105" s="93" t="s">
        <v>980</v>
      </c>
      <c r="O105" s="93" t="s">
        <v>985</v>
      </c>
      <c r="P105" s="93" t="s">
        <v>990</v>
      </c>
      <c r="Q105" s="93" t="s">
        <v>1000</v>
      </c>
      <c r="R105" s="93" t="s">
        <v>1005</v>
      </c>
      <c r="S105" s="93" t="s">
        <v>1010</v>
      </c>
      <c r="T105" s="93" t="s">
        <v>1025</v>
      </c>
      <c r="U105" s="93" t="s">
        <v>2165</v>
      </c>
      <c r="V105" s="93" t="s">
        <v>2170</v>
      </c>
      <c r="W105" s="93" t="s">
        <v>2175</v>
      </c>
      <c r="X105" s="93" t="s">
        <v>2185</v>
      </c>
      <c r="Y105" s="93" t="s">
        <v>2190</v>
      </c>
      <c r="Z105" s="93" t="s">
        <v>2195</v>
      </c>
      <c r="AA105" s="93" t="s">
        <v>2289</v>
      </c>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3106</v>
      </c>
      <c r="B106" s="84" t="s">
        <v>3116</v>
      </c>
      <c r="C106" s="86" t="s">
        <v>3117</v>
      </c>
      <c r="D106" s="88" t="s">
        <v>3118</v>
      </c>
      <c r="E106" s="88" t="s">
        <v>3119</v>
      </c>
      <c r="F106" s="89" t="s">
        <v>2990</v>
      </c>
      <c r="G106" s="89" t="s">
        <v>2761</v>
      </c>
      <c r="H106" s="89">
        <v>2</v>
      </c>
      <c r="I106" s="91">
        <f>IF(COUNTIF(J106:AW106,"&lt;&gt;")=0,"",SUMPRODUCT(((Recommendations[ImplStatus]="Implemented")+(Recommendations[ImplStatus]="Compensated"))*ISNUMBER(MATCH(Recommendations[Id],J106:AW106,0)))/COUNTIF(J106:AW106,"&lt;&gt;"))</f>
        <v>0</v>
      </c>
      <c r="J106" s="93" t="s">
        <v>2225</v>
      </c>
      <c r="K106" s="93" t="s">
        <v>2294</v>
      </c>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3106</v>
      </c>
      <c r="B107" s="84" t="s">
        <v>3120</v>
      </c>
      <c r="C107" s="86" t="s">
        <v>3121</v>
      </c>
      <c r="D107" s="88" t="s">
        <v>3122</v>
      </c>
      <c r="E107" s="88" t="s">
        <v>3123</v>
      </c>
      <c r="F107" s="89" t="s">
        <v>2836</v>
      </c>
      <c r="G107" s="89" t="s">
        <v>2777</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3106</v>
      </c>
      <c r="B108" s="84" t="s">
        <v>3124</v>
      </c>
      <c r="C108" s="86" t="s">
        <v>3125</v>
      </c>
      <c r="D108" s="88" t="s">
        <v>3126</v>
      </c>
      <c r="E108" s="88" t="s">
        <v>3127</v>
      </c>
      <c r="F108" s="89" t="s">
        <v>2990</v>
      </c>
      <c r="G108" s="89" t="s">
        <v>2761</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3106</v>
      </c>
      <c r="B109" s="84" t="s">
        <v>3128</v>
      </c>
      <c r="C109" s="86" t="s">
        <v>3129</v>
      </c>
      <c r="D109" s="88" t="s">
        <v>3130</v>
      </c>
      <c r="E109" s="88" t="s">
        <v>3131</v>
      </c>
      <c r="F109" s="89" t="s">
        <v>2990</v>
      </c>
      <c r="G109" s="89" t="s">
        <v>2761</v>
      </c>
      <c r="H109" s="89">
        <v>2</v>
      </c>
      <c r="I109" s="91">
        <f>IF(COUNTIF(J109:AW109,"&lt;&gt;")=0,"",SUMPRODUCT(((Recommendations[ImplStatus]="Implemented")+(Recommendations[ImplStatus]="Compensated"))*ISNUMBER(MATCH(Recommendations[Id],J109:AW109,0)))/COUNTIF(J109:AW109,"&lt;&gt;"))</f>
        <v>0</v>
      </c>
      <c r="J109" s="93" t="s">
        <v>330</v>
      </c>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3106</v>
      </c>
      <c r="B110" s="84" t="s">
        <v>3132</v>
      </c>
      <c r="C110" s="86" t="s">
        <v>3133</v>
      </c>
      <c r="D110" s="88" t="s">
        <v>3134</v>
      </c>
      <c r="E110" s="88" t="s">
        <v>3135</v>
      </c>
      <c r="F110" s="89" t="s">
        <v>2718</v>
      </c>
      <c r="G110" s="89" t="s">
        <v>2761</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3106</v>
      </c>
      <c r="B111" s="84" t="s">
        <v>3136</v>
      </c>
      <c r="C111" s="86" t="s">
        <v>3137</v>
      </c>
      <c r="D111" s="88" t="s">
        <v>3138</v>
      </c>
      <c r="E111" s="88" t="s">
        <v>3139</v>
      </c>
      <c r="F111" s="89" t="s">
        <v>2718</v>
      </c>
      <c r="G111" s="89" t="s">
        <v>2761</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3140</v>
      </c>
      <c r="B112" s="83">
        <v>13</v>
      </c>
      <c r="C112" s="85" t="s">
        <v>21</v>
      </c>
      <c r="D112" s="87" t="s">
        <v>3141</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3140</v>
      </c>
      <c r="B113" s="84" t="s">
        <v>3142</v>
      </c>
      <c r="C113" s="86" t="s">
        <v>3143</v>
      </c>
      <c r="D113" s="88" t="s">
        <v>3144</v>
      </c>
      <c r="E113" s="88" t="s">
        <v>3145</v>
      </c>
      <c r="F113" s="89" t="s">
        <v>2990</v>
      </c>
      <c r="G113" s="89" t="s">
        <v>2729</v>
      </c>
      <c r="H113" s="89">
        <v>2</v>
      </c>
      <c r="I113" s="91">
        <f>IF(COUNTIF(J113:AW113,"&lt;&gt;")=0,"",SUMPRODUCT(((Recommendations[ImplStatus]="Implemented")+(Recommendations[ImplStatus]="Compensated"))*ISNUMBER(MATCH(Recommendations[Id],J113:AW113,0)))/COUNTIF(J113:AW113,"&lt;&gt;"))</f>
        <v>0</v>
      </c>
      <c r="J113" s="93" t="s">
        <v>2145</v>
      </c>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3140</v>
      </c>
      <c r="B114" s="84" t="s">
        <v>3146</v>
      </c>
      <c r="C114" s="86" t="s">
        <v>3147</v>
      </c>
      <c r="D114" s="88" t="s">
        <v>3148</v>
      </c>
      <c r="E114" s="88" t="s">
        <v>3149</v>
      </c>
      <c r="F114" s="89" t="s">
        <v>2718</v>
      </c>
      <c r="G114" s="89" t="s">
        <v>2729</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3140</v>
      </c>
      <c r="B115" s="84" t="s">
        <v>3150</v>
      </c>
      <c r="C115" s="86" t="s">
        <v>3151</v>
      </c>
      <c r="D115" s="88" t="s">
        <v>3152</v>
      </c>
      <c r="E115" s="88" t="s">
        <v>3153</v>
      </c>
      <c r="F115" s="89" t="s">
        <v>2990</v>
      </c>
      <c r="G115" s="89" t="s">
        <v>2729</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3140</v>
      </c>
      <c r="B116" s="84" t="s">
        <v>3154</v>
      </c>
      <c r="C116" s="86" t="s">
        <v>3155</v>
      </c>
      <c r="D116" s="88" t="s">
        <v>3156</v>
      </c>
      <c r="E116" s="88" t="s">
        <v>3157</v>
      </c>
      <c r="F116" s="89" t="s">
        <v>2990</v>
      </c>
      <c r="G116" s="89" t="s">
        <v>2761</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3140</v>
      </c>
      <c r="B117" s="84" t="s">
        <v>3158</v>
      </c>
      <c r="C117" s="86" t="s">
        <v>3159</v>
      </c>
      <c r="D117" s="88" t="s">
        <v>3160</v>
      </c>
      <c r="E117" s="88" t="s">
        <v>3161</v>
      </c>
      <c r="F117" s="89" t="s">
        <v>2718</v>
      </c>
      <c r="G117" s="89" t="s">
        <v>2761</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3140</v>
      </c>
      <c r="B118" s="84" t="s">
        <v>3162</v>
      </c>
      <c r="C118" s="86" t="s">
        <v>3163</v>
      </c>
      <c r="D118" s="88" t="s">
        <v>3164</v>
      </c>
      <c r="E118" s="88" t="s">
        <v>3165</v>
      </c>
      <c r="F118" s="89" t="s">
        <v>2990</v>
      </c>
      <c r="G118" s="89" t="s">
        <v>2729</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3140</v>
      </c>
      <c r="B119" s="84" t="s">
        <v>3166</v>
      </c>
      <c r="C119" s="86" t="s">
        <v>3167</v>
      </c>
      <c r="D119" s="88" t="s">
        <v>3168</v>
      </c>
      <c r="E119" s="88" t="s">
        <v>3169</v>
      </c>
      <c r="F119" s="89" t="s">
        <v>2718</v>
      </c>
      <c r="G119" s="89" t="s">
        <v>2761</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3140</v>
      </c>
      <c r="B120" s="84" t="s">
        <v>3170</v>
      </c>
      <c r="C120" s="86" t="s">
        <v>3171</v>
      </c>
      <c r="D120" s="88" t="s">
        <v>3172</v>
      </c>
      <c r="E120" s="88" t="s">
        <v>3173</v>
      </c>
      <c r="F120" s="89" t="s">
        <v>2990</v>
      </c>
      <c r="G120" s="89" t="s">
        <v>2761</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3140</v>
      </c>
      <c r="B121" s="84" t="s">
        <v>3174</v>
      </c>
      <c r="C121" s="86" t="s">
        <v>3175</v>
      </c>
      <c r="D121" s="88" t="s">
        <v>3176</v>
      </c>
      <c r="E121" s="88" t="s">
        <v>3177</v>
      </c>
      <c r="F121" s="89" t="s">
        <v>2990</v>
      </c>
      <c r="G121" s="89" t="s">
        <v>2761</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3140</v>
      </c>
      <c r="B122" s="84" t="s">
        <v>3178</v>
      </c>
      <c r="C122" s="86" t="s">
        <v>3179</v>
      </c>
      <c r="D122" s="88" t="s">
        <v>3180</v>
      </c>
      <c r="E122" s="88" t="s">
        <v>3181</v>
      </c>
      <c r="F122" s="89" t="s">
        <v>2990</v>
      </c>
      <c r="G122" s="89" t="s">
        <v>2761</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3140</v>
      </c>
      <c r="B123" s="84" t="s">
        <v>3182</v>
      </c>
      <c r="C123" s="86" t="s">
        <v>3183</v>
      </c>
      <c r="D123" s="88" t="s">
        <v>3184</v>
      </c>
      <c r="E123" s="88" t="s">
        <v>3185</v>
      </c>
      <c r="F123" s="89" t="s">
        <v>2990</v>
      </c>
      <c r="G123" s="89" t="s">
        <v>2729</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3186</v>
      </c>
      <c r="B124" s="83">
        <v>14</v>
      </c>
      <c r="C124" s="85" t="s">
        <v>21</v>
      </c>
      <c r="D124" s="87" t="s">
        <v>3187</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3186</v>
      </c>
      <c r="B125" s="84" t="s">
        <v>3188</v>
      </c>
      <c r="C125" s="86" t="s">
        <v>3189</v>
      </c>
      <c r="D125" s="88" t="s">
        <v>3190</v>
      </c>
      <c r="E125" s="88" t="s">
        <v>3191</v>
      </c>
      <c r="F125" s="89" t="s">
        <v>2836</v>
      </c>
      <c r="G125" s="89" t="s">
        <v>2777</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3186</v>
      </c>
      <c r="B126" s="84" t="s">
        <v>3192</v>
      </c>
      <c r="C126" s="86" t="s">
        <v>3193</v>
      </c>
      <c r="D126" s="88" t="s">
        <v>3194</v>
      </c>
      <c r="E126" s="88" t="s">
        <v>3195</v>
      </c>
      <c r="F126" s="89" t="s">
        <v>2861</v>
      </c>
      <c r="G126" s="89" t="s">
        <v>2761</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3186</v>
      </c>
      <c r="B127" s="84" t="s">
        <v>3196</v>
      </c>
      <c r="C127" s="86" t="s">
        <v>3197</v>
      </c>
      <c r="D127" s="88" t="s">
        <v>3198</v>
      </c>
      <c r="E127" s="88" t="s">
        <v>3199</v>
      </c>
      <c r="F127" s="89" t="s">
        <v>2861</v>
      </c>
      <c r="G127" s="89" t="s">
        <v>2761</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3186</v>
      </c>
      <c r="B128" s="84" t="s">
        <v>3200</v>
      </c>
      <c r="C128" s="86" t="s">
        <v>3201</v>
      </c>
      <c r="D128" s="88" t="s">
        <v>3202</v>
      </c>
      <c r="E128" s="88" t="s">
        <v>3203</v>
      </c>
      <c r="F128" s="89" t="s">
        <v>2861</v>
      </c>
      <c r="G128" s="89" t="s">
        <v>2761</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3186</v>
      </c>
      <c r="B129" s="84" t="s">
        <v>3204</v>
      </c>
      <c r="C129" s="86" t="s">
        <v>3205</v>
      </c>
      <c r="D129" s="88" t="s">
        <v>3206</v>
      </c>
      <c r="E129" s="88" t="s">
        <v>3207</v>
      </c>
      <c r="F129" s="89" t="s">
        <v>2861</v>
      </c>
      <c r="G129" s="89" t="s">
        <v>2761</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3186</v>
      </c>
      <c r="B130" s="84" t="s">
        <v>3208</v>
      </c>
      <c r="C130" s="86" t="s">
        <v>3209</v>
      </c>
      <c r="D130" s="88" t="s">
        <v>3210</v>
      </c>
      <c r="E130" s="88" t="s">
        <v>3211</v>
      </c>
      <c r="F130" s="89" t="s">
        <v>2861</v>
      </c>
      <c r="G130" s="89" t="s">
        <v>2761</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3186</v>
      </c>
      <c r="B131" s="84" t="s">
        <v>3212</v>
      </c>
      <c r="C131" s="86" t="s">
        <v>3213</v>
      </c>
      <c r="D131" s="88" t="s">
        <v>3214</v>
      </c>
      <c r="E131" s="88" t="s">
        <v>3215</v>
      </c>
      <c r="F131" s="89" t="s">
        <v>2861</v>
      </c>
      <c r="G131" s="89" t="s">
        <v>2761</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3186</v>
      </c>
      <c r="B132" s="84" t="s">
        <v>3216</v>
      </c>
      <c r="C132" s="86" t="s">
        <v>3217</v>
      </c>
      <c r="D132" s="88" t="s">
        <v>3218</v>
      </c>
      <c r="E132" s="88" t="s">
        <v>3219</v>
      </c>
      <c r="F132" s="89" t="s">
        <v>2861</v>
      </c>
      <c r="G132" s="89" t="s">
        <v>2761</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3186</v>
      </c>
      <c r="B133" s="84" t="s">
        <v>3220</v>
      </c>
      <c r="C133" s="86" t="s">
        <v>3221</v>
      </c>
      <c r="D133" s="88" t="s">
        <v>3222</v>
      </c>
      <c r="E133" s="88" t="s">
        <v>3223</v>
      </c>
      <c r="F133" s="89" t="s">
        <v>2861</v>
      </c>
      <c r="G133" s="89" t="s">
        <v>2761</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3224</v>
      </c>
      <c r="B134" s="83">
        <v>15</v>
      </c>
      <c r="C134" s="85" t="s">
        <v>21</v>
      </c>
      <c r="D134" s="87" t="s">
        <v>3225</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3224</v>
      </c>
      <c r="B135" s="84" t="s">
        <v>3226</v>
      </c>
      <c r="C135" s="86" t="s">
        <v>3227</v>
      </c>
      <c r="D135" s="88" t="s">
        <v>3228</v>
      </c>
      <c r="E135" s="88" t="s">
        <v>3229</v>
      </c>
      <c r="F135" s="89" t="s">
        <v>2861</v>
      </c>
      <c r="G135" s="89" t="s">
        <v>2719</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3224</v>
      </c>
      <c r="B136" s="84" t="s">
        <v>3230</v>
      </c>
      <c r="C136" s="86" t="s">
        <v>3231</v>
      </c>
      <c r="D136" s="88" t="s">
        <v>3232</v>
      </c>
      <c r="E136" s="88" t="s">
        <v>3233</v>
      </c>
      <c r="F136" s="89" t="s">
        <v>2836</v>
      </c>
      <c r="G136" s="89" t="s">
        <v>2777</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3224</v>
      </c>
      <c r="B137" s="84" t="s">
        <v>3234</v>
      </c>
      <c r="C137" s="86" t="s">
        <v>3235</v>
      </c>
      <c r="D137" s="88" t="s">
        <v>3236</v>
      </c>
      <c r="E137" s="88" t="s">
        <v>3237</v>
      </c>
      <c r="F137" s="89" t="s">
        <v>2861</v>
      </c>
      <c r="G137" s="89" t="s">
        <v>2777</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3224</v>
      </c>
      <c r="B138" s="84" t="s">
        <v>3238</v>
      </c>
      <c r="C138" s="86" t="s">
        <v>3239</v>
      </c>
      <c r="D138" s="88" t="s">
        <v>3240</v>
      </c>
      <c r="E138" s="88" t="s">
        <v>3241</v>
      </c>
      <c r="F138" s="89" t="s">
        <v>2836</v>
      </c>
      <c r="G138" s="89" t="s">
        <v>2777</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3224</v>
      </c>
      <c r="B139" s="84" t="s">
        <v>3242</v>
      </c>
      <c r="C139" s="86" t="s">
        <v>3243</v>
      </c>
      <c r="D139" s="88" t="s">
        <v>3244</v>
      </c>
      <c r="E139" s="88" t="s">
        <v>3245</v>
      </c>
      <c r="F139" s="89" t="s">
        <v>2861</v>
      </c>
      <c r="G139" s="89" t="s">
        <v>2777</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3224</v>
      </c>
      <c r="B140" s="84" t="s">
        <v>3246</v>
      </c>
      <c r="C140" s="86" t="s">
        <v>3247</v>
      </c>
      <c r="D140" s="88" t="s">
        <v>3248</v>
      </c>
      <c r="E140" s="88" t="s">
        <v>3249</v>
      </c>
      <c r="F140" s="89" t="s">
        <v>2776</v>
      </c>
      <c r="G140" s="89" t="s">
        <v>2777</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3224</v>
      </c>
      <c r="B141" s="84" t="s">
        <v>3250</v>
      </c>
      <c r="C141" s="86" t="s">
        <v>3251</v>
      </c>
      <c r="D141" s="88" t="s">
        <v>3252</v>
      </c>
      <c r="E141" s="88" t="s">
        <v>3253</v>
      </c>
      <c r="F141" s="89" t="s">
        <v>2776</v>
      </c>
      <c r="G141" s="89" t="s">
        <v>2761</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3254</v>
      </c>
      <c r="B142" s="83">
        <v>16</v>
      </c>
      <c r="C142" s="85" t="s">
        <v>21</v>
      </c>
      <c r="D142" s="87" t="s">
        <v>3255</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3254</v>
      </c>
      <c r="B143" s="84" t="s">
        <v>3256</v>
      </c>
      <c r="C143" s="86" t="s">
        <v>3257</v>
      </c>
      <c r="D143" s="88" t="s">
        <v>3258</v>
      </c>
      <c r="E143" s="88" t="s">
        <v>3259</v>
      </c>
      <c r="F143" s="89" t="s">
        <v>2836</v>
      </c>
      <c r="G143" s="89" t="s">
        <v>2777</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3254</v>
      </c>
      <c r="B144" s="84" t="s">
        <v>3260</v>
      </c>
      <c r="C144" s="86" t="s">
        <v>3261</v>
      </c>
      <c r="D144" s="88" t="s">
        <v>3262</v>
      </c>
      <c r="E144" s="88" t="s">
        <v>3263</v>
      </c>
      <c r="F144" s="89" t="s">
        <v>2836</v>
      </c>
      <c r="G144" s="89" t="s">
        <v>2777</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3254</v>
      </c>
      <c r="B145" s="84" t="s">
        <v>3264</v>
      </c>
      <c r="C145" s="86" t="s">
        <v>3265</v>
      </c>
      <c r="D145" s="88" t="s">
        <v>3266</v>
      </c>
      <c r="E145" s="88" t="s">
        <v>3267</v>
      </c>
      <c r="F145" s="89" t="s">
        <v>2744</v>
      </c>
      <c r="G145" s="89" t="s">
        <v>2729</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3254</v>
      </c>
      <c r="B146" s="84" t="s">
        <v>3268</v>
      </c>
      <c r="C146" s="86" t="s">
        <v>3269</v>
      </c>
      <c r="D146" s="88" t="s">
        <v>3270</v>
      </c>
      <c r="E146" s="88" t="s">
        <v>3271</v>
      </c>
      <c r="F146" s="89" t="s">
        <v>2744</v>
      </c>
      <c r="G146" s="89" t="s">
        <v>2719</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3254</v>
      </c>
      <c r="B147" s="84" t="s">
        <v>3272</v>
      </c>
      <c r="C147" s="86" t="s">
        <v>3273</v>
      </c>
      <c r="D147" s="88" t="s">
        <v>3274</v>
      </c>
      <c r="E147" s="88" t="s">
        <v>3275</v>
      </c>
      <c r="F147" s="89" t="s">
        <v>2744</v>
      </c>
      <c r="G147" s="89" t="s">
        <v>2761</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3254</v>
      </c>
      <c r="B148" s="84" t="s">
        <v>3276</v>
      </c>
      <c r="C148" s="86" t="s">
        <v>3277</v>
      </c>
      <c r="D148" s="88" t="s">
        <v>3278</v>
      </c>
      <c r="E148" s="88" t="s">
        <v>3279</v>
      </c>
      <c r="F148" s="89" t="s">
        <v>2836</v>
      </c>
      <c r="G148" s="89" t="s">
        <v>2777</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3254</v>
      </c>
      <c r="B149" s="84" t="s">
        <v>3280</v>
      </c>
      <c r="C149" s="86" t="s">
        <v>3281</v>
      </c>
      <c r="D149" s="88" t="s">
        <v>3282</v>
      </c>
      <c r="E149" s="88" t="s">
        <v>3283</v>
      </c>
      <c r="F149" s="89" t="s">
        <v>2744</v>
      </c>
      <c r="G149" s="89" t="s">
        <v>2761</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3254</v>
      </c>
      <c r="B150" s="84" t="s">
        <v>3284</v>
      </c>
      <c r="C150" s="86" t="s">
        <v>3285</v>
      </c>
      <c r="D150" s="88" t="s">
        <v>3286</v>
      </c>
      <c r="E150" s="88" t="s">
        <v>3287</v>
      </c>
      <c r="F150" s="89" t="s">
        <v>2990</v>
      </c>
      <c r="G150" s="89" t="s">
        <v>2761</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3254</v>
      </c>
      <c r="B151" s="84" t="s">
        <v>3288</v>
      </c>
      <c r="C151" s="86" t="s">
        <v>3289</v>
      </c>
      <c r="D151" s="88" t="s">
        <v>3290</v>
      </c>
      <c r="E151" s="88" t="s">
        <v>3291</v>
      </c>
      <c r="F151" s="89" t="s">
        <v>2861</v>
      </c>
      <c r="G151" s="89" t="s">
        <v>2761</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3254</v>
      </c>
      <c r="B152" s="84" t="s">
        <v>3292</v>
      </c>
      <c r="C152" s="86" t="s">
        <v>3293</v>
      </c>
      <c r="D152" s="88" t="s">
        <v>3294</v>
      </c>
      <c r="E152" s="88" t="s">
        <v>3295</v>
      </c>
      <c r="F152" s="89" t="s">
        <v>2744</v>
      </c>
      <c r="G152" s="89" t="s">
        <v>2761</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3254</v>
      </c>
      <c r="B153" s="84" t="s">
        <v>3296</v>
      </c>
      <c r="C153" s="86" t="s">
        <v>3297</v>
      </c>
      <c r="D153" s="88" t="s">
        <v>3298</v>
      </c>
      <c r="E153" s="88" t="s">
        <v>3299</v>
      </c>
      <c r="F153" s="89" t="s">
        <v>2744</v>
      </c>
      <c r="G153" s="89" t="s">
        <v>2761</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3254</v>
      </c>
      <c r="B154" s="84" t="s">
        <v>3300</v>
      </c>
      <c r="C154" s="86" t="s">
        <v>3301</v>
      </c>
      <c r="D154" s="88" t="s">
        <v>3302</v>
      </c>
      <c r="E154" s="88" t="s">
        <v>3303</v>
      </c>
      <c r="F154" s="89" t="s">
        <v>2744</v>
      </c>
      <c r="G154" s="89" t="s">
        <v>2761</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3254</v>
      </c>
      <c r="B155" s="84" t="s">
        <v>3304</v>
      </c>
      <c r="C155" s="86" t="s">
        <v>3305</v>
      </c>
      <c r="D155" s="88" t="s">
        <v>3306</v>
      </c>
      <c r="E155" s="88" t="s">
        <v>3307</v>
      </c>
      <c r="F155" s="89" t="s">
        <v>2744</v>
      </c>
      <c r="G155" s="89" t="s">
        <v>2729</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3254</v>
      </c>
      <c r="B156" s="84" t="s">
        <v>3308</v>
      </c>
      <c r="C156" s="86" t="s">
        <v>3309</v>
      </c>
      <c r="D156" s="88" t="s">
        <v>3310</v>
      </c>
      <c r="E156" s="88" t="s">
        <v>3311</v>
      </c>
      <c r="F156" s="89" t="s">
        <v>2744</v>
      </c>
      <c r="G156" s="89" t="s">
        <v>2761</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3312</v>
      </c>
      <c r="B157" s="83">
        <v>17</v>
      </c>
      <c r="C157" s="85" t="s">
        <v>21</v>
      </c>
      <c r="D157" s="87" t="s">
        <v>3313</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3312</v>
      </c>
      <c r="B158" s="84" t="s">
        <v>3314</v>
      </c>
      <c r="C158" s="86" t="s">
        <v>3315</v>
      </c>
      <c r="D158" s="88" t="s">
        <v>3316</v>
      </c>
      <c r="E158" s="88" t="s">
        <v>3317</v>
      </c>
      <c r="F158" s="89" t="s">
        <v>2861</v>
      </c>
      <c r="G158" s="89" t="s">
        <v>2724</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3312</v>
      </c>
      <c r="B159" s="84" t="s">
        <v>3318</v>
      </c>
      <c r="C159" s="86" t="s">
        <v>3319</v>
      </c>
      <c r="D159" s="88" t="s">
        <v>3320</v>
      </c>
      <c r="E159" s="88" t="s">
        <v>3321</v>
      </c>
      <c r="F159" s="89" t="s">
        <v>2836</v>
      </c>
      <c r="G159" s="89" t="s">
        <v>2777</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3312</v>
      </c>
      <c r="B160" s="84" t="s">
        <v>3322</v>
      </c>
      <c r="C160" s="86" t="s">
        <v>3323</v>
      </c>
      <c r="D160" s="88" t="s">
        <v>3324</v>
      </c>
      <c r="E160" s="88" t="s">
        <v>3325</v>
      </c>
      <c r="F160" s="89" t="s">
        <v>2836</v>
      </c>
      <c r="G160" s="89" t="s">
        <v>2777</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3312</v>
      </c>
      <c r="B161" s="84" t="s">
        <v>3326</v>
      </c>
      <c r="C161" s="86" t="s">
        <v>3327</v>
      </c>
      <c r="D161" s="88" t="s">
        <v>3328</v>
      </c>
      <c r="E161" s="88" t="s">
        <v>3329</v>
      </c>
      <c r="F161" s="89" t="s">
        <v>2836</v>
      </c>
      <c r="G161" s="89" t="s">
        <v>2777</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3312</v>
      </c>
      <c r="B162" s="84" t="s">
        <v>3330</v>
      </c>
      <c r="C162" s="86" t="s">
        <v>3331</v>
      </c>
      <c r="D162" s="88" t="s">
        <v>3332</v>
      </c>
      <c r="E162" s="88" t="s">
        <v>3333</v>
      </c>
      <c r="F162" s="89" t="s">
        <v>2861</v>
      </c>
      <c r="G162" s="89" t="s">
        <v>2724</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3312</v>
      </c>
      <c r="B163" s="84" t="s">
        <v>3334</v>
      </c>
      <c r="C163" s="86" t="s">
        <v>3335</v>
      </c>
      <c r="D163" s="88" t="s">
        <v>3336</v>
      </c>
      <c r="E163" s="88" t="s">
        <v>3337</v>
      </c>
      <c r="F163" s="89" t="s">
        <v>2861</v>
      </c>
      <c r="G163" s="89" t="s">
        <v>2724</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3312</v>
      </c>
      <c r="B164" s="84" t="s">
        <v>3338</v>
      </c>
      <c r="C164" s="86" t="s">
        <v>3339</v>
      </c>
      <c r="D164" s="88" t="s">
        <v>3340</v>
      </c>
      <c r="E164" s="88" t="s">
        <v>3341</v>
      </c>
      <c r="F164" s="89" t="s">
        <v>2861</v>
      </c>
      <c r="G164" s="89" t="s">
        <v>3093</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3312</v>
      </c>
      <c r="B165" s="84" t="s">
        <v>3342</v>
      </c>
      <c r="C165" s="86" t="s">
        <v>3343</v>
      </c>
      <c r="D165" s="88" t="s">
        <v>3344</v>
      </c>
      <c r="E165" s="88" t="s">
        <v>3345</v>
      </c>
      <c r="F165" s="89" t="s">
        <v>2861</v>
      </c>
      <c r="G165" s="89" t="s">
        <v>3093</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3312</v>
      </c>
      <c r="B166" s="84" t="s">
        <v>3346</v>
      </c>
      <c r="C166" s="86" t="s">
        <v>3347</v>
      </c>
      <c r="D166" s="88" t="s">
        <v>3348</v>
      </c>
      <c r="E166" s="88" t="s">
        <v>3349</v>
      </c>
      <c r="F166" s="89" t="s">
        <v>2836</v>
      </c>
      <c r="G166" s="89" t="s">
        <v>3093</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3350</v>
      </c>
      <c r="B167" s="83">
        <v>18</v>
      </c>
      <c r="C167" s="85" t="s">
        <v>21</v>
      </c>
      <c r="D167" s="87" t="s">
        <v>3351</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3350</v>
      </c>
      <c r="B168" s="84" t="s">
        <v>3352</v>
      </c>
      <c r="C168" s="86" t="s">
        <v>3353</v>
      </c>
      <c r="D168" s="88" t="s">
        <v>3354</v>
      </c>
      <c r="E168" s="88" t="s">
        <v>3355</v>
      </c>
      <c r="F168" s="89" t="s">
        <v>2836</v>
      </c>
      <c r="G168" s="89" t="s">
        <v>2777</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3350</v>
      </c>
      <c r="B169" s="84" t="s">
        <v>3356</v>
      </c>
      <c r="C169" s="86" t="s">
        <v>3357</v>
      </c>
      <c r="D169" s="88" t="s">
        <v>3358</v>
      </c>
      <c r="E169" s="88" t="s">
        <v>3359</v>
      </c>
      <c r="F169" s="89" t="s">
        <v>2990</v>
      </c>
      <c r="G169" s="89" t="s">
        <v>2729</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3350</v>
      </c>
      <c r="B170" s="84" t="s">
        <v>3360</v>
      </c>
      <c r="C170" s="86" t="s">
        <v>3361</v>
      </c>
      <c r="D170" s="88" t="s">
        <v>3362</v>
      </c>
      <c r="E170" s="88" t="s">
        <v>3363</v>
      </c>
      <c r="F170" s="89" t="s">
        <v>2990</v>
      </c>
      <c r="G170" s="89" t="s">
        <v>2761</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3350</v>
      </c>
      <c r="B171" s="84" t="s">
        <v>3364</v>
      </c>
      <c r="C171" s="86" t="s">
        <v>3365</v>
      </c>
      <c r="D171" s="88" t="s">
        <v>3366</v>
      </c>
      <c r="E171" s="88" t="s">
        <v>3367</v>
      </c>
      <c r="F171" s="89" t="s">
        <v>2990</v>
      </c>
      <c r="G171" s="89" t="s">
        <v>2761</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3350</v>
      </c>
      <c r="B172" s="94" t="s">
        <v>3368</v>
      </c>
      <c r="C172" s="95" t="s">
        <v>3369</v>
      </c>
      <c r="D172" s="96" t="s">
        <v>3370</v>
      </c>
      <c r="E172" s="96" t="s">
        <v>3371</v>
      </c>
      <c r="F172" s="97" t="s">
        <v>2990</v>
      </c>
      <c r="G172" s="97" t="s">
        <v>2729</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2412</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IFERROR(INDEX('Recommendations'!$H$2:$H$492, MATCH(J2,'Recommendations'!$A$2:$A$492,0))="Implemented", FALSE))</xm:f>
            <x14:dxf>
              <font>
                <color rgb="FF000000"/>
              </font>
              <fill>
                <patternFill>
                  <bgColor rgb="FF3C7D22"/>
                </patternFill>
              </fill>
            </x14:dxf>
          </x14:cfRule>
          <x14:cfRule type="expression" priority="2" id="{00000000-000E-0000-0400-000002000000}">
            <xm:f>AND(J2&lt;&gt;"", IFERROR(INDEX('Recommendations'!$H$2:$H$492, MATCH(J2,'Recommendations'!$A$2:$A$492,0))="Compensated", FALSE))</xm:f>
            <x14:dxf>
              <font>
                <color rgb="FF000000"/>
              </font>
              <fill>
                <patternFill>
                  <bgColor rgb="FFC6E0B4"/>
                </patternFill>
              </fill>
            </x14:dxf>
          </x14:cfRule>
          <x14:cfRule type="expression" priority="3" id="{00000000-000E-0000-0400-000003000000}">
            <xm:f>AND(J2&lt;&gt;"", IFERROR(INDEX('Recommendations'!$H$2:$H$492, MATCH(J2,'Recommendations'!$A$2:$A$492,0))="Testing", FALSE))</xm:f>
            <x14:dxf>
              <font>
                <color rgb="FF000000"/>
              </font>
              <fill>
                <patternFill>
                  <bgColor rgb="FFFFC000"/>
                </patternFill>
              </fill>
            </x14:dxf>
          </x14:cfRule>
          <x14:cfRule type="expression" priority="4" id="{00000000-000E-0000-0400-000004000000}">
            <xm:f>AND(J2&lt;&gt;"", IFERROR(INDEX('Recommendations'!$H$2:$H$492, MATCH(J2,'Recommendations'!$A$2:$A$492,0))="Failed", FALSE))</xm:f>
            <x14:dxf>
              <font>
                <color rgb="FF000000"/>
              </font>
              <fill>
                <patternFill>
                  <bgColor rgb="FFD82891"/>
                </patternFill>
              </fill>
            </x14:dxf>
          </x14:cfRule>
          <x14:cfRule type="expression" priority="5" id="{00000000-000E-0000-0400-000005000000}">
            <xm:f>AND(J2&lt;&gt;"", IFERROR(INDEX('Recommendations'!$H$2:$H$492, MATCH(J2,'Recommendations'!$A$2:$A$492,0))="Risk Accepted", FALSE))</xm:f>
            <x14:dxf>
              <font>
                <color rgb="FF000000"/>
              </font>
              <fill>
                <patternFill>
                  <bgColor rgb="FFD9D9D9"/>
                </patternFill>
              </fill>
            </x14:dxf>
          </x14:cfRule>
          <x14:cfRule type="expression" priority="6" id="{00000000-000E-0000-0400-000006000000}">
            <xm:f>AND(J2&lt;&gt;"", IFERROR(INDEX('Recommendations'!$H$2:$H$492, MATCH(J2,'Recommendations'!$A$2:$A$492,0))="N/A",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3372</v>
      </c>
      <c r="C1" s="124" t="s">
        <v>10</v>
      </c>
      <c r="D1" s="124" t="s">
        <v>2577</v>
      </c>
      <c r="E1" s="124" t="s">
        <v>3373</v>
      </c>
      <c r="F1" s="124" t="s">
        <v>3374</v>
      </c>
      <c r="G1" s="124" t="s">
        <v>2671</v>
      </c>
      <c r="H1" s="124" t="s">
        <v>2672</v>
      </c>
      <c r="I1" s="124" t="s">
        <v>2673</v>
      </c>
      <c r="J1" s="124" t="s">
        <v>2674</v>
      </c>
      <c r="K1" s="124" t="s">
        <v>2675</v>
      </c>
      <c r="L1" s="124" t="s">
        <v>2676</v>
      </c>
      <c r="M1" s="124" t="s">
        <v>2677</v>
      </c>
      <c r="N1" s="124" t="s">
        <v>2678</v>
      </c>
      <c r="O1" s="124" t="s">
        <v>2679</v>
      </c>
      <c r="P1" s="124" t="s">
        <v>2680</v>
      </c>
      <c r="Q1" s="124" t="s">
        <v>2681</v>
      </c>
      <c r="R1" s="124" t="s">
        <v>2682</v>
      </c>
      <c r="S1" s="124" t="s">
        <v>2683</v>
      </c>
      <c r="T1" s="124" t="s">
        <v>2684</v>
      </c>
      <c r="U1" s="124" t="s">
        <v>2685</v>
      </c>
      <c r="V1" s="124" t="s">
        <v>2686</v>
      </c>
      <c r="W1" s="124" t="s">
        <v>2687</v>
      </c>
      <c r="X1" s="124" t="s">
        <v>2688</v>
      </c>
      <c r="Y1" s="124" t="s">
        <v>2689</v>
      </c>
      <c r="Z1" s="124" t="s">
        <v>2690</v>
      </c>
      <c r="AA1" s="124" t="s">
        <v>2691</v>
      </c>
      <c r="AB1" s="124" t="s">
        <v>2692</v>
      </c>
      <c r="AC1" s="124" t="s">
        <v>2693</v>
      </c>
      <c r="AD1" s="124" t="s">
        <v>2694</v>
      </c>
      <c r="AE1" s="124" t="s">
        <v>2695</v>
      </c>
      <c r="AF1" s="124" t="s">
        <v>2696</v>
      </c>
      <c r="AG1" s="124" t="s">
        <v>2697</v>
      </c>
      <c r="AH1" s="124" t="s">
        <v>2698</v>
      </c>
      <c r="AI1" s="124" t="s">
        <v>2699</v>
      </c>
      <c r="AJ1" s="124" t="s">
        <v>2700</v>
      </c>
      <c r="AK1" s="124" t="s">
        <v>2701</v>
      </c>
      <c r="AL1" s="124" t="s">
        <v>2702</v>
      </c>
      <c r="AM1" s="124" t="s">
        <v>2703</v>
      </c>
      <c r="AN1" s="124" t="s">
        <v>2704</v>
      </c>
      <c r="AO1" s="124" t="s">
        <v>2705</v>
      </c>
      <c r="AP1" s="124" t="s">
        <v>2706</v>
      </c>
      <c r="AQ1" s="124" t="s">
        <v>2707</v>
      </c>
      <c r="AR1" s="124" t="s">
        <v>2708</v>
      </c>
      <c r="AS1" s="124" t="s">
        <v>2709</v>
      </c>
      <c r="AT1" s="124" t="s">
        <v>2710</v>
      </c>
      <c r="AU1" s="125" t="s">
        <v>2711</v>
      </c>
    </row>
    <row r="2" spans="1:47" ht="60" customHeight="1" x14ac:dyDescent="0.35">
      <c r="A2" s="119" t="s">
        <v>3375</v>
      </c>
      <c r="B2" s="109" t="s">
        <v>3376</v>
      </c>
      <c r="C2" s="110" t="s">
        <v>3377</v>
      </c>
      <c r="D2" s="110" t="s">
        <v>3378</v>
      </c>
      <c r="E2" s="110" t="s">
        <v>3379</v>
      </c>
      <c r="F2" s="111" t="s">
        <v>3380</v>
      </c>
      <c r="G2" s="112">
        <f>IF(COUNTIF(H2:AU2,"&lt;&gt;")=0,"",SUMPRODUCT(((Recommendations[ImplStatus]="Implemented")+(Recommendations[ImplStatus]="Compensated"))*ISNUMBER(MATCH(Recommendations[Id],H2:AU2,0)))/COUNTIF(H2:AU2,"&lt;&gt;"))</f>
        <v>0</v>
      </c>
      <c r="H2" s="113" t="s">
        <v>30</v>
      </c>
      <c r="I2" s="113" t="s">
        <v>320</v>
      </c>
      <c r="J2" s="113" t="s">
        <v>369</v>
      </c>
      <c r="K2" s="113" t="s">
        <v>374</v>
      </c>
      <c r="L2" s="113" t="s">
        <v>453</v>
      </c>
      <c r="M2" s="113" t="s">
        <v>727</v>
      </c>
      <c r="N2" s="113" t="s">
        <v>732</v>
      </c>
      <c r="O2" s="113" t="s">
        <v>2272</v>
      </c>
      <c r="P2" s="113" t="s">
        <v>2277</v>
      </c>
      <c r="Q2" s="113" t="s">
        <v>2282</v>
      </c>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3381</v>
      </c>
      <c r="B3" s="109" t="s">
        <v>3382</v>
      </c>
      <c r="C3" s="110" t="s">
        <v>3383</v>
      </c>
      <c r="D3" s="110" t="s">
        <v>3384</v>
      </c>
      <c r="E3" s="110" t="s">
        <v>3385</v>
      </c>
      <c r="F3" s="111" t="s">
        <v>3386</v>
      </c>
      <c r="G3" s="112">
        <f>IF(COUNTIF(H3:AU3,"&lt;&gt;")=0,"",SUMPRODUCT(((Recommendations[ImplStatus]="Implemented")+(Recommendations[ImplStatus]="Compensated"))*ISNUMBER(MATCH(Recommendations[Id],H3:AU3,0)))/COUNTIF(H3:AU3,"&lt;&gt;"))</f>
        <v>0</v>
      </c>
      <c r="H3" s="113" t="s">
        <v>875</v>
      </c>
      <c r="I3" s="113" t="s">
        <v>2150</v>
      </c>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3387</v>
      </c>
      <c r="B4" s="109" t="s">
        <v>3388</v>
      </c>
      <c r="C4" s="110" t="s">
        <v>3389</v>
      </c>
      <c r="D4" s="110" t="s">
        <v>3390</v>
      </c>
      <c r="E4" s="110" t="s">
        <v>3391</v>
      </c>
      <c r="F4" s="111" t="s">
        <v>3392</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3393</v>
      </c>
      <c r="B5" s="109" t="s">
        <v>3394</v>
      </c>
      <c r="C5" s="110" t="s">
        <v>3395</v>
      </c>
      <c r="D5" s="110" t="s">
        <v>3396</v>
      </c>
      <c r="E5" s="110" t="s">
        <v>3397</v>
      </c>
      <c r="F5" s="111" t="s">
        <v>3398</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3399</v>
      </c>
      <c r="B6" s="109" t="s">
        <v>3400</v>
      </c>
      <c r="C6" s="110" t="s">
        <v>3401</v>
      </c>
      <c r="D6" s="110" t="s">
        <v>3402</v>
      </c>
      <c r="E6" s="110" t="s">
        <v>21</v>
      </c>
      <c r="F6" s="111" t="s">
        <v>3403</v>
      </c>
      <c r="G6" s="112">
        <f>IF(COUNTIF(H6:AU6,"&lt;&gt;")=0,"",SUMPRODUCT(((Recommendations[ImplStatus]="Implemented")+(Recommendations[ImplStatus]="Compensated"))*ISNUMBER(MATCH(Recommendations[Id],H6:AU6,0)))/COUNTIF(H6:AU6,"&lt;&gt;"))</f>
        <v>0</v>
      </c>
      <c r="H6" s="113" t="s">
        <v>960</v>
      </c>
      <c r="I6" s="113" t="s">
        <v>1145</v>
      </c>
      <c r="J6" s="113" t="s">
        <v>1150</v>
      </c>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3404</v>
      </c>
      <c r="B7" s="109" t="s">
        <v>11</v>
      </c>
      <c r="C7" s="110" t="s">
        <v>3405</v>
      </c>
      <c r="D7" s="110" t="s">
        <v>3406</v>
      </c>
      <c r="E7" s="110" t="s">
        <v>21</v>
      </c>
      <c r="F7" s="111" t="s">
        <v>3407</v>
      </c>
      <c r="G7" s="112">
        <f>IF(COUNTIF(H7:AU7,"&lt;&gt;")=0,"",SUMPRODUCT(((Recommendations[ImplStatus]="Implemented")+(Recommendations[ImplStatus]="Compensated"))*ISNUMBER(MATCH(Recommendations[Id],H7:AU7,0)))/COUNTIF(H7:AU7,"&lt;&gt;"))</f>
        <v>0</v>
      </c>
      <c r="H7" s="113" t="s">
        <v>14</v>
      </c>
      <c r="I7" s="113" t="s">
        <v>25</v>
      </c>
      <c r="J7" s="113" t="s">
        <v>50</v>
      </c>
      <c r="K7" s="113" t="s">
        <v>55</v>
      </c>
      <c r="L7" s="113" t="s">
        <v>60</v>
      </c>
      <c r="M7" s="113" t="s">
        <v>71</v>
      </c>
      <c r="N7" s="113" t="s">
        <v>76</v>
      </c>
      <c r="O7" s="113" t="s">
        <v>81</v>
      </c>
      <c r="P7" s="113" t="s">
        <v>86</v>
      </c>
      <c r="Q7" s="113" t="s">
        <v>91</v>
      </c>
      <c r="R7" s="113" t="s">
        <v>109</v>
      </c>
      <c r="S7" s="113" t="s">
        <v>119</v>
      </c>
      <c r="T7" s="113" t="s">
        <v>207</v>
      </c>
      <c r="U7" s="113" t="s">
        <v>225</v>
      </c>
      <c r="V7" s="113" t="s">
        <v>230</v>
      </c>
      <c r="W7" s="113" t="s">
        <v>235</v>
      </c>
      <c r="X7" s="113" t="s">
        <v>240</v>
      </c>
      <c r="Y7" s="113" t="s">
        <v>253</v>
      </c>
      <c r="Z7" s="113" t="s">
        <v>276</v>
      </c>
      <c r="AA7" s="113" t="s">
        <v>293</v>
      </c>
      <c r="AB7" s="113" t="s">
        <v>345</v>
      </c>
      <c r="AC7" s="113" t="s">
        <v>350</v>
      </c>
      <c r="AD7" s="113" t="s">
        <v>355</v>
      </c>
      <c r="AE7" s="113" t="s">
        <v>360</v>
      </c>
      <c r="AF7" s="113" t="s">
        <v>378</v>
      </c>
      <c r="AG7" s="113" t="s">
        <v>438</v>
      </c>
      <c r="AH7" s="113" t="s">
        <v>600</v>
      </c>
      <c r="AI7" s="113" t="s">
        <v>655</v>
      </c>
      <c r="AJ7" s="113" t="s">
        <v>675</v>
      </c>
      <c r="AK7" s="113" t="s">
        <v>685</v>
      </c>
      <c r="AL7" s="113" t="s">
        <v>722</v>
      </c>
      <c r="AM7" s="113" t="s">
        <v>840</v>
      </c>
      <c r="AN7" s="113" t="s">
        <v>915</v>
      </c>
      <c r="AO7" s="113" t="s">
        <v>1060</v>
      </c>
      <c r="AP7" s="113" t="s">
        <v>1201</v>
      </c>
      <c r="AQ7" s="113" t="s">
        <v>1206</v>
      </c>
      <c r="AR7" s="113" t="s">
        <v>1311</v>
      </c>
      <c r="AS7" s="113" t="s">
        <v>1352</v>
      </c>
      <c r="AT7" s="113" t="s">
        <v>1357</v>
      </c>
      <c r="AU7" s="121" t="s">
        <v>1462</v>
      </c>
    </row>
    <row r="8" spans="1:47" ht="60" customHeight="1" x14ac:dyDescent="0.35">
      <c r="A8" s="119" t="s">
        <v>3408</v>
      </c>
      <c r="B8" s="109" t="s">
        <v>3409</v>
      </c>
      <c r="C8" s="110" t="s">
        <v>3410</v>
      </c>
      <c r="D8" s="110" t="s">
        <v>3411</v>
      </c>
      <c r="E8" s="110" t="s">
        <v>21</v>
      </c>
      <c r="F8" s="111" t="s">
        <v>3412</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3413</v>
      </c>
      <c r="B9" s="109" t="s">
        <v>3414</v>
      </c>
      <c r="C9" s="110" t="s">
        <v>3415</v>
      </c>
      <c r="D9" s="110" t="s">
        <v>3416</v>
      </c>
      <c r="E9" s="110" t="s">
        <v>21</v>
      </c>
      <c r="F9" s="111" t="s">
        <v>3417</v>
      </c>
      <c r="G9" s="112">
        <f>IF(COUNTIF(H9:AU9,"&lt;&gt;")=0,"",SUMPRODUCT(((Recommendations[ImplStatus]="Implemented")+(Recommendations[ImplStatus]="Compensated"))*ISNUMBER(MATCH(Recommendations[Id],H9:AU9,0)))/COUNTIF(H9:AU9,"&lt;&gt;"))</f>
        <v>0</v>
      </c>
      <c r="H9" s="113" t="s">
        <v>1050</v>
      </c>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3418</v>
      </c>
      <c r="B10" s="109" t="s">
        <v>3419</v>
      </c>
      <c r="C10" s="110" t="s">
        <v>3420</v>
      </c>
      <c r="D10" s="110" t="s">
        <v>3421</v>
      </c>
      <c r="E10" s="110" t="s">
        <v>21</v>
      </c>
      <c r="F10" s="111" t="s">
        <v>3422</v>
      </c>
      <c r="G10" s="112">
        <f>IF(COUNTIF(H10:AU10,"&lt;&gt;")=0,"",SUMPRODUCT(((Recommendations[ImplStatus]="Implemented")+(Recommendations[ImplStatus]="Compensated"))*ISNUMBER(MATCH(Recommendations[Id],H10:AU10,0)))/COUNTIF(H10:AU10,"&lt;&gt;"))</f>
        <v>0</v>
      </c>
      <c r="H10" s="113" t="s">
        <v>169</v>
      </c>
      <c r="I10" s="113" t="s">
        <v>261</v>
      </c>
      <c r="J10" s="113" t="s">
        <v>303</v>
      </c>
      <c r="K10" s="113" t="s">
        <v>308</v>
      </c>
      <c r="L10" s="113" t="s">
        <v>312</v>
      </c>
      <c r="M10" s="113" t="s">
        <v>925</v>
      </c>
      <c r="N10" s="113" t="s">
        <v>1216</v>
      </c>
      <c r="O10" s="113" t="s">
        <v>1367</v>
      </c>
      <c r="P10" s="113" t="s">
        <v>1520</v>
      </c>
      <c r="Q10" s="113" t="s">
        <v>1666</v>
      </c>
      <c r="R10" s="113" t="s">
        <v>1671</v>
      </c>
      <c r="S10" s="113" t="s">
        <v>1828</v>
      </c>
      <c r="T10" s="113" t="s">
        <v>1972</v>
      </c>
      <c r="U10" s="113" t="s">
        <v>2240</v>
      </c>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3423</v>
      </c>
      <c r="B11" s="109" t="s">
        <v>3424</v>
      </c>
      <c r="C11" s="110" t="s">
        <v>3425</v>
      </c>
      <c r="D11" s="110" t="s">
        <v>3426</v>
      </c>
      <c r="E11" s="110" t="s">
        <v>21</v>
      </c>
      <c r="F11" s="111" t="s">
        <v>3427</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3428</v>
      </c>
      <c r="B12" s="109" t="s">
        <v>3429</v>
      </c>
      <c r="C12" s="110" t="s">
        <v>3430</v>
      </c>
      <c r="D12" s="110" t="s">
        <v>3431</v>
      </c>
      <c r="E12" s="110" t="s">
        <v>21</v>
      </c>
      <c r="F12" s="111" t="s">
        <v>3432</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3433</v>
      </c>
      <c r="B13" s="109" t="s">
        <v>3434</v>
      </c>
      <c r="C13" s="110" t="s">
        <v>3435</v>
      </c>
      <c r="D13" s="110" t="s">
        <v>3436</v>
      </c>
      <c r="E13" s="110" t="s">
        <v>21</v>
      </c>
      <c r="F13" s="111" t="s">
        <v>3437</v>
      </c>
      <c r="G13" s="112">
        <f>IF(COUNTIF(H13:AU13,"&lt;&gt;")=0,"",SUMPRODUCT(((Recommendations[ImplStatus]="Implemented")+(Recommendations[ImplStatus]="Compensated"))*ISNUMBER(MATCH(Recommendations[Id],H13:AU13,0)))/COUNTIF(H13:AU13,"&lt;&gt;"))</f>
        <v>0</v>
      </c>
      <c r="H13" s="113" t="s">
        <v>1070</v>
      </c>
      <c r="I13" s="113" t="s">
        <v>1076</v>
      </c>
      <c r="J13" s="113" t="s">
        <v>1080</v>
      </c>
      <c r="K13" s="113" t="s">
        <v>1099</v>
      </c>
      <c r="L13" s="113" t="s">
        <v>2354</v>
      </c>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3438</v>
      </c>
      <c r="B14" s="109" t="s">
        <v>3439</v>
      </c>
      <c r="C14" s="110" t="s">
        <v>3440</v>
      </c>
      <c r="D14" s="110" t="s">
        <v>3441</v>
      </c>
      <c r="E14" s="110" t="s">
        <v>21</v>
      </c>
      <c r="F14" s="111" t="s">
        <v>3442</v>
      </c>
      <c r="G14" s="112">
        <f>IF(COUNTIF(H14:AU14,"&lt;&gt;")=0,"",SUMPRODUCT(((Recommendations[ImplStatus]="Implemented")+(Recommendations[ImplStatus]="Compensated"))*ISNUMBER(MATCH(Recommendations[Id],H14:AU14,0)))/COUNTIF(H14:AU14,"&lt;&gt;"))</f>
        <v>0</v>
      </c>
      <c r="H14" s="113" t="s">
        <v>174</v>
      </c>
      <c r="I14" s="113" t="s">
        <v>340</v>
      </c>
      <c r="J14" s="113" t="s">
        <v>393</v>
      </c>
      <c r="K14" s="113" t="s">
        <v>458</v>
      </c>
      <c r="L14" s="113" t="s">
        <v>547</v>
      </c>
      <c r="M14" s="113" t="s">
        <v>860</v>
      </c>
      <c r="N14" s="113" t="s">
        <v>865</v>
      </c>
      <c r="O14" s="113" t="s">
        <v>870</v>
      </c>
      <c r="P14" s="113" t="s">
        <v>995</v>
      </c>
      <c r="Q14" s="113" t="s">
        <v>1099</v>
      </c>
      <c r="R14" s="113" t="s">
        <v>1130</v>
      </c>
      <c r="S14" s="113" t="s">
        <v>1155</v>
      </c>
      <c r="T14" s="113" t="s">
        <v>1175</v>
      </c>
      <c r="U14" s="113" t="s">
        <v>1246</v>
      </c>
      <c r="V14" s="113" t="s">
        <v>1326</v>
      </c>
      <c r="W14" s="113" t="s">
        <v>1392</v>
      </c>
      <c r="X14" s="113" t="s">
        <v>1472</v>
      </c>
      <c r="Y14" s="113" t="s">
        <v>1550</v>
      </c>
      <c r="Z14" s="113" t="s">
        <v>1622</v>
      </c>
      <c r="AA14" s="113" t="s">
        <v>1691</v>
      </c>
      <c r="AB14" s="113" t="s">
        <v>1767</v>
      </c>
      <c r="AC14" s="113" t="s">
        <v>1858</v>
      </c>
      <c r="AD14" s="113" t="s">
        <v>1987</v>
      </c>
      <c r="AE14" s="113" t="s">
        <v>2053</v>
      </c>
      <c r="AF14" s="113" t="s">
        <v>2160</v>
      </c>
      <c r="AG14" s="113" t="s">
        <v>2210</v>
      </c>
      <c r="AH14" s="113" t="s">
        <v>2324</v>
      </c>
      <c r="AI14" s="113" t="s">
        <v>2404</v>
      </c>
      <c r="AJ14" s="113"/>
      <c r="AK14" s="113"/>
      <c r="AL14" s="113"/>
      <c r="AM14" s="113"/>
      <c r="AN14" s="113"/>
      <c r="AO14" s="113"/>
      <c r="AP14" s="113"/>
      <c r="AQ14" s="113"/>
      <c r="AR14" s="113"/>
      <c r="AS14" s="113"/>
      <c r="AT14" s="113"/>
      <c r="AU14" s="121"/>
    </row>
    <row r="15" spans="1:47" ht="60" customHeight="1" x14ac:dyDescent="0.35">
      <c r="A15" s="119" t="s">
        <v>3443</v>
      </c>
      <c r="B15" s="109" t="s">
        <v>3444</v>
      </c>
      <c r="C15" s="110" t="s">
        <v>3445</v>
      </c>
      <c r="D15" s="110" t="s">
        <v>3446</v>
      </c>
      <c r="E15" s="110" t="s">
        <v>21</v>
      </c>
      <c r="F15" s="111" t="s">
        <v>3447</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3448</v>
      </c>
      <c r="B16" s="109" t="s">
        <v>3449</v>
      </c>
      <c r="C16" s="110" t="s">
        <v>3450</v>
      </c>
      <c r="D16" s="110" t="s">
        <v>3451</v>
      </c>
      <c r="E16" s="110" t="s">
        <v>21</v>
      </c>
      <c r="F16" s="111" t="s">
        <v>3452</v>
      </c>
      <c r="G16" s="112">
        <f>IF(COUNTIF(H16:AU16,"&lt;&gt;")=0,"",SUMPRODUCT(((Recommendations[ImplStatus]="Implemented")+(Recommendations[ImplStatus]="Compensated"))*ISNUMBER(MATCH(Recommendations[Id],H16:AU16,0)))/COUNTIF(H16:AU16,"&lt;&gt;"))</f>
        <v>0</v>
      </c>
      <c r="H16" s="113" t="s">
        <v>65</v>
      </c>
      <c r="I16" s="113" t="s">
        <v>325</v>
      </c>
      <c r="J16" s="113" t="s">
        <v>330</v>
      </c>
      <c r="K16" s="113" t="s">
        <v>640</v>
      </c>
      <c r="L16" s="113" t="s">
        <v>645</v>
      </c>
      <c r="M16" s="113" t="s">
        <v>650</v>
      </c>
      <c r="N16" s="113" t="s">
        <v>665</v>
      </c>
      <c r="O16" s="113" t="s">
        <v>752</v>
      </c>
      <c r="P16" s="113" t="s">
        <v>1045</v>
      </c>
      <c r="Q16" s="113" t="s">
        <v>1055</v>
      </c>
      <c r="R16" s="113" t="s">
        <v>1065</v>
      </c>
      <c r="S16" s="113" t="s">
        <v>1793</v>
      </c>
      <c r="T16" s="113" t="s">
        <v>1798</v>
      </c>
      <c r="U16" s="113" t="s">
        <v>1872</v>
      </c>
      <c r="V16" s="113" t="s">
        <v>1917</v>
      </c>
      <c r="W16" s="113" t="s">
        <v>1942</v>
      </c>
      <c r="X16" s="113" t="s">
        <v>1947</v>
      </c>
      <c r="Y16" s="113" t="s">
        <v>1952</v>
      </c>
      <c r="Z16" s="113" t="s">
        <v>1957</v>
      </c>
      <c r="AA16" s="113" t="s">
        <v>2074</v>
      </c>
      <c r="AB16" s="113" t="s">
        <v>2079</v>
      </c>
      <c r="AC16" s="113" t="s">
        <v>2094</v>
      </c>
      <c r="AD16" s="113" t="s">
        <v>2099</v>
      </c>
      <c r="AE16" s="113" t="s">
        <v>2109</v>
      </c>
      <c r="AF16" s="113" t="s">
        <v>2180</v>
      </c>
      <c r="AG16" s="113" t="s">
        <v>2304</v>
      </c>
      <c r="AH16" s="113" t="s">
        <v>2309</v>
      </c>
      <c r="AI16" s="113" t="s">
        <v>2349</v>
      </c>
      <c r="AJ16" s="113" t="s">
        <v>2359</v>
      </c>
      <c r="AK16" s="113" t="s">
        <v>2400</v>
      </c>
      <c r="AL16" s="113"/>
      <c r="AM16" s="113"/>
      <c r="AN16" s="113"/>
      <c r="AO16" s="113"/>
      <c r="AP16" s="113"/>
      <c r="AQ16" s="113"/>
      <c r="AR16" s="113"/>
      <c r="AS16" s="113"/>
      <c r="AT16" s="113"/>
      <c r="AU16" s="121"/>
    </row>
    <row r="17" spans="1:47" ht="60" customHeight="1" x14ac:dyDescent="0.35">
      <c r="A17" s="119" t="s">
        <v>3453</v>
      </c>
      <c r="B17" s="109" t="s">
        <v>3454</v>
      </c>
      <c r="C17" s="110" t="s">
        <v>3455</v>
      </c>
      <c r="D17" s="110" t="s">
        <v>3456</v>
      </c>
      <c r="E17" s="110" t="s">
        <v>21</v>
      </c>
      <c r="F17" s="111" t="s">
        <v>3457</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3458</v>
      </c>
      <c r="B18" s="109" t="s">
        <v>3459</v>
      </c>
      <c r="C18" s="110" t="s">
        <v>3460</v>
      </c>
      <c r="D18" s="110" t="s">
        <v>3461</v>
      </c>
      <c r="E18" s="110" t="s">
        <v>21</v>
      </c>
      <c r="F18" s="111" t="s">
        <v>3462</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3463</v>
      </c>
      <c r="B19" s="109" t="s">
        <v>3464</v>
      </c>
      <c r="C19" s="110" t="s">
        <v>3465</v>
      </c>
      <c r="D19" s="110" t="s">
        <v>3466</v>
      </c>
      <c r="E19" s="110" t="s">
        <v>21</v>
      </c>
      <c r="F19" s="111" t="s">
        <v>3467</v>
      </c>
      <c r="G19" s="112">
        <f>IF(COUNTIF(H19:AU19,"&lt;&gt;")=0,"",SUMPRODUCT(((Recommendations[ImplStatus]="Implemented")+(Recommendations[ImplStatus]="Compensated"))*ISNUMBER(MATCH(Recommendations[Id],H19:AU19,0)))/COUNTIF(H19:AU19,"&lt;&gt;"))</f>
        <v>0</v>
      </c>
      <c r="H19" s="113" t="s">
        <v>335</v>
      </c>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3468</v>
      </c>
      <c r="B20" s="109" t="s">
        <v>3469</v>
      </c>
      <c r="C20" s="110" t="s">
        <v>3470</v>
      </c>
      <c r="D20" s="110" t="s">
        <v>3471</v>
      </c>
      <c r="E20" s="110" t="s">
        <v>21</v>
      </c>
      <c r="F20" s="111" t="s">
        <v>3472</v>
      </c>
      <c r="G20" s="112">
        <f>IF(COUNTIF(H20:AU20,"&lt;&gt;")=0,"",SUMPRODUCT(((Recommendations[ImplStatus]="Implemented")+(Recommendations[ImplStatus]="Compensated"))*ISNUMBER(MATCH(Recommendations[Id],H20:AU20,0)))/COUNTIF(H20:AU20,"&lt;&gt;"))</f>
        <v>0</v>
      </c>
      <c r="H20" s="113" t="s">
        <v>800</v>
      </c>
      <c r="I20" s="113" t="s">
        <v>815</v>
      </c>
      <c r="J20" s="113" t="s">
        <v>965</v>
      </c>
      <c r="K20" s="113" t="s">
        <v>970</v>
      </c>
      <c r="L20" s="113" t="s">
        <v>980</v>
      </c>
      <c r="M20" s="113" t="s">
        <v>985</v>
      </c>
      <c r="N20" s="113" t="s">
        <v>990</v>
      </c>
      <c r="O20" s="113" t="s">
        <v>2140</v>
      </c>
      <c r="P20" s="113" t="s">
        <v>2165</v>
      </c>
      <c r="Q20" s="113" t="s">
        <v>2170</v>
      </c>
      <c r="R20" s="113" t="s">
        <v>2175</v>
      </c>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3473</v>
      </c>
      <c r="B21" s="109" t="s">
        <v>3474</v>
      </c>
      <c r="C21" s="110" t="s">
        <v>3475</v>
      </c>
      <c r="D21" s="110" t="s">
        <v>3476</v>
      </c>
      <c r="E21" s="110" t="s">
        <v>3477</v>
      </c>
      <c r="F21" s="111" t="s">
        <v>3478</v>
      </c>
      <c r="G21" s="112">
        <f>IF(COUNTIF(H21:AU21,"&lt;&gt;")=0,"",SUMPRODUCT(((Recommendations[ImplStatus]="Implemented")+(Recommendations[ImplStatus]="Compensated"))*ISNUMBER(MATCH(Recommendations[Id],H21:AU21,0)))/COUNTIF(H21:AU21,"&lt;&gt;"))</f>
        <v>0</v>
      </c>
      <c r="H21" s="113" t="s">
        <v>705</v>
      </c>
      <c r="I21" s="113" t="s">
        <v>1165</v>
      </c>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3479</v>
      </c>
      <c r="B22" s="109" t="s">
        <v>3480</v>
      </c>
      <c r="C22" s="110" t="s">
        <v>3481</v>
      </c>
      <c r="D22" s="110" t="s">
        <v>3482</v>
      </c>
      <c r="E22" s="110" t="s">
        <v>3483</v>
      </c>
      <c r="F22" s="111" t="s">
        <v>3484</v>
      </c>
      <c r="G22" s="112">
        <f>IF(COUNTIF(H22:AU22,"&lt;&gt;")=0,"",SUMPRODUCT(((Recommendations[ImplStatus]="Implemented")+(Recommendations[ImplStatus]="Compensated"))*ISNUMBER(MATCH(Recommendations[Id],H22:AU22,0)))/COUNTIF(H22:AU22,"&lt;&gt;"))</f>
        <v>0</v>
      </c>
      <c r="H22" s="113" t="s">
        <v>1104</v>
      </c>
      <c r="I22" s="113" t="s">
        <v>1109</v>
      </c>
      <c r="J22" s="113" t="s">
        <v>1113</v>
      </c>
      <c r="K22" s="113" t="s">
        <v>1117</v>
      </c>
      <c r="L22" s="113" t="s">
        <v>1121</v>
      </c>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3485</v>
      </c>
      <c r="B23" s="109" t="s">
        <v>3486</v>
      </c>
      <c r="C23" s="110" t="s">
        <v>3487</v>
      </c>
      <c r="D23" s="110" t="s">
        <v>3488</v>
      </c>
      <c r="E23" s="110" t="s">
        <v>3489</v>
      </c>
      <c r="F23" s="111" t="s">
        <v>3490</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3491</v>
      </c>
      <c r="B24" s="109" t="s">
        <v>3492</v>
      </c>
      <c r="C24" s="110" t="s">
        <v>3493</v>
      </c>
      <c r="D24" s="110" t="s">
        <v>3494</v>
      </c>
      <c r="E24" s="110" t="s">
        <v>21</v>
      </c>
      <c r="F24" s="111" t="s">
        <v>3495</v>
      </c>
      <c r="G24" s="112">
        <f>IF(COUNTIF(H24:AU24,"&lt;&gt;")=0,"",SUMPRODUCT(((Recommendations[ImplStatus]="Implemented")+(Recommendations[ImplStatus]="Compensated"))*ISNUMBER(MATCH(Recommendations[Id],H24:AU24,0)))/COUNTIF(H24:AU24,"&lt;&gt;"))</f>
        <v>0</v>
      </c>
      <c r="H24" s="113" t="s">
        <v>890</v>
      </c>
      <c r="I24" s="113" t="s">
        <v>2314</v>
      </c>
      <c r="J24" s="113" t="s">
        <v>2319</v>
      </c>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3496</v>
      </c>
      <c r="B25" s="109" t="s">
        <v>3497</v>
      </c>
      <c r="C25" s="110" t="s">
        <v>3498</v>
      </c>
      <c r="D25" s="110" t="s">
        <v>21</v>
      </c>
      <c r="E25" s="110" t="s">
        <v>21</v>
      </c>
      <c r="F25" s="111" t="s">
        <v>3499</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3500</v>
      </c>
      <c r="B26" s="109" t="s">
        <v>3501</v>
      </c>
      <c r="C26" s="110" t="s">
        <v>3502</v>
      </c>
      <c r="D26" s="110" t="s">
        <v>3503</v>
      </c>
      <c r="E26" s="110" t="s">
        <v>21</v>
      </c>
      <c r="F26" s="111" t="s">
        <v>3504</v>
      </c>
      <c r="G26" s="112">
        <f>IF(COUNTIF(H26:AU26,"&lt;&gt;")=0,"",SUMPRODUCT(((Recommendations[ImplStatus]="Implemented")+(Recommendations[ImplStatus]="Compensated"))*ISNUMBER(MATCH(Recommendations[Id],H26:AU26,0)))/COUNTIF(H26:AU26,"&lt;&gt;"))</f>
        <v>0</v>
      </c>
      <c r="H26" s="113" t="s">
        <v>930</v>
      </c>
      <c r="I26" s="113" t="s">
        <v>935</v>
      </c>
      <c r="J26" s="113" t="s">
        <v>940</v>
      </c>
      <c r="K26" s="113" t="s">
        <v>945</v>
      </c>
      <c r="L26" s="113" t="s">
        <v>1000</v>
      </c>
      <c r="M26" s="113" t="s">
        <v>1005</v>
      </c>
      <c r="N26" s="113" t="s">
        <v>1010</v>
      </c>
      <c r="O26" s="113" t="s">
        <v>2185</v>
      </c>
      <c r="P26" s="113" t="s">
        <v>2190</v>
      </c>
      <c r="Q26" s="113" t="s">
        <v>2195</v>
      </c>
      <c r="R26" s="113" t="s">
        <v>2225</v>
      </c>
      <c r="S26" s="113" t="s">
        <v>2289</v>
      </c>
      <c r="T26" s="113" t="s">
        <v>2294</v>
      </c>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3505</v>
      </c>
      <c r="B27" s="109" t="s">
        <v>3506</v>
      </c>
      <c r="C27" s="110" t="s">
        <v>3507</v>
      </c>
      <c r="D27" s="110" t="s">
        <v>3508</v>
      </c>
      <c r="E27" s="110" t="s">
        <v>3509</v>
      </c>
      <c r="F27" s="111" t="s">
        <v>3510</v>
      </c>
      <c r="G27" s="112">
        <f>IF(COUNTIF(H27:AU27,"&lt;&gt;")=0,"",SUMPRODUCT(((Recommendations[ImplStatus]="Implemented")+(Recommendations[ImplStatus]="Compensated"))*ISNUMBER(MATCH(Recommendations[Id],H27:AU27,0)))/COUNTIF(H27:AU27,"&lt;&gt;"))</f>
        <v>0</v>
      </c>
      <c r="H27" s="113" t="s">
        <v>194</v>
      </c>
      <c r="I27" s="113" t="s">
        <v>271</v>
      </c>
      <c r="J27" s="113" t="s">
        <v>388</v>
      </c>
      <c r="K27" s="113" t="s">
        <v>398</v>
      </c>
      <c r="L27" s="113" t="s">
        <v>403</v>
      </c>
      <c r="M27" s="113" t="s">
        <v>408</v>
      </c>
      <c r="N27" s="113" t="s">
        <v>418</v>
      </c>
      <c r="O27" s="113" t="s">
        <v>423</v>
      </c>
      <c r="P27" s="113" t="s">
        <v>433</v>
      </c>
      <c r="Q27" s="113" t="s">
        <v>443</v>
      </c>
      <c r="R27" s="113" t="s">
        <v>448</v>
      </c>
      <c r="S27" s="113" t="s">
        <v>499</v>
      </c>
      <c r="T27" s="113" t="s">
        <v>504</v>
      </c>
      <c r="U27" s="113" t="s">
        <v>509</v>
      </c>
      <c r="V27" s="113" t="s">
        <v>514</v>
      </c>
      <c r="W27" s="113" t="s">
        <v>518</v>
      </c>
      <c r="X27" s="113" t="s">
        <v>523</v>
      </c>
      <c r="Y27" s="113" t="s">
        <v>528</v>
      </c>
      <c r="Z27" s="113" t="s">
        <v>533</v>
      </c>
      <c r="AA27" s="113" t="s">
        <v>538</v>
      </c>
      <c r="AB27" s="113" t="s">
        <v>542</v>
      </c>
      <c r="AC27" s="113" t="s">
        <v>584</v>
      </c>
      <c r="AD27" s="113" t="s">
        <v>630</v>
      </c>
      <c r="AE27" s="113" t="s">
        <v>670</v>
      </c>
      <c r="AF27" s="113" t="s">
        <v>695</v>
      </c>
      <c r="AG27" s="113" t="s">
        <v>757</v>
      </c>
      <c r="AH27" s="113" t="s">
        <v>762</v>
      </c>
      <c r="AI27" s="113" t="s">
        <v>777</v>
      </c>
      <c r="AJ27" s="113" t="s">
        <v>782</v>
      </c>
      <c r="AK27" s="113" t="s">
        <v>786</v>
      </c>
      <c r="AL27" s="113" t="s">
        <v>795</v>
      </c>
      <c r="AM27" s="113" t="s">
        <v>800</v>
      </c>
      <c r="AN27" s="113" t="s">
        <v>805</v>
      </c>
      <c r="AO27" s="113" t="s">
        <v>810</v>
      </c>
      <c r="AP27" s="113" t="s">
        <v>815</v>
      </c>
      <c r="AQ27" s="113" t="s">
        <v>830</v>
      </c>
      <c r="AR27" s="113" t="s">
        <v>950</v>
      </c>
      <c r="AS27" s="113" t="s">
        <v>975</v>
      </c>
      <c r="AT27" s="113" t="s">
        <v>1015</v>
      </c>
      <c r="AU27" s="121" t="s">
        <v>1020</v>
      </c>
    </row>
    <row r="28" spans="1:47" ht="60" customHeight="1" x14ac:dyDescent="0.35">
      <c r="A28" s="119" t="s">
        <v>3511</v>
      </c>
      <c r="B28" s="109" t="s">
        <v>3512</v>
      </c>
      <c r="C28" s="110" t="s">
        <v>3513</v>
      </c>
      <c r="D28" s="110" t="s">
        <v>21</v>
      </c>
      <c r="E28" s="110" t="s">
        <v>21</v>
      </c>
      <c r="F28" s="111" t="s">
        <v>3514</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3515</v>
      </c>
      <c r="B29" s="109" t="s">
        <v>3516</v>
      </c>
      <c r="C29" s="110" t="s">
        <v>3517</v>
      </c>
      <c r="D29" s="110" t="s">
        <v>3518</v>
      </c>
      <c r="E29" s="110" t="s">
        <v>3519</v>
      </c>
      <c r="F29" s="111" t="s">
        <v>3520</v>
      </c>
      <c r="G29" s="112">
        <f>IF(COUNTIF(H29:AU29,"&lt;&gt;")=0,"",SUMPRODUCT(((Recommendations[ImplStatus]="Implemented")+(Recommendations[ImplStatus]="Compensated"))*ISNUMBER(MATCH(Recommendations[Id],H29:AU29,0)))/COUNTIF(H29:AU29,"&lt;&gt;"))</f>
        <v>0</v>
      </c>
      <c r="H29" s="113" t="s">
        <v>124</v>
      </c>
      <c r="I29" s="113" t="s">
        <v>129</v>
      </c>
      <c r="J29" s="113" t="s">
        <v>132</v>
      </c>
      <c r="K29" s="113" t="s">
        <v>135</v>
      </c>
      <c r="L29" s="113" t="s">
        <v>138</v>
      </c>
      <c r="M29" s="113" t="s">
        <v>143</v>
      </c>
      <c r="N29" s="113" t="s">
        <v>146</v>
      </c>
      <c r="O29" s="113" t="s">
        <v>151</v>
      </c>
      <c r="P29" s="113" t="s">
        <v>156</v>
      </c>
      <c r="Q29" s="113" t="s">
        <v>161</v>
      </c>
      <c r="R29" s="113" t="s">
        <v>165</v>
      </c>
      <c r="S29" s="113" t="s">
        <v>258</v>
      </c>
      <c r="T29" s="113" t="s">
        <v>365</v>
      </c>
      <c r="U29" s="113" t="s">
        <v>428</v>
      </c>
      <c r="V29" s="113" t="s">
        <v>562</v>
      </c>
      <c r="W29" s="113" t="s">
        <v>772</v>
      </c>
      <c r="X29" s="113" t="s">
        <v>845</v>
      </c>
      <c r="Y29" s="113" t="s">
        <v>850</v>
      </c>
      <c r="Z29" s="113" t="s">
        <v>855</v>
      </c>
      <c r="AA29" s="113" t="s">
        <v>2114</v>
      </c>
      <c r="AB29" s="113" t="s">
        <v>2125</v>
      </c>
      <c r="AC29" s="113" t="s">
        <v>2200</v>
      </c>
      <c r="AD29" s="113" t="s">
        <v>2205</v>
      </c>
      <c r="AE29" s="113" t="s">
        <v>2250</v>
      </c>
      <c r="AF29" s="113" t="s">
        <v>2255</v>
      </c>
      <c r="AG29" s="113" t="s">
        <v>2260</v>
      </c>
      <c r="AH29" s="113" t="s">
        <v>2264</v>
      </c>
      <c r="AI29" s="113" t="s">
        <v>2268</v>
      </c>
      <c r="AJ29" s="113"/>
      <c r="AK29" s="113"/>
      <c r="AL29" s="113"/>
      <c r="AM29" s="113"/>
      <c r="AN29" s="113"/>
      <c r="AO29" s="113"/>
      <c r="AP29" s="113"/>
      <c r="AQ29" s="113"/>
      <c r="AR29" s="113"/>
      <c r="AS29" s="113"/>
      <c r="AT29" s="113"/>
      <c r="AU29" s="121"/>
    </row>
    <row r="30" spans="1:47" ht="60" customHeight="1" x14ac:dyDescent="0.35">
      <c r="A30" s="119" t="s">
        <v>3521</v>
      </c>
      <c r="B30" s="109" t="s">
        <v>3522</v>
      </c>
      <c r="C30" s="110" t="s">
        <v>3523</v>
      </c>
      <c r="D30" s="110" t="s">
        <v>3524</v>
      </c>
      <c r="E30" s="110" t="s">
        <v>21</v>
      </c>
      <c r="F30" s="111" t="s">
        <v>3525</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3526</v>
      </c>
      <c r="B31" s="109" t="s">
        <v>3527</v>
      </c>
      <c r="C31" s="110" t="s">
        <v>3528</v>
      </c>
      <c r="D31" s="110" t="s">
        <v>3529</v>
      </c>
      <c r="E31" s="110" t="s">
        <v>3530</v>
      </c>
      <c r="F31" s="111" t="s">
        <v>3531</v>
      </c>
      <c r="G31" s="112">
        <f>IF(COUNTIF(H31:AU31,"&lt;&gt;")=0,"",SUMPRODUCT(((Recommendations[ImplStatus]="Implemented")+(Recommendations[ImplStatus]="Compensated"))*ISNUMBER(MATCH(Recommendations[Id],H31:AU31,0)))/COUNTIF(H31:AU31,"&lt;&gt;"))</f>
        <v>0</v>
      </c>
      <c r="H31" s="113" t="s">
        <v>184</v>
      </c>
      <c r="I31" s="113" t="s">
        <v>315</v>
      </c>
      <c r="J31" s="113" t="s">
        <v>635</v>
      </c>
      <c r="K31" s="113" t="s">
        <v>767</v>
      </c>
      <c r="L31" s="113" t="s">
        <v>835</v>
      </c>
      <c r="M31" s="113" t="s">
        <v>885</v>
      </c>
      <c r="N31" s="113" t="s">
        <v>1030</v>
      </c>
      <c r="O31" s="113" t="s">
        <v>1140</v>
      </c>
      <c r="P31" s="113" t="s">
        <v>1912</v>
      </c>
      <c r="Q31" s="113" t="s">
        <v>2135</v>
      </c>
      <c r="R31" s="113" t="s">
        <v>2155</v>
      </c>
      <c r="S31" s="113" t="s">
        <v>2230</v>
      </c>
      <c r="T31" s="113" t="s">
        <v>2235</v>
      </c>
      <c r="U31" s="113" t="s">
        <v>2287</v>
      </c>
      <c r="V31" s="113" t="s">
        <v>2334</v>
      </c>
      <c r="W31" s="113" t="s">
        <v>2339</v>
      </c>
      <c r="X31" s="113" t="s">
        <v>2364</v>
      </c>
      <c r="Y31" s="113" t="s">
        <v>2376</v>
      </c>
      <c r="Z31" s="113" t="s">
        <v>2381</v>
      </c>
      <c r="AA31" s="113" t="s">
        <v>2395</v>
      </c>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3532</v>
      </c>
      <c r="B32" s="109" t="s">
        <v>3533</v>
      </c>
      <c r="C32" s="110" t="s">
        <v>3534</v>
      </c>
      <c r="D32" s="110" t="s">
        <v>3535</v>
      </c>
      <c r="E32" s="110" t="s">
        <v>3536</v>
      </c>
      <c r="F32" s="111" t="s">
        <v>3537</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3538</v>
      </c>
      <c r="B33" s="109" t="s">
        <v>3539</v>
      </c>
      <c r="C33" s="110" t="s">
        <v>3540</v>
      </c>
      <c r="D33" s="110" t="s">
        <v>3541</v>
      </c>
      <c r="E33" s="110" t="s">
        <v>21</v>
      </c>
      <c r="F33" s="111" t="s">
        <v>3542</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3543</v>
      </c>
      <c r="B34" s="109" t="s">
        <v>3544</v>
      </c>
      <c r="C34" s="110" t="s">
        <v>3545</v>
      </c>
      <c r="D34" s="110" t="s">
        <v>3546</v>
      </c>
      <c r="E34" s="110" t="s">
        <v>21</v>
      </c>
      <c r="F34" s="111" t="s">
        <v>3547</v>
      </c>
      <c r="G34" s="112">
        <f>IF(COUNTIF(H34:AU34,"&lt;&gt;")=0,"",SUMPRODUCT(((Recommendations[ImplStatus]="Implemented")+(Recommendations[ImplStatus]="Compensated"))*ISNUMBER(MATCH(Recommendations[Id],H34:AU34,0)))/COUNTIF(H34:AU34,"&lt;&gt;"))</f>
        <v>0</v>
      </c>
      <c r="H34" s="113" t="s">
        <v>383</v>
      </c>
      <c r="I34" s="113" t="s">
        <v>413</v>
      </c>
      <c r="J34" s="113" t="s">
        <v>463</v>
      </c>
      <c r="K34" s="113" t="s">
        <v>468</v>
      </c>
      <c r="L34" s="113" t="s">
        <v>473</v>
      </c>
      <c r="M34" s="113" t="s">
        <v>478</v>
      </c>
      <c r="N34" s="113" t="s">
        <v>482</v>
      </c>
      <c r="O34" s="113" t="s">
        <v>487</v>
      </c>
      <c r="P34" s="113" t="s">
        <v>492</v>
      </c>
      <c r="Q34" s="113" t="s">
        <v>495</v>
      </c>
      <c r="R34" s="113" t="s">
        <v>552</v>
      </c>
      <c r="S34" s="113" t="s">
        <v>557</v>
      </c>
      <c r="T34" s="113" t="s">
        <v>566</v>
      </c>
      <c r="U34" s="113" t="s">
        <v>570</v>
      </c>
      <c r="V34" s="113" t="s">
        <v>575</v>
      </c>
      <c r="W34" s="113" t="s">
        <v>579</v>
      </c>
      <c r="X34" s="113" t="s">
        <v>605</v>
      </c>
      <c r="Y34" s="113" t="s">
        <v>620</v>
      </c>
      <c r="Z34" s="113" t="s">
        <v>625</v>
      </c>
      <c r="AA34" s="113" t="s">
        <v>660</v>
      </c>
      <c r="AB34" s="113" t="s">
        <v>791</v>
      </c>
      <c r="AC34" s="113" t="s">
        <v>1256</v>
      </c>
      <c r="AD34" s="113" t="s">
        <v>1261</v>
      </c>
      <c r="AE34" s="113" t="s">
        <v>1402</v>
      </c>
      <c r="AF34" s="113" t="s">
        <v>1407</v>
      </c>
      <c r="AG34" s="113" t="s">
        <v>1560</v>
      </c>
      <c r="AH34" s="113" t="s">
        <v>1564</v>
      </c>
      <c r="AI34" s="113" t="s">
        <v>1701</v>
      </c>
      <c r="AJ34" s="113" t="s">
        <v>1705</v>
      </c>
      <c r="AK34" s="113" t="s">
        <v>1868</v>
      </c>
      <c r="AL34" s="113" t="s">
        <v>1877</v>
      </c>
      <c r="AM34" s="113" t="s">
        <v>1907</v>
      </c>
      <c r="AN34" s="113" t="s">
        <v>1997</v>
      </c>
      <c r="AO34" s="113" t="s">
        <v>2000</v>
      </c>
      <c r="AP34" s="113" t="s">
        <v>2005</v>
      </c>
      <c r="AQ34" s="113"/>
      <c r="AR34" s="113"/>
      <c r="AS34" s="113"/>
      <c r="AT34" s="113"/>
      <c r="AU34" s="121"/>
    </row>
    <row r="35" spans="1:47" ht="60" customHeight="1" x14ac:dyDescent="0.35">
      <c r="A35" s="119" t="s">
        <v>3548</v>
      </c>
      <c r="B35" s="109" t="s">
        <v>3549</v>
      </c>
      <c r="C35" s="110" t="s">
        <v>3550</v>
      </c>
      <c r="D35" s="110" t="s">
        <v>3551</v>
      </c>
      <c r="E35" s="110" t="s">
        <v>3552</v>
      </c>
      <c r="F35" s="111" t="s">
        <v>3553</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3554</v>
      </c>
      <c r="B36" s="109" t="s">
        <v>3555</v>
      </c>
      <c r="C36" s="110" t="s">
        <v>3556</v>
      </c>
      <c r="D36" s="110" t="s">
        <v>3557</v>
      </c>
      <c r="E36" s="110" t="s">
        <v>3558</v>
      </c>
      <c r="F36" s="111" t="s">
        <v>3559</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3560</v>
      </c>
      <c r="B37" s="109" t="s">
        <v>3561</v>
      </c>
      <c r="C37" s="110" t="s">
        <v>3562</v>
      </c>
      <c r="D37" s="110" t="s">
        <v>3563</v>
      </c>
      <c r="E37" s="110" t="s">
        <v>21</v>
      </c>
      <c r="F37" s="111" t="s">
        <v>3564</v>
      </c>
      <c r="G37" s="112">
        <f>IF(COUNTIF(H37:AU37,"&lt;&gt;")=0,"",SUMPRODUCT(((Recommendations[ImplStatus]="Implemented")+(Recommendations[ImplStatus]="Compensated"))*ISNUMBER(MATCH(Recommendations[Id],H37:AU37,0)))/COUNTIF(H37:AU37,"&lt;&gt;"))</f>
        <v>0</v>
      </c>
      <c r="H37" s="113" t="s">
        <v>1196</v>
      </c>
      <c r="I37" s="113" t="s">
        <v>1316</v>
      </c>
      <c r="J37" s="113" t="s">
        <v>1347</v>
      </c>
      <c r="K37" s="113" t="s">
        <v>1477</v>
      </c>
      <c r="L37" s="113" t="s">
        <v>1501</v>
      </c>
      <c r="M37" s="113" t="s">
        <v>1627</v>
      </c>
      <c r="N37" s="113" t="s">
        <v>1647</v>
      </c>
      <c r="O37" s="113" t="s">
        <v>1772</v>
      </c>
      <c r="P37" s="113" t="s">
        <v>1937</v>
      </c>
      <c r="Q37" s="113" t="s">
        <v>2058</v>
      </c>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3565</v>
      </c>
      <c r="B38" s="109" t="s">
        <v>3566</v>
      </c>
      <c r="C38" s="110" t="s">
        <v>3567</v>
      </c>
      <c r="D38" s="110" t="s">
        <v>3568</v>
      </c>
      <c r="E38" s="110" t="s">
        <v>3569</v>
      </c>
      <c r="F38" s="111" t="s">
        <v>3570</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3571</v>
      </c>
      <c r="B39" s="109" t="s">
        <v>3572</v>
      </c>
      <c r="C39" s="110" t="s">
        <v>3573</v>
      </c>
      <c r="D39" s="110" t="s">
        <v>3574</v>
      </c>
      <c r="E39" s="110" t="s">
        <v>21</v>
      </c>
      <c r="F39" s="111" t="s">
        <v>3575</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3576</v>
      </c>
      <c r="B40" s="109" t="s">
        <v>3577</v>
      </c>
      <c r="C40" s="110" t="s">
        <v>3578</v>
      </c>
      <c r="D40" s="110" t="s">
        <v>3579</v>
      </c>
      <c r="E40" s="110" t="s">
        <v>3580</v>
      </c>
      <c r="F40" s="111" t="s">
        <v>3581</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3582</v>
      </c>
      <c r="B41" s="109" t="s">
        <v>3583</v>
      </c>
      <c r="C41" s="110" t="s">
        <v>3584</v>
      </c>
      <c r="D41" s="110" t="s">
        <v>3585</v>
      </c>
      <c r="E41" s="110" t="s">
        <v>3586</v>
      </c>
      <c r="F41" s="111" t="s">
        <v>3587</v>
      </c>
      <c r="G41" s="112">
        <f>IF(COUNTIF(H41:AU41,"&lt;&gt;")=0,"",SUMPRODUCT(((Recommendations[ImplStatus]="Implemented")+(Recommendations[ImplStatus]="Compensated"))*ISNUMBER(MATCH(Recommendations[Id],H41:AU41,0)))/COUNTIF(H41:AU41,"&lt;&gt;"))</f>
        <v>0</v>
      </c>
      <c r="H41" s="113" t="s">
        <v>700</v>
      </c>
      <c r="I41" s="113" t="s">
        <v>1035</v>
      </c>
      <c r="J41" s="113" t="s">
        <v>1040</v>
      </c>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3588</v>
      </c>
      <c r="B42" s="109" t="s">
        <v>3589</v>
      </c>
      <c r="C42" s="110" t="s">
        <v>3590</v>
      </c>
      <c r="D42" s="110" t="s">
        <v>3591</v>
      </c>
      <c r="E42" s="110" t="s">
        <v>3592</v>
      </c>
      <c r="F42" s="111" t="s">
        <v>3593</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3594</v>
      </c>
      <c r="B43" s="109" t="s">
        <v>3595</v>
      </c>
      <c r="C43" s="110" t="s">
        <v>3596</v>
      </c>
      <c r="D43" s="110" t="s">
        <v>3597</v>
      </c>
      <c r="E43" s="110" t="s">
        <v>3598</v>
      </c>
      <c r="F43" s="111" t="s">
        <v>3599</v>
      </c>
      <c r="G43" s="112">
        <f>IF(COUNTIF(H43:AU43,"&lt;&gt;")=0,"",SUMPRODUCT(((Recommendations[ImplStatus]="Implemented")+(Recommendations[ImplStatus]="Compensated"))*ISNUMBER(MATCH(Recommendations[Id],H43:AU43,0)))/COUNTIF(H43:AU43,"&lt;&gt;"))</f>
        <v>0</v>
      </c>
      <c r="H43" s="113" t="s">
        <v>179</v>
      </c>
      <c r="I43" s="113" t="s">
        <v>189</v>
      </c>
      <c r="J43" s="113" t="s">
        <v>711</v>
      </c>
      <c r="K43" s="113" t="s">
        <v>717</v>
      </c>
      <c r="L43" s="113" t="s">
        <v>2135</v>
      </c>
      <c r="M43" s="113" t="s">
        <v>2215</v>
      </c>
      <c r="N43" s="113" t="s">
        <v>2287</v>
      </c>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3600</v>
      </c>
      <c r="B44" s="109" t="s">
        <v>3601</v>
      </c>
      <c r="C44" s="110" t="s">
        <v>3602</v>
      </c>
      <c r="D44" s="110" t="s">
        <v>3603</v>
      </c>
      <c r="E44" s="110" t="s">
        <v>21</v>
      </c>
      <c r="F44" s="111" t="s">
        <v>3604</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3605</v>
      </c>
      <c r="B45" s="114" t="s">
        <v>3606</v>
      </c>
      <c r="C45" s="115" t="s">
        <v>3607</v>
      </c>
      <c r="D45" s="115" t="s">
        <v>3608</v>
      </c>
      <c r="E45" s="115" t="s">
        <v>3609</v>
      </c>
      <c r="F45" s="116" t="s">
        <v>3610</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2412</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IFERROR(INDEX('Recommendations'!$H$2:$H$492, MATCH(H2,'Recommendations'!$A$2:$A$492,0))="Implemented", FALSE))</xm:f>
            <x14:dxf>
              <font>
                <color rgb="FF000000"/>
              </font>
              <fill>
                <patternFill>
                  <bgColor rgb="FF3C7D22"/>
                </patternFill>
              </fill>
            </x14:dxf>
          </x14:cfRule>
          <x14:cfRule type="expression" priority="2" id="{00000000-000E-0000-0500-000002000000}">
            <xm:f>AND(H2&lt;&gt;"", IFERROR(INDEX('Recommendations'!$H$2:$H$492, MATCH(H2,'Recommendations'!$A$2:$A$492,0))="Compensated", FALSE))</xm:f>
            <x14:dxf>
              <font>
                <color rgb="FF000000"/>
              </font>
              <fill>
                <patternFill>
                  <bgColor rgb="FFC6E0B4"/>
                </patternFill>
              </fill>
            </x14:dxf>
          </x14:cfRule>
          <x14:cfRule type="expression" priority="3" id="{00000000-000E-0000-0500-000003000000}">
            <xm:f>AND(H2&lt;&gt;"", IFERROR(INDEX('Recommendations'!$H$2:$H$492, MATCH(H2,'Recommendations'!$A$2:$A$492,0))="Testing", FALSE))</xm:f>
            <x14:dxf>
              <font>
                <color rgb="FF000000"/>
              </font>
              <fill>
                <patternFill>
                  <bgColor rgb="FFFFC000"/>
                </patternFill>
              </fill>
            </x14:dxf>
          </x14:cfRule>
          <x14:cfRule type="expression" priority="4" id="{00000000-000E-0000-0500-000004000000}">
            <xm:f>AND(H2&lt;&gt;"", IFERROR(INDEX('Recommendations'!$H$2:$H$492, MATCH(H2,'Recommendations'!$A$2:$A$492,0))="Failed", FALSE))</xm:f>
            <x14:dxf>
              <font>
                <color rgb="FF000000"/>
              </font>
              <fill>
                <patternFill>
                  <bgColor rgb="FFD82891"/>
                </patternFill>
              </fill>
            </x14:dxf>
          </x14:cfRule>
          <x14:cfRule type="expression" priority="5" id="{00000000-000E-0000-0500-000005000000}">
            <xm:f>AND(H2&lt;&gt;"", IFERROR(INDEX('Recommendations'!$H$2:$H$492, MATCH(H2,'Recommendations'!$A$2:$A$492,0))="Risk Accepted", FALSE))</xm:f>
            <x14:dxf>
              <font>
                <color rgb="FF000000"/>
              </font>
              <fill>
                <patternFill>
                  <bgColor rgb="FFD9D9D9"/>
                </patternFill>
              </fill>
            </x14:dxf>
          </x14:cfRule>
          <x14:cfRule type="expression" priority="6" id="{00000000-000E-0000-0500-000006000000}">
            <xm:f>AND(H2&lt;&gt;"", IFERROR(INDEX('Recommendations'!$H$2:$H$492, MATCH(H2,'Recommendations'!$A$2:$A$492,0))="N/A",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3611</v>
      </c>
      <c r="B1" s="148" t="s">
        <v>2665</v>
      </c>
      <c r="C1" s="148" t="s">
        <v>0</v>
      </c>
      <c r="D1" s="148" t="s">
        <v>2666</v>
      </c>
      <c r="E1" s="148" t="s">
        <v>3612</v>
      </c>
      <c r="F1" s="148" t="s">
        <v>3613</v>
      </c>
      <c r="G1" s="148" t="s">
        <v>3614</v>
      </c>
      <c r="H1" s="148" t="s">
        <v>3615</v>
      </c>
      <c r="I1" s="148" t="s">
        <v>2671</v>
      </c>
      <c r="J1" s="148" t="s">
        <v>2672</v>
      </c>
      <c r="K1" s="148" t="s">
        <v>2673</v>
      </c>
      <c r="L1" s="148" t="s">
        <v>2674</v>
      </c>
      <c r="M1" s="148" t="s">
        <v>2675</v>
      </c>
      <c r="N1" s="148" t="s">
        <v>2676</v>
      </c>
      <c r="O1" s="148" t="s">
        <v>2677</v>
      </c>
      <c r="P1" s="148" t="s">
        <v>2678</v>
      </c>
      <c r="Q1" s="148" t="s">
        <v>2679</v>
      </c>
      <c r="R1" s="148" t="s">
        <v>2680</v>
      </c>
      <c r="S1" s="148" t="s">
        <v>2681</v>
      </c>
      <c r="T1" s="148" t="s">
        <v>2682</v>
      </c>
      <c r="U1" s="148" t="s">
        <v>2683</v>
      </c>
      <c r="V1" s="148" t="s">
        <v>2684</v>
      </c>
      <c r="W1" s="148" t="s">
        <v>2685</v>
      </c>
      <c r="X1" s="148" t="s">
        <v>2686</v>
      </c>
      <c r="Y1" s="148" t="s">
        <v>2687</v>
      </c>
      <c r="Z1" s="148" t="s">
        <v>2688</v>
      </c>
      <c r="AA1" s="148" t="s">
        <v>2689</v>
      </c>
      <c r="AB1" s="148" t="s">
        <v>2690</v>
      </c>
      <c r="AC1" s="148" t="s">
        <v>2691</v>
      </c>
      <c r="AD1" s="148" t="s">
        <v>2692</v>
      </c>
      <c r="AE1" s="148" t="s">
        <v>2693</v>
      </c>
      <c r="AF1" s="148" t="s">
        <v>2694</v>
      </c>
      <c r="AG1" s="148" t="s">
        <v>2695</v>
      </c>
      <c r="AH1" s="148" t="s">
        <v>2696</v>
      </c>
      <c r="AI1" s="148" t="s">
        <v>2697</v>
      </c>
      <c r="AJ1" s="148" t="s">
        <v>2698</v>
      </c>
      <c r="AK1" s="148" t="s">
        <v>2699</v>
      </c>
      <c r="AL1" s="148" t="s">
        <v>2700</v>
      </c>
      <c r="AM1" s="148" t="s">
        <v>2701</v>
      </c>
      <c r="AN1" s="148" t="s">
        <v>2702</v>
      </c>
      <c r="AO1" s="148" t="s">
        <v>2703</v>
      </c>
      <c r="AP1" s="148" t="s">
        <v>2704</v>
      </c>
      <c r="AQ1" s="148" t="s">
        <v>2705</v>
      </c>
      <c r="AR1" s="148" t="s">
        <v>2706</v>
      </c>
      <c r="AS1" s="148" t="s">
        <v>2707</v>
      </c>
      <c r="AT1" s="148" t="s">
        <v>2708</v>
      </c>
      <c r="AU1" s="148" t="s">
        <v>2709</v>
      </c>
      <c r="AV1" s="148" t="s">
        <v>2710</v>
      </c>
      <c r="AW1" s="149" t="s">
        <v>2711</v>
      </c>
    </row>
    <row r="2" spans="1:49" ht="60" customHeight="1" outlineLevel="1" x14ac:dyDescent="0.35">
      <c r="A2" s="141" t="s">
        <v>3616</v>
      </c>
      <c r="B2" s="127"/>
      <c r="C2" s="126" t="s">
        <v>3617</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3616</v>
      </c>
      <c r="B3" s="128" t="s">
        <v>2882</v>
      </c>
      <c r="C3" s="129" t="s">
        <v>3618</v>
      </c>
      <c r="D3" s="131" t="s">
        <v>3619</v>
      </c>
      <c r="E3" s="131" t="s">
        <v>3620</v>
      </c>
      <c r="F3" s="131" t="s">
        <v>3621</v>
      </c>
      <c r="G3" s="131" t="s">
        <v>3622</v>
      </c>
      <c r="H3" s="131" t="s">
        <v>3623</v>
      </c>
      <c r="I3" s="133">
        <f>IF(COUNTIF(J3:AW3,"&lt;&gt;")=0,"",SUMPRODUCT(((Recommendations[ImplStatus]="Implemented")+(Recommendations[ImplStatus]="Compensated"))*ISNUMBER(MATCH(Recommendations[Id],J3:AW3,0)))/COUNTIF(J3:AW3,"&lt;&gt;"))</f>
        <v>0</v>
      </c>
      <c r="J3" s="135" t="s">
        <v>189</v>
      </c>
      <c r="K3" s="135" t="s">
        <v>711</v>
      </c>
      <c r="L3" s="135" t="s">
        <v>717</v>
      </c>
      <c r="M3" s="135" t="s">
        <v>2135</v>
      </c>
      <c r="N3" s="135" t="s">
        <v>2215</v>
      </c>
      <c r="O3" s="135" t="s">
        <v>2287</v>
      </c>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3616</v>
      </c>
      <c r="B4" s="128" t="s">
        <v>3624</v>
      </c>
      <c r="C4" s="129" t="s">
        <v>3625</v>
      </c>
      <c r="D4" s="131" t="s">
        <v>3626</v>
      </c>
      <c r="E4" s="131" t="s">
        <v>3627</v>
      </c>
      <c r="F4" s="131" t="s">
        <v>3628</v>
      </c>
      <c r="G4" s="131" t="s">
        <v>3629</v>
      </c>
      <c r="H4" s="131" t="s">
        <v>3630</v>
      </c>
      <c r="I4" s="133">
        <f>IF(COUNTIF(J4:AW4,"&lt;&gt;")=0,"",SUMPRODUCT(((Recommendations[ImplStatus]="Implemented")+(Recommendations[ImplStatus]="Compensated"))*ISNUMBER(MATCH(Recommendations[Id],J4:AW4,0)))/COUNTIF(J4:AW4,"&lt;&gt;"))</f>
        <v>0</v>
      </c>
      <c r="J4" s="135" t="s">
        <v>589</v>
      </c>
      <c r="K4" s="135" t="s">
        <v>625</v>
      </c>
      <c r="L4" s="135" t="s">
        <v>660</v>
      </c>
      <c r="M4" s="135" t="s">
        <v>705</v>
      </c>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3616</v>
      </c>
      <c r="B5" s="128" t="s">
        <v>3631</v>
      </c>
      <c r="C5" s="129" t="s">
        <v>3632</v>
      </c>
      <c r="D5" s="131" t="s">
        <v>3633</v>
      </c>
      <c r="E5" s="131" t="s">
        <v>3634</v>
      </c>
      <c r="F5" s="131" t="s">
        <v>3635</v>
      </c>
      <c r="G5" s="131" t="s">
        <v>3636</v>
      </c>
      <c r="H5" s="131" t="s">
        <v>3637</v>
      </c>
      <c r="I5" s="133" t="str">
        <f>IF(COUNTIF(J5:AW5,"&lt;&gt;")=0,"",SUMPRODUCT(((Recommendations[ImplStatus]="Implemented")+(Recommendations[ImplStatus]="Compensated"))*ISNUMBER(MATCH(Recommendations[Id],J5:AW5,0)))/COUNTIF(J5:AW5,"&lt;&gt;"))</f>
        <v/>
      </c>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3616</v>
      </c>
      <c r="B6" s="128" t="s">
        <v>3638</v>
      </c>
      <c r="C6" s="129" t="s">
        <v>3639</v>
      </c>
      <c r="D6" s="131" t="s">
        <v>3640</v>
      </c>
      <c r="E6" s="131" t="s">
        <v>3641</v>
      </c>
      <c r="F6" s="131" t="s">
        <v>3642</v>
      </c>
      <c r="G6" s="131" t="s">
        <v>3643</v>
      </c>
      <c r="H6" s="131" t="s">
        <v>3644</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3616</v>
      </c>
      <c r="B7" s="128" t="s">
        <v>3645</v>
      </c>
      <c r="C7" s="129" t="s">
        <v>3646</v>
      </c>
      <c r="D7" s="131" t="s">
        <v>3647</v>
      </c>
      <c r="E7" s="131" t="s">
        <v>3648</v>
      </c>
      <c r="F7" s="131" t="s">
        <v>3649</v>
      </c>
      <c r="G7" s="131" t="s">
        <v>3650</v>
      </c>
      <c r="H7" s="131" t="s">
        <v>3651</v>
      </c>
      <c r="I7" s="133">
        <f>IF(COUNTIF(J7:AW7,"&lt;&gt;")=0,"",SUMPRODUCT(((Recommendations[ImplStatus]="Implemented")+(Recommendations[ImplStatus]="Compensated"))*ISNUMBER(MATCH(Recommendations[Id],J7:AW7,0)))/COUNTIF(J7:AW7,"&lt;&gt;"))</f>
        <v>0</v>
      </c>
      <c r="J7" s="135" t="s">
        <v>315</v>
      </c>
      <c r="K7" s="135" t="s">
        <v>660</v>
      </c>
      <c r="L7" s="135" t="s">
        <v>705</v>
      </c>
      <c r="M7" s="135" t="s">
        <v>1030</v>
      </c>
      <c r="N7" s="135" t="s">
        <v>1165</v>
      </c>
      <c r="O7" s="135" t="s">
        <v>2135</v>
      </c>
      <c r="P7" s="135" t="s">
        <v>2230</v>
      </c>
      <c r="Q7" s="135" t="s">
        <v>2287</v>
      </c>
      <c r="R7" s="135" t="s">
        <v>2334</v>
      </c>
      <c r="S7" s="135" t="s">
        <v>2339</v>
      </c>
      <c r="T7" s="135" t="s">
        <v>2364</v>
      </c>
      <c r="U7" s="135" t="s">
        <v>2376</v>
      </c>
      <c r="V7" s="135" t="s">
        <v>2381</v>
      </c>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3616</v>
      </c>
      <c r="B8" s="128" t="s">
        <v>3652</v>
      </c>
      <c r="C8" s="129" t="s">
        <v>3653</v>
      </c>
      <c r="D8" s="131" t="s">
        <v>3654</v>
      </c>
      <c r="E8" s="131" t="s">
        <v>3655</v>
      </c>
      <c r="F8" s="131" t="s">
        <v>3656</v>
      </c>
      <c r="G8" s="131" t="s">
        <v>3650</v>
      </c>
      <c r="H8" s="131" t="s">
        <v>3657</v>
      </c>
      <c r="I8" s="133">
        <f>IF(COUNTIF(J8:AW8,"&lt;&gt;")=0,"",SUMPRODUCT(((Recommendations[ImplStatus]="Implemented")+(Recommendations[ImplStatus]="Compensated"))*ISNUMBER(MATCH(Recommendations[Id],J8:AW8,0)))/COUNTIF(J8:AW8,"&lt;&gt;"))</f>
        <v>0</v>
      </c>
      <c r="J8" s="135" t="s">
        <v>184</v>
      </c>
      <c r="K8" s="135" t="s">
        <v>315</v>
      </c>
      <c r="L8" s="135" t="s">
        <v>767</v>
      </c>
      <c r="M8" s="135" t="s">
        <v>885</v>
      </c>
      <c r="N8" s="135" t="s">
        <v>2155</v>
      </c>
      <c r="O8" s="135" t="s">
        <v>2334</v>
      </c>
      <c r="P8" s="135" t="s">
        <v>2339</v>
      </c>
      <c r="Q8" s="135" t="s">
        <v>2395</v>
      </c>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3616</v>
      </c>
      <c r="B9" s="128" t="s">
        <v>3658</v>
      </c>
      <c r="C9" s="129" t="s">
        <v>3659</v>
      </c>
      <c r="D9" s="131" t="s">
        <v>3660</v>
      </c>
      <c r="E9" s="131" t="s">
        <v>3661</v>
      </c>
      <c r="F9" s="131" t="s">
        <v>3662</v>
      </c>
      <c r="G9" s="131" t="s">
        <v>3663</v>
      </c>
      <c r="H9" s="131" t="s">
        <v>3664</v>
      </c>
      <c r="I9" s="133">
        <f>IF(COUNTIF(J9:AW9,"&lt;&gt;")=0,"",SUMPRODUCT(((Recommendations[ImplStatus]="Implemented")+(Recommendations[ImplStatus]="Compensated"))*ISNUMBER(MATCH(Recommendations[Id],J9:AW9,0)))/COUNTIF(J9:AW9,"&lt;&gt;"))</f>
        <v>0</v>
      </c>
      <c r="J9" s="135" t="s">
        <v>81</v>
      </c>
      <c r="K9" s="135" t="s">
        <v>276</v>
      </c>
      <c r="L9" s="135" t="s">
        <v>1140</v>
      </c>
      <c r="M9" s="135" t="s">
        <v>1912</v>
      </c>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3616</v>
      </c>
      <c r="B10" s="128" t="s">
        <v>3665</v>
      </c>
      <c r="C10" s="129" t="s">
        <v>3666</v>
      </c>
      <c r="D10" s="131" t="s">
        <v>3667</v>
      </c>
      <c r="E10" s="131" t="s">
        <v>3668</v>
      </c>
      <c r="F10" s="131" t="s">
        <v>3669</v>
      </c>
      <c r="G10" s="131" t="s">
        <v>3670</v>
      </c>
      <c r="H10" s="131" t="s">
        <v>3671</v>
      </c>
      <c r="I10" s="133">
        <f>IF(COUNTIF(J10:AW10,"&lt;&gt;")=0,"",SUMPRODUCT(((Recommendations[ImplStatus]="Implemented")+(Recommendations[ImplStatus]="Compensated"))*ISNUMBER(MATCH(Recommendations[Id],J10:AW10,0)))/COUNTIF(J10:AW10,"&lt;&gt;"))</f>
        <v>0</v>
      </c>
      <c r="J10" s="135" t="s">
        <v>30</v>
      </c>
      <c r="K10" s="135" t="s">
        <v>369</v>
      </c>
      <c r="L10" s="135" t="s">
        <v>374</v>
      </c>
      <c r="M10" s="135" t="s">
        <v>453</v>
      </c>
      <c r="N10" s="135" t="s">
        <v>727</v>
      </c>
      <c r="O10" s="135" t="s">
        <v>732</v>
      </c>
      <c r="P10" s="135" t="s">
        <v>2272</v>
      </c>
      <c r="Q10" s="135" t="s">
        <v>2277</v>
      </c>
      <c r="R10" s="135" t="s">
        <v>2282</v>
      </c>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3616</v>
      </c>
      <c r="B11" s="128" t="s">
        <v>3672</v>
      </c>
      <c r="C11" s="129" t="s">
        <v>3673</v>
      </c>
      <c r="D11" s="131" t="s">
        <v>3674</v>
      </c>
      <c r="E11" s="131" t="s">
        <v>3675</v>
      </c>
      <c r="F11" s="131" t="s">
        <v>3676</v>
      </c>
      <c r="G11" s="131" t="s">
        <v>3677</v>
      </c>
      <c r="H11" s="131" t="s">
        <v>3678</v>
      </c>
      <c r="I11" s="133">
        <f>IF(COUNTIF(J11:AW11,"&lt;&gt;")=0,"",SUMPRODUCT(((Recommendations[ImplStatus]="Implemented")+(Recommendations[ImplStatus]="Compensated"))*ISNUMBER(MATCH(Recommendations[Id],J11:AW11,0)))/COUNTIF(J11:AW11,"&lt;&gt;"))</f>
        <v>0</v>
      </c>
      <c r="J11" s="135" t="s">
        <v>35</v>
      </c>
      <c r="K11" s="135" t="s">
        <v>737</v>
      </c>
      <c r="L11" s="135" t="s">
        <v>742</v>
      </c>
      <c r="M11" s="135" t="s">
        <v>747</v>
      </c>
      <c r="N11" s="135" t="s">
        <v>2329</v>
      </c>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3616</v>
      </c>
      <c r="B12" s="128" t="s">
        <v>3679</v>
      </c>
      <c r="C12" s="129" t="s">
        <v>3680</v>
      </c>
      <c r="D12" s="131" t="s">
        <v>3681</v>
      </c>
      <c r="E12" s="131" t="s">
        <v>3682</v>
      </c>
      <c r="F12" s="131" t="s">
        <v>3683</v>
      </c>
      <c r="G12" s="131" t="s">
        <v>3670</v>
      </c>
      <c r="H12" s="131" t="s">
        <v>3684</v>
      </c>
      <c r="I12" s="133">
        <f>IF(COUNTIF(J12:AW12,"&lt;&gt;")=0,"",SUMPRODUCT(((Recommendations[ImplStatus]="Implemented")+(Recommendations[ImplStatus]="Compensated"))*ISNUMBER(MATCH(Recommendations[Id],J12:AW12,0)))/COUNTIF(J12:AW12,"&lt;&gt;"))</f>
        <v>0</v>
      </c>
      <c r="J12" s="135" t="s">
        <v>40</v>
      </c>
      <c r="K12" s="135" t="s">
        <v>45</v>
      </c>
      <c r="L12" s="135" t="s">
        <v>199</v>
      </c>
      <c r="M12" s="135" t="s">
        <v>204</v>
      </c>
      <c r="N12" s="135" t="s">
        <v>266</v>
      </c>
      <c r="O12" s="135" t="s">
        <v>820</v>
      </c>
      <c r="P12" s="135" t="s">
        <v>825</v>
      </c>
      <c r="Q12" s="135" t="s">
        <v>895</v>
      </c>
      <c r="R12" s="135" t="s">
        <v>900</v>
      </c>
      <c r="S12" s="135" t="s">
        <v>905</v>
      </c>
      <c r="T12" s="135" t="s">
        <v>1170</v>
      </c>
      <c r="U12" s="135" t="s">
        <v>2130</v>
      </c>
      <c r="V12" s="135" t="s">
        <v>2372</v>
      </c>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3616</v>
      </c>
      <c r="B13" s="128" t="s">
        <v>3685</v>
      </c>
      <c r="C13" s="129" t="s">
        <v>3686</v>
      </c>
      <c r="D13" s="131" t="s">
        <v>3687</v>
      </c>
      <c r="E13" s="131" t="s">
        <v>3688</v>
      </c>
      <c r="F13" s="131" t="s">
        <v>3689</v>
      </c>
      <c r="G13" s="131" t="s">
        <v>3670</v>
      </c>
      <c r="H13" s="131" t="s">
        <v>3690</v>
      </c>
      <c r="I13" s="133">
        <f>IF(COUNTIF(J13:AW13,"&lt;&gt;")=0,"",SUMPRODUCT(((Recommendations[ImplStatus]="Implemented")+(Recommendations[ImplStatus]="Compensated"))*ISNUMBER(MATCH(Recommendations[Id],J13:AW13,0)))/COUNTIF(J13:AW13,"&lt;&gt;"))</f>
        <v>0</v>
      </c>
      <c r="J13" s="135" t="s">
        <v>40</v>
      </c>
      <c r="K13" s="135" t="s">
        <v>45</v>
      </c>
      <c r="L13" s="135" t="s">
        <v>199</v>
      </c>
      <c r="M13" s="135" t="s">
        <v>204</v>
      </c>
      <c r="N13" s="135" t="s">
        <v>266</v>
      </c>
      <c r="O13" s="135" t="s">
        <v>820</v>
      </c>
      <c r="P13" s="135" t="s">
        <v>825</v>
      </c>
      <c r="Q13" s="135" t="s">
        <v>895</v>
      </c>
      <c r="R13" s="135" t="s">
        <v>900</v>
      </c>
      <c r="S13" s="135" t="s">
        <v>905</v>
      </c>
      <c r="T13" s="135" t="s">
        <v>1125</v>
      </c>
      <c r="U13" s="135" t="s">
        <v>1180</v>
      </c>
      <c r="V13" s="135" t="s">
        <v>1331</v>
      </c>
      <c r="W13" s="135" t="s">
        <v>1487</v>
      </c>
      <c r="X13" s="135" t="s">
        <v>1632</v>
      </c>
      <c r="Y13" s="135" t="s">
        <v>1922</v>
      </c>
      <c r="Z13" s="135" t="s">
        <v>2063</v>
      </c>
      <c r="AA13" s="135" t="s">
        <v>2120</v>
      </c>
      <c r="AB13" s="135" t="s">
        <v>2130</v>
      </c>
      <c r="AC13" s="135" t="s">
        <v>2369</v>
      </c>
      <c r="AD13" s="135" t="s">
        <v>2372</v>
      </c>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3616</v>
      </c>
      <c r="B14" s="128" t="s">
        <v>3691</v>
      </c>
      <c r="C14" s="129" t="s">
        <v>3692</v>
      </c>
      <c r="D14" s="131" t="s">
        <v>3693</v>
      </c>
      <c r="E14" s="131" t="s">
        <v>3694</v>
      </c>
      <c r="F14" s="131" t="s">
        <v>3695</v>
      </c>
      <c r="G14" s="131" t="s">
        <v>3696</v>
      </c>
      <c r="H14" s="131" t="s">
        <v>3697</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3616</v>
      </c>
      <c r="B15" s="128" t="s">
        <v>3698</v>
      </c>
      <c r="C15" s="129" t="s">
        <v>3699</v>
      </c>
      <c r="D15" s="131" t="s">
        <v>3700</v>
      </c>
      <c r="E15" s="131" t="s">
        <v>3701</v>
      </c>
      <c r="F15" s="131" t="s">
        <v>3702</v>
      </c>
      <c r="G15" s="131" t="s">
        <v>3703</v>
      </c>
      <c r="H15" s="131" t="s">
        <v>3704</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3616</v>
      </c>
      <c r="B16" s="128" t="s">
        <v>3705</v>
      </c>
      <c r="C16" s="129" t="s">
        <v>3706</v>
      </c>
      <c r="D16" s="131" t="s">
        <v>3707</v>
      </c>
      <c r="E16" s="131" t="s">
        <v>3708</v>
      </c>
      <c r="F16" s="131" t="s">
        <v>3709</v>
      </c>
      <c r="G16" s="131" t="s">
        <v>3710</v>
      </c>
      <c r="H16" s="131" t="s">
        <v>3711</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3616</v>
      </c>
      <c r="B17" s="128" t="s">
        <v>3712</v>
      </c>
      <c r="C17" s="129" t="s">
        <v>3713</v>
      </c>
      <c r="D17" s="131" t="s">
        <v>3714</v>
      </c>
      <c r="E17" s="131" t="s">
        <v>3715</v>
      </c>
      <c r="F17" s="131" t="s">
        <v>3716</v>
      </c>
      <c r="G17" s="131" t="s">
        <v>3717</v>
      </c>
      <c r="H17" s="131" t="s">
        <v>3718</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3616</v>
      </c>
      <c r="B18" s="128" t="s">
        <v>3719</v>
      </c>
      <c r="C18" s="129" t="s">
        <v>3720</v>
      </c>
      <c r="D18" s="131" t="s">
        <v>3721</v>
      </c>
      <c r="E18" s="131" t="s">
        <v>3722</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3723</v>
      </c>
      <c r="B19" s="127"/>
      <c r="C19" s="126" t="s">
        <v>3724</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3723</v>
      </c>
      <c r="B20" s="128" t="s">
        <v>3725</v>
      </c>
      <c r="C20" s="129" t="s">
        <v>3726</v>
      </c>
      <c r="D20" s="131" t="s">
        <v>3727</v>
      </c>
      <c r="E20" s="131" t="s">
        <v>3728</v>
      </c>
      <c r="F20" s="131" t="s">
        <v>3729</v>
      </c>
      <c r="G20" s="131" t="s">
        <v>3730</v>
      </c>
      <c r="H20" s="131" t="s">
        <v>3731</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3723</v>
      </c>
      <c r="B21" s="128" t="s">
        <v>3732</v>
      </c>
      <c r="C21" s="129" t="s">
        <v>3733</v>
      </c>
      <c r="D21" s="131" t="s">
        <v>3734</v>
      </c>
      <c r="E21" s="131" t="s">
        <v>3735</v>
      </c>
      <c r="F21" s="131" t="s">
        <v>3736</v>
      </c>
      <c r="G21" s="131" t="s">
        <v>3737</v>
      </c>
      <c r="H21" s="131" t="s">
        <v>3738</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3739</v>
      </c>
      <c r="B22" s="127"/>
      <c r="C22" s="126" t="s">
        <v>3740</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3739</v>
      </c>
      <c r="B23" s="128" t="s">
        <v>3741</v>
      </c>
      <c r="C23" s="129" t="s">
        <v>3742</v>
      </c>
      <c r="D23" s="131" t="s">
        <v>3743</v>
      </c>
      <c r="E23" s="131" t="s">
        <v>3744</v>
      </c>
      <c r="F23" s="131" t="s">
        <v>3745</v>
      </c>
      <c r="G23" s="131" t="s">
        <v>3746</v>
      </c>
      <c r="H23" s="131" t="s">
        <v>3747</v>
      </c>
      <c r="I23" s="133">
        <f>IF(COUNTIF(J23:AW23,"&lt;&gt;")=0,"",SUMPRODUCT(((Recommendations[ImplStatus]="Implemented")+(Recommendations[ImplStatus]="Compensated"))*ISNUMBER(MATCH(Recommendations[Id],J23:AW23,0)))/COUNTIF(J23:AW23,"&lt;&gt;"))</f>
        <v>0</v>
      </c>
      <c r="J23" s="135" t="s">
        <v>14</v>
      </c>
      <c r="K23" s="135" t="s">
        <v>25</v>
      </c>
      <c r="L23" s="135" t="s">
        <v>50</v>
      </c>
      <c r="M23" s="135" t="s">
        <v>55</v>
      </c>
      <c r="N23" s="135" t="s">
        <v>60</v>
      </c>
      <c r="O23" s="135" t="s">
        <v>71</v>
      </c>
      <c r="P23" s="135" t="s">
        <v>81</v>
      </c>
      <c r="Q23" s="135" t="s">
        <v>109</v>
      </c>
      <c r="R23" s="135" t="s">
        <v>119</v>
      </c>
      <c r="S23" s="135" t="s">
        <v>207</v>
      </c>
      <c r="T23" s="135" t="s">
        <v>225</v>
      </c>
      <c r="U23" s="135" t="s">
        <v>230</v>
      </c>
      <c r="V23" s="135" t="s">
        <v>235</v>
      </c>
      <c r="W23" s="135" t="s">
        <v>240</v>
      </c>
      <c r="X23" s="135" t="s">
        <v>276</v>
      </c>
      <c r="Y23" s="135" t="s">
        <v>281</v>
      </c>
      <c r="Z23" s="135" t="s">
        <v>286</v>
      </c>
      <c r="AA23" s="135" t="s">
        <v>289</v>
      </c>
      <c r="AB23" s="135" t="s">
        <v>345</v>
      </c>
      <c r="AC23" s="135" t="s">
        <v>350</v>
      </c>
      <c r="AD23" s="135" t="s">
        <v>355</v>
      </c>
      <c r="AE23" s="135" t="s">
        <v>360</v>
      </c>
      <c r="AF23" s="135" t="s">
        <v>378</v>
      </c>
      <c r="AG23" s="135" t="s">
        <v>438</v>
      </c>
      <c r="AH23" s="135" t="s">
        <v>523</v>
      </c>
      <c r="AI23" s="135" t="s">
        <v>610</v>
      </c>
      <c r="AJ23" s="135" t="s">
        <v>655</v>
      </c>
      <c r="AK23" s="135" t="s">
        <v>675</v>
      </c>
      <c r="AL23" s="135" t="s">
        <v>680</v>
      </c>
      <c r="AM23" s="135" t="s">
        <v>685</v>
      </c>
      <c r="AN23" s="135" t="s">
        <v>722</v>
      </c>
      <c r="AO23" s="135" t="s">
        <v>840</v>
      </c>
      <c r="AP23" s="135" t="s">
        <v>915</v>
      </c>
      <c r="AQ23" s="135" t="s">
        <v>1060</v>
      </c>
      <c r="AR23" s="135" t="s">
        <v>1201</v>
      </c>
      <c r="AS23" s="135" t="s">
        <v>1206</v>
      </c>
      <c r="AT23" s="135" t="s">
        <v>1311</v>
      </c>
      <c r="AU23" s="135" t="s">
        <v>1352</v>
      </c>
      <c r="AV23" s="135" t="s">
        <v>1357</v>
      </c>
      <c r="AW23" s="145" t="s">
        <v>1457</v>
      </c>
    </row>
    <row r="24" spans="1:49" ht="60" customHeight="1" x14ac:dyDescent="0.35">
      <c r="A24" s="142" t="s">
        <v>3739</v>
      </c>
      <c r="B24" s="128" t="s">
        <v>3748</v>
      </c>
      <c r="C24" s="129" t="s">
        <v>3749</v>
      </c>
      <c r="D24" s="131" t="s">
        <v>3750</v>
      </c>
      <c r="E24" s="131" t="s">
        <v>3751</v>
      </c>
      <c r="F24" s="131" t="s">
        <v>3752</v>
      </c>
      <c r="G24" s="131" t="s">
        <v>3753</v>
      </c>
      <c r="H24" s="131" t="s">
        <v>3754</v>
      </c>
      <c r="I24" s="133">
        <f>IF(COUNTIF(J24:AW24,"&lt;&gt;")=0,"",SUMPRODUCT(((Recommendations[ImplStatus]="Implemented")+(Recommendations[ImplStatus]="Compensated"))*ISNUMBER(MATCH(Recommendations[Id],J24:AW24,0)))/COUNTIF(J24:AW24,"&lt;&gt;"))</f>
        <v>0</v>
      </c>
      <c r="J24" s="135" t="s">
        <v>76</v>
      </c>
      <c r="K24" s="135" t="s">
        <v>600</v>
      </c>
      <c r="L24" s="135" t="s">
        <v>840</v>
      </c>
      <c r="M24" s="135" t="s">
        <v>1201</v>
      </c>
      <c r="N24" s="135" t="s">
        <v>1352</v>
      </c>
      <c r="O24" s="135" t="s">
        <v>1506</v>
      </c>
      <c r="P24" s="135" t="s">
        <v>1651</v>
      </c>
      <c r="Q24" s="135" t="s">
        <v>1803</v>
      </c>
      <c r="R24" s="135" t="s">
        <v>1813</v>
      </c>
      <c r="S24" s="135" t="s">
        <v>1962</v>
      </c>
      <c r="T24" s="135" t="s">
        <v>2084</v>
      </c>
      <c r="U24" s="135" t="s">
        <v>2245</v>
      </c>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3739</v>
      </c>
      <c r="B25" s="128" t="s">
        <v>3755</v>
      </c>
      <c r="C25" s="129" t="s">
        <v>3756</v>
      </c>
      <c r="D25" s="131" t="s">
        <v>3757</v>
      </c>
      <c r="E25" s="131" t="s">
        <v>3758</v>
      </c>
      <c r="F25" s="131" t="s">
        <v>3759</v>
      </c>
      <c r="G25" s="131" t="s">
        <v>3760</v>
      </c>
      <c r="H25" s="131" t="s">
        <v>3761</v>
      </c>
      <c r="I25" s="133">
        <f>IF(COUNTIF(J25:AW25,"&lt;&gt;")=0,"",SUMPRODUCT(((Recommendations[ImplStatus]="Implemented")+(Recommendations[ImplStatus]="Compensated"))*ISNUMBER(MATCH(Recommendations[Id],J25:AW25,0)))/COUNTIF(J25:AW25,"&lt;&gt;"))</f>
        <v>0</v>
      </c>
      <c r="J25" s="135" t="s">
        <v>14</v>
      </c>
      <c r="K25" s="135" t="s">
        <v>207</v>
      </c>
      <c r="L25" s="135" t="s">
        <v>722</v>
      </c>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3739</v>
      </c>
      <c r="B26" s="128" t="s">
        <v>3762</v>
      </c>
      <c r="C26" s="129" t="s">
        <v>3763</v>
      </c>
      <c r="D26" s="131" t="s">
        <v>3764</v>
      </c>
      <c r="E26" s="131" t="s">
        <v>3765</v>
      </c>
      <c r="F26" s="131" t="s">
        <v>3766</v>
      </c>
      <c r="G26" s="131" t="s">
        <v>3753</v>
      </c>
      <c r="H26" s="131" t="s">
        <v>3767</v>
      </c>
      <c r="I26" s="133">
        <f>IF(COUNTIF(J26:AW26,"&lt;&gt;")=0,"",SUMPRODUCT(((Recommendations[ImplStatus]="Implemented")+(Recommendations[ImplStatus]="Compensated"))*ISNUMBER(MATCH(Recommendations[Id],J26:AW26,0)))/COUNTIF(J26:AW26,"&lt;&gt;"))</f>
        <v>0</v>
      </c>
      <c r="J26" s="135" t="s">
        <v>86</v>
      </c>
      <c r="K26" s="135" t="s">
        <v>91</v>
      </c>
      <c r="L26" s="135" t="s">
        <v>293</v>
      </c>
      <c r="M26" s="135" t="s">
        <v>2145</v>
      </c>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3739</v>
      </c>
      <c r="B27" s="128" t="s">
        <v>3768</v>
      </c>
      <c r="C27" s="129" t="s">
        <v>3769</v>
      </c>
      <c r="D27" s="131" t="s">
        <v>3770</v>
      </c>
      <c r="E27" s="131" t="s">
        <v>3771</v>
      </c>
      <c r="F27" s="131" t="s">
        <v>3772</v>
      </c>
      <c r="G27" s="131" t="s">
        <v>3773</v>
      </c>
      <c r="H27" s="131" t="s">
        <v>3774</v>
      </c>
      <c r="I27" s="133">
        <f>IF(COUNTIF(J27:AW27,"&lt;&gt;")=0,"",SUMPRODUCT(((Recommendations[ImplStatus]="Implemented")+(Recommendations[ImplStatus]="Compensated"))*ISNUMBER(MATCH(Recommendations[Id],J27:AW27,0)))/COUNTIF(J27:AW27,"&lt;&gt;"))</f>
        <v>0</v>
      </c>
      <c r="J27" s="135" t="s">
        <v>2220</v>
      </c>
      <c r="K27" s="135" t="s">
        <v>2391</v>
      </c>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3739</v>
      </c>
      <c r="B28" s="128" t="s">
        <v>3775</v>
      </c>
      <c r="C28" s="129" t="s">
        <v>3776</v>
      </c>
      <c r="D28" s="131" t="s">
        <v>3777</v>
      </c>
      <c r="E28" s="131" t="s">
        <v>3778</v>
      </c>
      <c r="F28" s="131" t="s">
        <v>3779</v>
      </c>
      <c r="G28" s="131" t="s">
        <v>3780</v>
      </c>
      <c r="H28" s="131" t="s">
        <v>3781</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3739</v>
      </c>
      <c r="B29" s="128" t="s">
        <v>3782</v>
      </c>
      <c r="C29" s="129" t="s">
        <v>3783</v>
      </c>
      <c r="D29" s="131" t="s">
        <v>3784</v>
      </c>
      <c r="E29" s="131" t="s">
        <v>3785</v>
      </c>
      <c r="F29" s="131" t="s">
        <v>3786</v>
      </c>
      <c r="G29" s="131" t="s">
        <v>3670</v>
      </c>
      <c r="H29" s="131" t="s">
        <v>3787</v>
      </c>
      <c r="I29" s="133">
        <f>IF(COUNTIF(J29:AW29,"&lt;&gt;")=0,"",SUMPRODUCT(((Recommendations[ImplStatus]="Implemented")+(Recommendations[ImplStatus]="Compensated"))*ISNUMBER(MATCH(Recommendations[Id],J29:AW29,0)))/COUNTIF(J29:AW29,"&lt;&gt;"))</f>
        <v>0</v>
      </c>
      <c r="J29" s="135" t="s">
        <v>298</v>
      </c>
      <c r="K29" s="135" t="s">
        <v>690</v>
      </c>
      <c r="L29" s="135" t="s">
        <v>920</v>
      </c>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3739</v>
      </c>
      <c r="B30" s="128" t="s">
        <v>3788</v>
      </c>
      <c r="C30" s="129" t="s">
        <v>3789</v>
      </c>
      <c r="D30" s="131" t="s">
        <v>3790</v>
      </c>
      <c r="E30" s="131" t="s">
        <v>3791</v>
      </c>
      <c r="F30" s="131" t="s">
        <v>3792</v>
      </c>
      <c r="G30" s="131" t="s">
        <v>3753</v>
      </c>
      <c r="H30" s="131" t="s">
        <v>3793</v>
      </c>
      <c r="I30" s="133">
        <f>IF(COUNTIF(J30:AW30,"&lt;&gt;")=0,"",SUMPRODUCT(((Recommendations[ImplStatus]="Implemented")+(Recommendations[ImplStatus]="Compensated"))*ISNUMBER(MATCH(Recommendations[Id],J30:AW30,0)))/COUNTIF(J30:AW30,"&lt;&gt;"))</f>
        <v>0</v>
      </c>
      <c r="J30" s="135" t="s">
        <v>96</v>
      </c>
      <c r="K30" s="135" t="s">
        <v>101</v>
      </c>
      <c r="L30" s="135" t="s">
        <v>105</v>
      </c>
      <c r="M30" s="135" t="s">
        <v>114</v>
      </c>
      <c r="N30" s="135" t="s">
        <v>212</v>
      </c>
      <c r="O30" s="135" t="s">
        <v>217</v>
      </c>
      <c r="P30" s="135" t="s">
        <v>221</v>
      </c>
      <c r="Q30" s="135" t="s">
        <v>245</v>
      </c>
      <c r="R30" s="135" t="s">
        <v>250</v>
      </c>
      <c r="S30" s="135" t="s">
        <v>253</v>
      </c>
      <c r="T30" s="135" t="s">
        <v>615</v>
      </c>
      <c r="U30" s="135" t="s">
        <v>1094</v>
      </c>
      <c r="V30" s="135" t="s">
        <v>1211</v>
      </c>
      <c r="W30" s="135" t="s">
        <v>1362</v>
      </c>
      <c r="X30" s="135" t="s">
        <v>1515</v>
      </c>
      <c r="Y30" s="135" t="s">
        <v>1661</v>
      </c>
      <c r="Z30" s="135" t="s">
        <v>1818</v>
      </c>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3794</v>
      </c>
      <c r="B31" s="127"/>
      <c r="C31" s="126" t="s">
        <v>3795</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3794</v>
      </c>
      <c r="B32" s="128" t="s">
        <v>3796</v>
      </c>
      <c r="C32" s="129" t="s">
        <v>3797</v>
      </c>
      <c r="D32" s="131" t="s">
        <v>3798</v>
      </c>
      <c r="E32" s="131" t="s">
        <v>3799</v>
      </c>
      <c r="F32" s="131" t="s">
        <v>3800</v>
      </c>
      <c r="G32" s="131" t="s">
        <v>3801</v>
      </c>
      <c r="H32" s="131" t="s">
        <v>3802</v>
      </c>
      <c r="I32" s="133">
        <f>IF(COUNTIF(J32:AW32,"&lt;&gt;")=0,"",SUMPRODUCT(((Recommendations[ImplStatus]="Implemented")+(Recommendations[ImplStatus]="Compensated"))*ISNUMBER(MATCH(Recommendations[Id],J32:AW32,0)))/COUNTIF(J32:AW32,"&lt;&gt;"))</f>
        <v>0</v>
      </c>
      <c r="J32" s="135" t="s">
        <v>1050</v>
      </c>
      <c r="K32" s="135" t="s">
        <v>1160</v>
      </c>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3794</v>
      </c>
      <c r="B33" s="128" t="s">
        <v>3803</v>
      </c>
      <c r="C33" s="129" t="s">
        <v>3804</v>
      </c>
      <c r="D33" s="131" t="s">
        <v>3805</v>
      </c>
      <c r="E33" s="131" t="s">
        <v>3806</v>
      </c>
      <c r="F33" s="131" t="s">
        <v>3807</v>
      </c>
      <c r="G33" s="131" t="s">
        <v>3808</v>
      </c>
      <c r="H33" s="131" t="s">
        <v>3809</v>
      </c>
      <c r="I33" s="133">
        <f>IF(COUNTIF(J33:AW33,"&lt;&gt;")=0,"",SUMPRODUCT(((Recommendations[ImplStatus]="Implemented")+(Recommendations[ImplStatus]="Compensated"))*ISNUMBER(MATCH(Recommendations[Id],J33:AW33,0)))/COUNTIF(J33:AW33,"&lt;&gt;"))</f>
        <v>0</v>
      </c>
      <c r="J33" s="135" t="s">
        <v>194</v>
      </c>
      <c r="K33" s="135" t="s">
        <v>271</v>
      </c>
      <c r="L33" s="135" t="s">
        <v>335</v>
      </c>
      <c r="M33" s="135" t="s">
        <v>383</v>
      </c>
      <c r="N33" s="135" t="s">
        <v>388</v>
      </c>
      <c r="O33" s="135" t="s">
        <v>398</v>
      </c>
      <c r="P33" s="135" t="s">
        <v>403</v>
      </c>
      <c r="Q33" s="135" t="s">
        <v>408</v>
      </c>
      <c r="R33" s="135" t="s">
        <v>413</v>
      </c>
      <c r="S33" s="135" t="s">
        <v>418</v>
      </c>
      <c r="T33" s="135" t="s">
        <v>423</v>
      </c>
      <c r="U33" s="135" t="s">
        <v>433</v>
      </c>
      <c r="V33" s="135" t="s">
        <v>443</v>
      </c>
      <c r="W33" s="135" t="s">
        <v>448</v>
      </c>
      <c r="X33" s="135" t="s">
        <v>463</v>
      </c>
      <c r="Y33" s="135" t="s">
        <v>468</v>
      </c>
      <c r="Z33" s="135" t="s">
        <v>473</v>
      </c>
      <c r="AA33" s="135" t="s">
        <v>478</v>
      </c>
      <c r="AB33" s="135" t="s">
        <v>482</v>
      </c>
      <c r="AC33" s="135" t="s">
        <v>487</v>
      </c>
      <c r="AD33" s="135" t="s">
        <v>492</v>
      </c>
      <c r="AE33" s="135" t="s">
        <v>495</v>
      </c>
      <c r="AF33" s="135" t="s">
        <v>499</v>
      </c>
      <c r="AG33" s="135" t="s">
        <v>504</v>
      </c>
      <c r="AH33" s="135" t="s">
        <v>509</v>
      </c>
      <c r="AI33" s="135" t="s">
        <v>514</v>
      </c>
      <c r="AJ33" s="135" t="s">
        <v>518</v>
      </c>
      <c r="AK33" s="135" t="s">
        <v>523</v>
      </c>
      <c r="AL33" s="135" t="s">
        <v>528</v>
      </c>
      <c r="AM33" s="135" t="s">
        <v>533</v>
      </c>
      <c r="AN33" s="135" t="s">
        <v>538</v>
      </c>
      <c r="AO33" s="135" t="s">
        <v>542</v>
      </c>
      <c r="AP33" s="135" t="s">
        <v>552</v>
      </c>
      <c r="AQ33" s="135" t="s">
        <v>557</v>
      </c>
      <c r="AR33" s="135" t="s">
        <v>566</v>
      </c>
      <c r="AS33" s="135" t="s">
        <v>570</v>
      </c>
      <c r="AT33" s="135" t="s">
        <v>575</v>
      </c>
      <c r="AU33" s="135" t="s">
        <v>579</v>
      </c>
      <c r="AV33" s="135" t="s">
        <v>584</v>
      </c>
      <c r="AW33" s="145" t="s">
        <v>605</v>
      </c>
    </row>
    <row r="34" spans="1:49" ht="60" customHeight="1" x14ac:dyDescent="0.35">
      <c r="A34" s="142" t="s">
        <v>3794</v>
      </c>
      <c r="B34" s="128" t="s">
        <v>3810</v>
      </c>
      <c r="C34" s="129" t="s">
        <v>3811</v>
      </c>
      <c r="D34" s="131" t="s">
        <v>3812</v>
      </c>
      <c r="E34" s="131" t="s">
        <v>3813</v>
      </c>
      <c r="F34" s="131" t="s">
        <v>3814</v>
      </c>
      <c r="G34" s="131" t="s">
        <v>3815</v>
      </c>
      <c r="H34" s="131" t="s">
        <v>3816</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3794</v>
      </c>
      <c r="B35" s="128" t="s">
        <v>3817</v>
      </c>
      <c r="C35" s="129" t="s">
        <v>3818</v>
      </c>
      <c r="D35" s="131" t="s">
        <v>3819</v>
      </c>
      <c r="E35" s="131" t="s">
        <v>3820</v>
      </c>
      <c r="F35" s="131" t="s">
        <v>3821</v>
      </c>
      <c r="G35" s="131" t="s">
        <v>3822</v>
      </c>
      <c r="H35" s="131" t="s">
        <v>3823</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3794</v>
      </c>
      <c r="B36" s="128" t="s">
        <v>3824</v>
      </c>
      <c r="C36" s="129" t="s">
        <v>3825</v>
      </c>
      <c r="D36" s="131" t="s">
        <v>3826</v>
      </c>
      <c r="E36" s="131" t="s">
        <v>3827</v>
      </c>
      <c r="F36" s="131" t="s">
        <v>3828</v>
      </c>
      <c r="G36" s="131" t="s">
        <v>3829</v>
      </c>
      <c r="H36" s="131" t="s">
        <v>3830</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3794</v>
      </c>
      <c r="B37" s="128" t="s">
        <v>3831</v>
      </c>
      <c r="C37" s="129" t="s">
        <v>3832</v>
      </c>
      <c r="D37" s="131" t="s">
        <v>3833</v>
      </c>
      <c r="E37" s="131" t="s">
        <v>3834</v>
      </c>
      <c r="F37" s="131" t="s">
        <v>3835</v>
      </c>
      <c r="G37" s="131" t="s">
        <v>3836</v>
      </c>
      <c r="H37" s="131" t="s">
        <v>3837</v>
      </c>
      <c r="I37" s="133">
        <f>IF(COUNTIF(J37:AW37,"&lt;&gt;")=0,"",SUMPRODUCT(((Recommendations[ImplStatus]="Implemented")+(Recommendations[ImplStatus]="Compensated"))*ISNUMBER(MATCH(Recommendations[Id],J37:AW37,0)))/COUNTIF(J37:AW37,"&lt;&gt;"))</f>
        <v>0</v>
      </c>
      <c r="J37" s="135" t="s">
        <v>174</v>
      </c>
      <c r="K37" s="135" t="s">
        <v>340</v>
      </c>
      <c r="L37" s="135" t="s">
        <v>393</v>
      </c>
      <c r="M37" s="135" t="s">
        <v>458</v>
      </c>
      <c r="N37" s="135" t="s">
        <v>547</v>
      </c>
      <c r="O37" s="135" t="s">
        <v>860</v>
      </c>
      <c r="P37" s="135" t="s">
        <v>865</v>
      </c>
      <c r="Q37" s="135" t="s">
        <v>870</v>
      </c>
      <c r="R37" s="135" t="s">
        <v>995</v>
      </c>
      <c r="S37" s="135" t="s">
        <v>1084</v>
      </c>
      <c r="T37" s="135" t="s">
        <v>1089</v>
      </c>
      <c r="U37" s="135" t="s">
        <v>1099</v>
      </c>
      <c r="V37" s="135" t="s">
        <v>1104</v>
      </c>
      <c r="W37" s="135" t="s">
        <v>1109</v>
      </c>
      <c r="X37" s="135" t="s">
        <v>1113</v>
      </c>
      <c r="Y37" s="135" t="s">
        <v>1117</v>
      </c>
      <c r="Z37" s="135" t="s">
        <v>1121</v>
      </c>
      <c r="AA37" s="135" t="s">
        <v>1130</v>
      </c>
      <c r="AB37" s="135" t="s">
        <v>1155</v>
      </c>
      <c r="AC37" s="135" t="s">
        <v>1175</v>
      </c>
      <c r="AD37" s="135" t="s">
        <v>1246</v>
      </c>
      <c r="AE37" s="135" t="s">
        <v>1326</v>
      </c>
      <c r="AF37" s="135" t="s">
        <v>1392</v>
      </c>
      <c r="AG37" s="135" t="s">
        <v>1472</v>
      </c>
      <c r="AH37" s="135" t="s">
        <v>1550</v>
      </c>
      <c r="AI37" s="135" t="s">
        <v>1622</v>
      </c>
      <c r="AJ37" s="135" t="s">
        <v>1691</v>
      </c>
      <c r="AK37" s="135" t="s">
        <v>1767</v>
      </c>
      <c r="AL37" s="135" t="s">
        <v>1858</v>
      </c>
      <c r="AM37" s="135" t="s">
        <v>1987</v>
      </c>
      <c r="AN37" s="135" t="s">
        <v>2053</v>
      </c>
      <c r="AO37" s="135" t="s">
        <v>2160</v>
      </c>
      <c r="AP37" s="135" t="s">
        <v>2210</v>
      </c>
      <c r="AQ37" s="135" t="s">
        <v>2324</v>
      </c>
      <c r="AR37" s="135" t="s">
        <v>2354</v>
      </c>
      <c r="AS37" s="135" t="s">
        <v>2404</v>
      </c>
      <c r="AT37" s="135"/>
      <c r="AU37" s="135"/>
      <c r="AV37" s="135"/>
      <c r="AW37" s="145"/>
    </row>
    <row r="38" spans="1:49" ht="60" customHeight="1" x14ac:dyDescent="0.35">
      <c r="A38" s="142" t="s">
        <v>3794</v>
      </c>
      <c r="B38" s="128" t="s">
        <v>3838</v>
      </c>
      <c r="C38" s="129" t="s">
        <v>3839</v>
      </c>
      <c r="D38" s="131" t="s">
        <v>3840</v>
      </c>
      <c r="E38" s="131" t="s">
        <v>3841</v>
      </c>
      <c r="F38" s="131" t="s">
        <v>3842</v>
      </c>
      <c r="G38" s="131" t="s">
        <v>3843</v>
      </c>
      <c r="H38" s="131" t="s">
        <v>3844</v>
      </c>
      <c r="I38" s="133">
        <f>IF(COUNTIF(J38:AW38,"&lt;&gt;")=0,"",SUMPRODUCT(((Recommendations[ImplStatus]="Implemented")+(Recommendations[ImplStatus]="Compensated"))*ISNUMBER(MATCH(Recommendations[Id],J38:AW38,0)))/COUNTIF(J38:AW38,"&lt;&gt;"))</f>
        <v>0</v>
      </c>
      <c r="J38" s="135" t="s">
        <v>1216</v>
      </c>
      <c r="K38" s="135" t="s">
        <v>1367</v>
      </c>
      <c r="L38" s="135" t="s">
        <v>1520</v>
      </c>
      <c r="M38" s="135" t="s">
        <v>1666</v>
      </c>
      <c r="N38" s="135" t="s">
        <v>1671</v>
      </c>
      <c r="O38" s="135" t="s">
        <v>1828</v>
      </c>
      <c r="P38" s="135" t="s">
        <v>1972</v>
      </c>
      <c r="Q38" s="135" t="s">
        <v>2240</v>
      </c>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3794</v>
      </c>
      <c r="B39" s="128" t="s">
        <v>3845</v>
      </c>
      <c r="C39" s="129" t="s">
        <v>3846</v>
      </c>
      <c r="D39" s="131" t="s">
        <v>3847</v>
      </c>
      <c r="E39" s="131" t="s">
        <v>3848</v>
      </c>
      <c r="F39" s="131" t="s">
        <v>3849</v>
      </c>
      <c r="G39" s="131" t="s">
        <v>3850</v>
      </c>
      <c r="H39" s="131" t="s">
        <v>3851</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3794</v>
      </c>
      <c r="B40" s="128" t="s">
        <v>3852</v>
      </c>
      <c r="C40" s="129" t="s">
        <v>3853</v>
      </c>
      <c r="D40" s="131" t="s">
        <v>3854</v>
      </c>
      <c r="E40" s="131" t="s">
        <v>3855</v>
      </c>
      <c r="F40" s="131" t="s">
        <v>3856</v>
      </c>
      <c r="G40" s="131" t="s">
        <v>3857</v>
      </c>
      <c r="H40" s="131" t="s">
        <v>3858</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3794</v>
      </c>
      <c r="B41" s="128" t="s">
        <v>3859</v>
      </c>
      <c r="C41" s="129" t="s">
        <v>3860</v>
      </c>
      <c r="D41" s="131" t="s">
        <v>3861</v>
      </c>
      <c r="E41" s="131" t="s">
        <v>3862</v>
      </c>
      <c r="F41" s="131" t="s">
        <v>3863</v>
      </c>
      <c r="G41" s="131" t="s">
        <v>3801</v>
      </c>
      <c r="H41" s="131" t="s">
        <v>3864</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3865</v>
      </c>
      <c r="B42" s="127"/>
      <c r="C42" s="126" t="s">
        <v>3866</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3865</v>
      </c>
      <c r="B43" s="128" t="s">
        <v>3867</v>
      </c>
      <c r="C43" s="129" t="s">
        <v>3868</v>
      </c>
      <c r="D43" s="131" t="s">
        <v>3869</v>
      </c>
      <c r="E43" s="131" t="s">
        <v>3870</v>
      </c>
      <c r="F43" s="131" t="s">
        <v>3871</v>
      </c>
      <c r="G43" s="131" t="s">
        <v>3872</v>
      </c>
      <c r="H43" s="131" t="s">
        <v>3873</v>
      </c>
      <c r="I43" s="133">
        <f>IF(COUNTIF(J43:AW43,"&lt;&gt;")=0,"",SUMPRODUCT(((Recommendations[ImplStatus]="Implemented")+(Recommendations[ImplStatus]="Compensated"))*ISNUMBER(MATCH(Recommendations[Id],J43:AW43,0)))/COUNTIF(J43:AW43,"&lt;&gt;"))</f>
        <v>0</v>
      </c>
      <c r="J43" s="135" t="s">
        <v>179</v>
      </c>
      <c r="K43" s="135" t="s">
        <v>428</v>
      </c>
      <c r="L43" s="135" t="s">
        <v>635</v>
      </c>
      <c r="M43" s="135" t="s">
        <v>772</v>
      </c>
      <c r="N43" s="135" t="s">
        <v>835</v>
      </c>
      <c r="O43" s="135" t="s">
        <v>875</v>
      </c>
      <c r="P43" s="135" t="s">
        <v>955</v>
      </c>
      <c r="Q43" s="135" t="s">
        <v>2150</v>
      </c>
      <c r="R43" s="135" t="s">
        <v>2235</v>
      </c>
      <c r="S43" s="135" t="s">
        <v>2344</v>
      </c>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3865</v>
      </c>
      <c r="B44" s="128" t="s">
        <v>3874</v>
      </c>
      <c r="C44" s="129" t="s">
        <v>3875</v>
      </c>
      <c r="D44" s="131" t="s">
        <v>3876</v>
      </c>
      <c r="E44" s="131" t="s">
        <v>3877</v>
      </c>
      <c r="F44" s="131" t="s">
        <v>3878</v>
      </c>
      <c r="G44" s="131" t="s">
        <v>3879</v>
      </c>
      <c r="H44" s="131" t="s">
        <v>3880</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3865</v>
      </c>
      <c r="B45" s="128" t="s">
        <v>3881</v>
      </c>
      <c r="C45" s="129" t="s">
        <v>3882</v>
      </c>
      <c r="D45" s="131" t="s">
        <v>3883</v>
      </c>
      <c r="E45" s="131" t="s">
        <v>3884</v>
      </c>
      <c r="F45" s="131" t="s">
        <v>3885</v>
      </c>
      <c r="G45" s="131" t="s">
        <v>3886</v>
      </c>
      <c r="H45" s="131" t="s">
        <v>3887</v>
      </c>
      <c r="I45" s="133">
        <f>IF(COUNTIF(J45:AW45,"&lt;&gt;")=0,"",SUMPRODUCT(((Recommendations[ImplStatus]="Implemented")+(Recommendations[ImplStatus]="Compensated"))*ISNUMBER(MATCH(Recommendations[Id],J45:AW45,0)))/COUNTIF(J45:AW45,"&lt;&gt;"))</f>
        <v>0</v>
      </c>
      <c r="J45" s="135" t="s">
        <v>890</v>
      </c>
      <c r="K45" s="135" t="s">
        <v>2314</v>
      </c>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3865</v>
      </c>
      <c r="B46" s="128" t="s">
        <v>3888</v>
      </c>
      <c r="C46" s="129" t="s">
        <v>3889</v>
      </c>
      <c r="D46" s="131" t="s">
        <v>3890</v>
      </c>
      <c r="E46" s="131" t="s">
        <v>3891</v>
      </c>
      <c r="F46" s="131" t="s">
        <v>3892</v>
      </c>
      <c r="G46" s="131" t="s">
        <v>3886</v>
      </c>
      <c r="H46" s="131" t="s">
        <v>3893</v>
      </c>
      <c r="I46" s="133">
        <f>IF(COUNTIF(J46:AW46,"&lt;&gt;")=0,"",SUMPRODUCT(((Recommendations[ImplStatus]="Implemented")+(Recommendations[ImplStatus]="Compensated"))*ISNUMBER(MATCH(Recommendations[Id],J46:AW46,0)))/COUNTIF(J46:AW46,"&lt;&gt;"))</f>
        <v>0</v>
      </c>
      <c r="J46" s="135" t="s">
        <v>2314</v>
      </c>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3865</v>
      </c>
      <c r="B47" s="128" t="s">
        <v>3894</v>
      </c>
      <c r="C47" s="129" t="s">
        <v>3895</v>
      </c>
      <c r="D47" s="131" t="s">
        <v>3896</v>
      </c>
      <c r="E47" s="131" t="s">
        <v>3897</v>
      </c>
      <c r="F47" s="131" t="s">
        <v>3898</v>
      </c>
      <c r="G47" s="131" t="s">
        <v>3899</v>
      </c>
      <c r="H47" s="131" t="s">
        <v>3900</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3865</v>
      </c>
      <c r="B48" s="128" t="s">
        <v>3901</v>
      </c>
      <c r="C48" s="129" t="s">
        <v>3902</v>
      </c>
      <c r="D48" s="131" t="s">
        <v>3903</v>
      </c>
      <c r="E48" s="131" t="s">
        <v>3904</v>
      </c>
      <c r="F48" s="131" t="s">
        <v>3905</v>
      </c>
      <c r="G48" s="131" t="s">
        <v>3906</v>
      </c>
      <c r="H48" s="131" t="s">
        <v>3907</v>
      </c>
      <c r="I48" s="133">
        <f>IF(COUNTIF(J48:AW48,"&lt;&gt;")=0,"",SUMPRODUCT(((Recommendations[ImplStatus]="Implemented")+(Recommendations[ImplStatus]="Compensated"))*ISNUMBER(MATCH(Recommendations[Id],J48:AW48,0)))/COUNTIF(J48:AW48,"&lt;&gt;"))</f>
        <v>0</v>
      </c>
      <c r="J48" s="135" t="s">
        <v>124</v>
      </c>
      <c r="K48" s="135" t="s">
        <v>129</v>
      </c>
      <c r="L48" s="135" t="s">
        <v>132</v>
      </c>
      <c r="M48" s="135" t="s">
        <v>135</v>
      </c>
      <c r="N48" s="135" t="s">
        <v>146</v>
      </c>
      <c r="O48" s="135" t="s">
        <v>151</v>
      </c>
      <c r="P48" s="135" t="s">
        <v>156</v>
      </c>
      <c r="Q48" s="135" t="s">
        <v>161</v>
      </c>
      <c r="R48" s="135" t="s">
        <v>165</v>
      </c>
      <c r="S48" s="135" t="s">
        <v>258</v>
      </c>
      <c r="T48" s="135" t="s">
        <v>365</v>
      </c>
      <c r="U48" s="135" t="s">
        <v>562</v>
      </c>
      <c r="V48" s="135" t="s">
        <v>845</v>
      </c>
      <c r="W48" s="135" t="s">
        <v>850</v>
      </c>
      <c r="X48" s="135" t="s">
        <v>2114</v>
      </c>
      <c r="Y48" s="135" t="s">
        <v>2125</v>
      </c>
      <c r="Z48" s="135" t="s">
        <v>2200</v>
      </c>
      <c r="AA48" s="135" t="s">
        <v>2205</v>
      </c>
      <c r="AB48" s="135" t="s">
        <v>2250</v>
      </c>
      <c r="AC48" s="135" t="s">
        <v>2255</v>
      </c>
      <c r="AD48" s="135" t="s">
        <v>2260</v>
      </c>
      <c r="AE48" s="135" t="s">
        <v>2264</v>
      </c>
      <c r="AF48" s="135" t="s">
        <v>2268</v>
      </c>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3865</v>
      </c>
      <c r="B49" s="128" t="s">
        <v>3908</v>
      </c>
      <c r="C49" s="129" t="s">
        <v>3909</v>
      </c>
      <c r="D49" s="131" t="s">
        <v>3910</v>
      </c>
      <c r="E49" s="131" t="s">
        <v>3911</v>
      </c>
      <c r="F49" s="131" t="s">
        <v>3912</v>
      </c>
      <c r="G49" s="131" t="s">
        <v>3670</v>
      </c>
      <c r="H49" s="131" t="s">
        <v>3913</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3865</v>
      </c>
      <c r="B50" s="128" t="s">
        <v>3914</v>
      </c>
      <c r="C50" s="129" t="s">
        <v>3915</v>
      </c>
      <c r="D50" s="131" t="s">
        <v>3916</v>
      </c>
      <c r="E50" s="131" t="s">
        <v>3917</v>
      </c>
      <c r="F50" s="131" t="s">
        <v>3918</v>
      </c>
      <c r="G50" s="131" t="s">
        <v>3919</v>
      </c>
      <c r="H50" s="131" t="s">
        <v>3920</v>
      </c>
      <c r="I50" s="133">
        <f>IF(COUNTIF(J50:AW50,"&lt;&gt;")=0,"",SUMPRODUCT(((Recommendations[ImplStatus]="Implemented")+(Recommendations[ImplStatus]="Compensated"))*ISNUMBER(MATCH(Recommendations[Id],J50:AW50,0)))/COUNTIF(J50:AW50,"&lt;&gt;"))</f>
        <v>0</v>
      </c>
      <c r="J50" s="135" t="s">
        <v>320</v>
      </c>
      <c r="K50" s="135" t="s">
        <v>835</v>
      </c>
      <c r="L50" s="135" t="s">
        <v>880</v>
      </c>
      <c r="M50" s="135" t="s">
        <v>2319</v>
      </c>
      <c r="N50" s="135" t="s">
        <v>2386</v>
      </c>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3921</v>
      </c>
      <c r="B51" s="127"/>
      <c r="C51" s="126" t="s">
        <v>3922</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3921</v>
      </c>
      <c r="B52" s="128" t="s">
        <v>3923</v>
      </c>
      <c r="C52" s="129" t="s">
        <v>3924</v>
      </c>
      <c r="D52" s="131" t="s">
        <v>3925</v>
      </c>
      <c r="E52" s="131" t="s">
        <v>3926</v>
      </c>
      <c r="F52" s="131" t="s">
        <v>3927</v>
      </c>
      <c r="G52" s="131" t="s">
        <v>3928</v>
      </c>
      <c r="H52" s="131" t="s">
        <v>3929</v>
      </c>
      <c r="I52" s="133">
        <f>IF(COUNTIF(J52:AW52,"&lt;&gt;")=0,"",SUMPRODUCT(((Recommendations[ImplStatus]="Implemented")+(Recommendations[ImplStatus]="Compensated"))*ISNUMBER(MATCH(Recommendations[Id],J52:AW52,0)))/COUNTIF(J52:AW52,"&lt;&gt;"))</f>
        <v>0</v>
      </c>
      <c r="J52" s="135" t="s">
        <v>910</v>
      </c>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3921</v>
      </c>
      <c r="B53" s="128" t="s">
        <v>3930</v>
      </c>
      <c r="C53" s="129" t="s">
        <v>3931</v>
      </c>
      <c r="D53" s="131" t="s">
        <v>3932</v>
      </c>
      <c r="E53" s="131" t="s">
        <v>3933</v>
      </c>
      <c r="F53" s="131" t="s">
        <v>3934</v>
      </c>
      <c r="G53" s="131" t="s">
        <v>3935</v>
      </c>
      <c r="H53" s="131" t="s">
        <v>3936</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3921</v>
      </c>
      <c r="B54" s="128" t="s">
        <v>3937</v>
      </c>
      <c r="C54" s="129" t="s">
        <v>3938</v>
      </c>
      <c r="D54" s="131" t="s">
        <v>3939</v>
      </c>
      <c r="E54" s="131" t="s">
        <v>3940</v>
      </c>
      <c r="F54" s="131" t="s">
        <v>3941</v>
      </c>
      <c r="G54" s="131" t="s">
        <v>3942</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3921</v>
      </c>
      <c r="B55" s="128" t="s">
        <v>3943</v>
      </c>
      <c r="C55" s="129" t="s">
        <v>3944</v>
      </c>
      <c r="D55" s="131" t="s">
        <v>3945</v>
      </c>
      <c r="E55" s="131" t="s">
        <v>3946</v>
      </c>
      <c r="F55" s="131" t="s">
        <v>3947</v>
      </c>
      <c r="G55" s="131" t="s">
        <v>3948</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3921</v>
      </c>
      <c r="B56" s="128" t="s">
        <v>3949</v>
      </c>
      <c r="C56" s="129" t="s">
        <v>3950</v>
      </c>
      <c r="D56" s="131" t="s">
        <v>3951</v>
      </c>
      <c r="E56" s="131" t="s">
        <v>3952</v>
      </c>
      <c r="F56" s="131" t="s">
        <v>3953</v>
      </c>
      <c r="G56" s="131" t="s">
        <v>3954</v>
      </c>
      <c r="H56" s="131" t="s">
        <v>3955</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3956</v>
      </c>
      <c r="B57" s="127"/>
      <c r="C57" s="126" t="s">
        <v>3957</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3956</v>
      </c>
      <c r="B58" s="128" t="s">
        <v>3958</v>
      </c>
      <c r="C58" s="129" t="s">
        <v>3959</v>
      </c>
      <c r="D58" s="131" t="s">
        <v>3960</v>
      </c>
      <c r="E58" s="131" t="s">
        <v>3961</v>
      </c>
      <c r="F58" s="131" t="s">
        <v>3962</v>
      </c>
      <c r="G58" s="131" t="s">
        <v>3963</v>
      </c>
      <c r="H58" s="131" t="s">
        <v>3964</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3956</v>
      </c>
      <c r="B59" s="128" t="s">
        <v>3965</v>
      </c>
      <c r="C59" s="129" t="s">
        <v>3966</v>
      </c>
      <c r="D59" s="131" t="s">
        <v>3967</v>
      </c>
      <c r="E59" s="131" t="s">
        <v>3968</v>
      </c>
      <c r="F59" s="131" t="s">
        <v>3969</v>
      </c>
      <c r="G59" s="131" t="s">
        <v>3970</v>
      </c>
      <c r="H59" s="131" t="s">
        <v>3971</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3956</v>
      </c>
      <c r="B60" s="128" t="s">
        <v>3972</v>
      </c>
      <c r="C60" s="129" t="s">
        <v>3973</v>
      </c>
      <c r="D60" s="131" t="s">
        <v>3974</v>
      </c>
      <c r="E60" s="131" t="s">
        <v>3975</v>
      </c>
      <c r="F60" s="131" t="s">
        <v>3976</v>
      </c>
      <c r="G60" s="131" t="s">
        <v>3977</v>
      </c>
      <c r="H60" s="131" t="s">
        <v>3978</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3979</v>
      </c>
      <c r="B61" s="127"/>
      <c r="C61" s="126" t="s">
        <v>3980</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3979</v>
      </c>
      <c r="B62" s="128" t="s">
        <v>3981</v>
      </c>
      <c r="C62" s="129" t="s">
        <v>3982</v>
      </c>
      <c r="D62" s="131" t="s">
        <v>3983</v>
      </c>
      <c r="E62" s="131" t="s">
        <v>3984</v>
      </c>
      <c r="F62" s="131" t="s">
        <v>3985</v>
      </c>
      <c r="G62" s="131" t="s">
        <v>3986</v>
      </c>
      <c r="H62" s="131" t="s">
        <v>3987</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3979</v>
      </c>
      <c r="B63" s="128" t="s">
        <v>3988</v>
      </c>
      <c r="C63" s="129" t="s">
        <v>3989</v>
      </c>
      <c r="D63" s="131" t="s">
        <v>3990</v>
      </c>
      <c r="E63" s="131" t="s">
        <v>3991</v>
      </c>
      <c r="F63" s="131" t="s">
        <v>3992</v>
      </c>
      <c r="G63" s="131" t="s">
        <v>3993</v>
      </c>
      <c r="H63" s="131" t="s">
        <v>3994</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3979</v>
      </c>
      <c r="B64" s="128" t="s">
        <v>3995</v>
      </c>
      <c r="C64" s="129" t="s">
        <v>3996</v>
      </c>
      <c r="D64" s="131" t="s">
        <v>3997</v>
      </c>
      <c r="E64" s="131" t="s">
        <v>3998</v>
      </c>
      <c r="F64" s="131" t="s">
        <v>3999</v>
      </c>
      <c r="G64" s="131" t="s">
        <v>4000</v>
      </c>
      <c r="H64" s="131" t="s">
        <v>4001</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3979</v>
      </c>
      <c r="B65" s="128" t="s">
        <v>4002</v>
      </c>
      <c r="C65" s="129" t="s">
        <v>4003</v>
      </c>
      <c r="D65" s="131" t="s">
        <v>4004</v>
      </c>
      <c r="E65" s="131" t="s">
        <v>4005</v>
      </c>
      <c r="F65" s="131" t="s">
        <v>4006</v>
      </c>
      <c r="G65" s="131" t="s">
        <v>4007</v>
      </c>
      <c r="H65" s="131" t="s">
        <v>4008</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3979</v>
      </c>
      <c r="B66" s="128" t="s">
        <v>4009</v>
      </c>
      <c r="C66" s="129" t="s">
        <v>4010</v>
      </c>
      <c r="D66" s="131" t="s">
        <v>4011</v>
      </c>
      <c r="E66" s="131" t="s">
        <v>4012</v>
      </c>
      <c r="F66" s="131" t="s">
        <v>4013</v>
      </c>
      <c r="G66" s="131" t="s">
        <v>4014</v>
      </c>
      <c r="H66" s="131" t="s">
        <v>4015</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3979</v>
      </c>
      <c r="B67" s="128" t="s">
        <v>4016</v>
      </c>
      <c r="C67" s="129" t="s">
        <v>4017</v>
      </c>
      <c r="D67" s="131" t="s">
        <v>4018</v>
      </c>
      <c r="E67" s="131" t="s">
        <v>4019</v>
      </c>
      <c r="F67" s="131" t="s">
        <v>4020</v>
      </c>
      <c r="G67" s="131" t="s">
        <v>4021</v>
      </c>
      <c r="H67" s="131" t="s">
        <v>4022</v>
      </c>
      <c r="I67" s="133">
        <f>IF(COUNTIF(J67:AW67,"&lt;&gt;")=0,"",SUMPRODUCT(((Recommendations[ImplStatus]="Implemented")+(Recommendations[ImplStatus]="Compensated"))*ISNUMBER(MATCH(Recommendations[Id],J67:AW67,0)))/COUNTIF(J67:AW67,"&lt;&gt;"))</f>
        <v>0</v>
      </c>
      <c r="J67" s="135" t="s">
        <v>1109</v>
      </c>
      <c r="K67" s="135" t="s">
        <v>1121</v>
      </c>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3979</v>
      </c>
      <c r="B68" s="128" t="s">
        <v>4023</v>
      </c>
      <c r="C68" s="129" t="s">
        <v>4024</v>
      </c>
      <c r="D68" s="131" t="s">
        <v>4025</v>
      </c>
      <c r="E68" s="131" t="s">
        <v>4026</v>
      </c>
      <c r="F68" s="131" t="s">
        <v>4027</v>
      </c>
      <c r="G68" s="131" t="s">
        <v>4028</v>
      </c>
      <c r="H68" s="131" t="s">
        <v>4029</v>
      </c>
      <c r="I68" s="133" t="str">
        <f>IF(COUNTIF(J68:AW68,"&lt;&gt;")=0,"",SUMPRODUCT(((Recommendations[ImplStatus]="Implemented")+(Recommendations[ImplStatus]="Compensated"))*ISNUMBER(MATCH(Recommendations[Id],J68:AW68,0)))/COUNTIF(J68:AW68,"&lt;&gt;"))</f>
        <v/>
      </c>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4030</v>
      </c>
      <c r="B69" s="127"/>
      <c r="C69" s="126" t="s">
        <v>4031</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4030</v>
      </c>
      <c r="B70" s="128" t="s">
        <v>4032</v>
      </c>
      <c r="C70" s="129" t="s">
        <v>4033</v>
      </c>
      <c r="D70" s="131" t="s">
        <v>4034</v>
      </c>
      <c r="E70" s="131" t="s">
        <v>4035</v>
      </c>
      <c r="F70" s="131" t="s">
        <v>4036</v>
      </c>
      <c r="G70" s="131" t="s">
        <v>4037</v>
      </c>
      <c r="H70" s="131" t="s">
        <v>4038</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4030</v>
      </c>
      <c r="B71" s="128" t="s">
        <v>4039</v>
      </c>
      <c r="C71" s="129" t="s">
        <v>4040</v>
      </c>
      <c r="D71" s="131" t="s">
        <v>4041</v>
      </c>
      <c r="E71" s="131" t="s">
        <v>4042</v>
      </c>
      <c r="F71" s="131" t="s">
        <v>4043</v>
      </c>
      <c r="G71" s="131" t="s">
        <v>4044</v>
      </c>
      <c r="H71" s="131" t="s">
        <v>4045</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4046</v>
      </c>
      <c r="B72" s="127"/>
      <c r="C72" s="126" t="s">
        <v>4047</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4046</v>
      </c>
      <c r="B73" s="128" t="s">
        <v>4048</v>
      </c>
      <c r="C73" s="129" t="s">
        <v>4049</v>
      </c>
      <c r="D73" s="131" t="s">
        <v>4050</v>
      </c>
      <c r="E73" s="131" t="s">
        <v>4051</v>
      </c>
      <c r="F73" s="131" t="s">
        <v>4052</v>
      </c>
      <c r="G73" s="131" t="s">
        <v>4053</v>
      </c>
      <c r="H73" s="131" t="s">
        <v>4054</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4046</v>
      </c>
      <c r="B74" s="128" t="s">
        <v>4055</v>
      </c>
      <c r="C74" s="129" t="s">
        <v>4056</v>
      </c>
      <c r="D74" s="131" t="s">
        <v>4057</v>
      </c>
      <c r="E74" s="131" t="s">
        <v>4058</v>
      </c>
      <c r="F74" s="131" t="s">
        <v>4059</v>
      </c>
      <c r="G74" s="131" t="s">
        <v>4060</v>
      </c>
      <c r="H74" s="131" t="s">
        <v>4061</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4046</v>
      </c>
      <c r="B75" s="128" t="s">
        <v>4062</v>
      </c>
      <c r="C75" s="129" t="s">
        <v>4063</v>
      </c>
      <c r="D75" s="131" t="s">
        <v>4064</v>
      </c>
      <c r="E75" s="131" t="s">
        <v>4065</v>
      </c>
      <c r="F75" s="131" t="s">
        <v>4066</v>
      </c>
      <c r="G75" s="131" t="s">
        <v>4067</v>
      </c>
      <c r="H75" s="131" t="s">
        <v>4068</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4046</v>
      </c>
      <c r="B76" s="128" t="s">
        <v>4069</v>
      </c>
      <c r="C76" s="129" t="s">
        <v>4070</v>
      </c>
      <c r="D76" s="131" t="s">
        <v>4071</v>
      </c>
      <c r="E76" s="131" t="s">
        <v>4072</v>
      </c>
      <c r="F76" s="131" t="s">
        <v>4073</v>
      </c>
      <c r="G76" s="131" t="s">
        <v>4074</v>
      </c>
      <c r="H76" s="131" t="s">
        <v>4075</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4046</v>
      </c>
      <c r="B77" s="128" t="s">
        <v>4076</v>
      </c>
      <c r="C77" s="129" t="s">
        <v>4077</v>
      </c>
      <c r="D77" s="131" t="s">
        <v>4078</v>
      </c>
      <c r="E77" s="131" t="s">
        <v>4079</v>
      </c>
      <c r="F77" s="131" t="s">
        <v>4080</v>
      </c>
      <c r="G77" s="131" t="s">
        <v>4074</v>
      </c>
      <c r="H77" s="131" t="s">
        <v>4081</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4082</v>
      </c>
      <c r="B78" s="127"/>
      <c r="C78" s="126" t="s">
        <v>4083</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4082</v>
      </c>
      <c r="B79" s="128" t="s">
        <v>4082</v>
      </c>
      <c r="C79" s="129" t="s">
        <v>4084</v>
      </c>
      <c r="D79" s="131" t="s">
        <v>4085</v>
      </c>
      <c r="E79" s="131" t="s">
        <v>4086</v>
      </c>
      <c r="F79" s="131" t="s">
        <v>4087</v>
      </c>
      <c r="G79" s="131" t="s">
        <v>4088</v>
      </c>
      <c r="H79" s="131" t="s">
        <v>4089</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4082</v>
      </c>
      <c r="B80" s="128" t="s">
        <v>4090</v>
      </c>
      <c r="C80" s="129" t="s">
        <v>4091</v>
      </c>
      <c r="D80" s="131" t="s">
        <v>4092</v>
      </c>
      <c r="E80" s="131" t="s">
        <v>4093</v>
      </c>
      <c r="F80" s="131" t="s">
        <v>4094</v>
      </c>
      <c r="G80" s="131" t="s">
        <v>4095</v>
      </c>
      <c r="H80" s="131" t="s">
        <v>4096</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4082</v>
      </c>
      <c r="B81" s="128" t="s">
        <v>4097</v>
      </c>
      <c r="C81" s="129" t="s">
        <v>4098</v>
      </c>
      <c r="D81" s="131" t="s">
        <v>4099</v>
      </c>
      <c r="E81" s="131" t="s">
        <v>4100</v>
      </c>
      <c r="F81" s="131" t="s">
        <v>4101</v>
      </c>
      <c r="G81" s="131" t="s">
        <v>4102</v>
      </c>
      <c r="H81" s="131" t="s">
        <v>4103</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4104</v>
      </c>
      <c r="B82" s="127"/>
      <c r="C82" s="126" t="s">
        <v>4105</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4104</v>
      </c>
      <c r="B83" s="128" t="s">
        <v>4106</v>
      </c>
      <c r="C83" s="129" t="s">
        <v>4107</v>
      </c>
      <c r="D83" s="131" t="s">
        <v>4108</v>
      </c>
      <c r="E83" s="131" t="s">
        <v>4109</v>
      </c>
      <c r="F83" s="131" t="s">
        <v>4110</v>
      </c>
      <c r="G83" s="131" t="s">
        <v>4111</v>
      </c>
      <c r="H83" s="131" t="s">
        <v>4112</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4104</v>
      </c>
      <c r="B84" s="128" t="s">
        <v>4113</v>
      </c>
      <c r="C84" s="129" t="s">
        <v>4114</v>
      </c>
      <c r="D84" s="131" t="s">
        <v>4115</v>
      </c>
      <c r="E84" s="131" t="s">
        <v>4116</v>
      </c>
      <c r="F84" s="131" t="s">
        <v>4117</v>
      </c>
      <c r="G84" s="131" t="s">
        <v>4118</v>
      </c>
      <c r="H84" s="131" t="s">
        <v>4119</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4104</v>
      </c>
      <c r="B85" s="128" t="s">
        <v>4120</v>
      </c>
      <c r="C85" s="129" t="s">
        <v>4121</v>
      </c>
      <c r="D85" s="131" t="s">
        <v>4122</v>
      </c>
      <c r="E85" s="131" t="s">
        <v>4123</v>
      </c>
      <c r="F85" s="131" t="s">
        <v>4124</v>
      </c>
      <c r="G85" s="131" t="s">
        <v>4125</v>
      </c>
      <c r="H85" s="131" t="s">
        <v>4126</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4104</v>
      </c>
      <c r="B86" s="128" t="s">
        <v>4127</v>
      </c>
      <c r="C86" s="129" t="s">
        <v>4128</v>
      </c>
      <c r="D86" s="131" t="s">
        <v>4129</v>
      </c>
      <c r="E86" s="131" t="s">
        <v>4130</v>
      </c>
      <c r="F86" s="131" t="s">
        <v>4131</v>
      </c>
      <c r="G86" s="131" t="s">
        <v>4132</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4133</v>
      </c>
      <c r="B87" s="127"/>
      <c r="C87" s="126" t="s">
        <v>4134</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4133</v>
      </c>
      <c r="B88" s="128" t="s">
        <v>4135</v>
      </c>
      <c r="C88" s="129" t="s">
        <v>4136</v>
      </c>
      <c r="D88" s="131" t="s">
        <v>4137</v>
      </c>
      <c r="E88" s="131" t="s">
        <v>4138</v>
      </c>
      <c r="F88" s="131" t="s">
        <v>4139</v>
      </c>
      <c r="G88" s="131" t="s">
        <v>4140</v>
      </c>
      <c r="H88" s="131" t="s">
        <v>4141</v>
      </c>
      <c r="I88" s="133">
        <f>IF(COUNTIF(J88:AW88,"&lt;&gt;")=0,"",SUMPRODUCT(((Recommendations[ImplStatus]="Implemented")+(Recommendations[ImplStatus]="Compensated"))*ISNUMBER(MATCH(Recommendations[Id],J88:AW88,0)))/COUNTIF(J88:AW88,"&lt;&gt;"))</f>
        <v>0</v>
      </c>
      <c r="J88" s="135" t="s">
        <v>499</v>
      </c>
      <c r="K88" s="135" t="s">
        <v>528</v>
      </c>
      <c r="L88" s="135" t="s">
        <v>594</v>
      </c>
      <c r="M88" s="135" t="s">
        <v>930</v>
      </c>
      <c r="N88" s="135" t="s">
        <v>935</v>
      </c>
      <c r="O88" s="135" t="s">
        <v>940</v>
      </c>
      <c r="P88" s="135" t="s">
        <v>945</v>
      </c>
      <c r="Q88" s="135" t="s">
        <v>965</v>
      </c>
      <c r="R88" s="135" t="s">
        <v>980</v>
      </c>
      <c r="S88" s="135" t="s">
        <v>985</v>
      </c>
      <c r="T88" s="135" t="s">
        <v>990</v>
      </c>
      <c r="U88" s="135" t="s">
        <v>1000</v>
      </c>
      <c r="V88" s="135" t="s">
        <v>1005</v>
      </c>
      <c r="W88" s="135" t="s">
        <v>1010</v>
      </c>
      <c r="X88" s="135" t="s">
        <v>1025</v>
      </c>
      <c r="Y88" s="135" t="s">
        <v>1186</v>
      </c>
      <c r="Z88" s="135" t="s">
        <v>1196</v>
      </c>
      <c r="AA88" s="135" t="s">
        <v>1271</v>
      </c>
      <c r="AB88" s="135" t="s">
        <v>1337</v>
      </c>
      <c r="AC88" s="135" t="s">
        <v>1347</v>
      </c>
      <c r="AD88" s="135" t="s">
        <v>1417</v>
      </c>
      <c r="AE88" s="135" t="s">
        <v>1492</v>
      </c>
      <c r="AF88" s="135" t="s">
        <v>1501</v>
      </c>
      <c r="AG88" s="135" t="s">
        <v>1574</v>
      </c>
      <c r="AH88" s="135" t="s">
        <v>1637</v>
      </c>
      <c r="AI88" s="135" t="s">
        <v>1647</v>
      </c>
      <c r="AJ88" s="135" t="s">
        <v>1714</v>
      </c>
      <c r="AK88" s="135" t="s">
        <v>1787</v>
      </c>
      <c r="AL88" s="135" t="s">
        <v>1863</v>
      </c>
      <c r="AM88" s="135" t="s">
        <v>1882</v>
      </c>
      <c r="AN88" s="135" t="s">
        <v>1928</v>
      </c>
      <c r="AO88" s="135" t="s">
        <v>1937</v>
      </c>
      <c r="AP88" s="135" t="s">
        <v>2010</v>
      </c>
      <c r="AQ88" s="135" t="s">
        <v>2069</v>
      </c>
      <c r="AR88" s="135" t="s">
        <v>2140</v>
      </c>
      <c r="AS88" s="135" t="s">
        <v>2165</v>
      </c>
      <c r="AT88" s="135" t="s">
        <v>2170</v>
      </c>
      <c r="AU88" s="135" t="s">
        <v>2175</v>
      </c>
      <c r="AV88" s="135" t="s">
        <v>2180</v>
      </c>
      <c r="AW88" s="145" t="s">
        <v>2185</v>
      </c>
    </row>
    <row r="89" spans="1:49" ht="60" customHeight="1" x14ac:dyDescent="0.35">
      <c r="A89" s="142" t="s">
        <v>4133</v>
      </c>
      <c r="B89" s="128" t="s">
        <v>4142</v>
      </c>
      <c r="C89" s="129" t="s">
        <v>4143</v>
      </c>
      <c r="D89" s="131" t="s">
        <v>4144</v>
      </c>
      <c r="E89" s="131" t="s">
        <v>4145</v>
      </c>
      <c r="F89" s="131" t="s">
        <v>4146</v>
      </c>
      <c r="G89" s="131" t="s">
        <v>3670</v>
      </c>
      <c r="H89" s="131" t="s">
        <v>4147</v>
      </c>
      <c r="I89" s="133">
        <f>IF(COUNTIF(J89:AW89,"&lt;&gt;")=0,"",SUMPRODUCT(((Recommendations[ImplStatus]="Implemented")+(Recommendations[ImplStatus]="Compensated"))*ISNUMBER(MATCH(Recommendations[Id],J89:AW89,0)))/COUNTIF(J89:AW89,"&lt;&gt;"))</f>
        <v>0</v>
      </c>
      <c r="J89" s="135" t="s">
        <v>960</v>
      </c>
      <c r="K89" s="135" t="s">
        <v>1070</v>
      </c>
      <c r="L89" s="135" t="s">
        <v>1076</v>
      </c>
      <c r="M89" s="135" t="s">
        <v>1080</v>
      </c>
      <c r="N89" s="135" t="s">
        <v>1099</v>
      </c>
      <c r="O89" s="135" t="s">
        <v>1145</v>
      </c>
      <c r="P89" s="135" t="s">
        <v>1150</v>
      </c>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4133</v>
      </c>
      <c r="B90" s="128" t="s">
        <v>4148</v>
      </c>
      <c r="C90" s="129" t="s">
        <v>4149</v>
      </c>
      <c r="D90" s="131" t="s">
        <v>4150</v>
      </c>
      <c r="E90" s="131" t="s">
        <v>4151</v>
      </c>
      <c r="F90" s="131" t="s">
        <v>4152</v>
      </c>
      <c r="G90" s="131" t="s">
        <v>4140</v>
      </c>
      <c r="H90" s="131" t="s">
        <v>4153</v>
      </c>
      <c r="I90" s="133">
        <f>IF(COUNTIF(J90:AW90,"&lt;&gt;")=0,"",SUMPRODUCT(((Recommendations[ImplStatus]="Implemented")+(Recommendations[ImplStatus]="Compensated"))*ISNUMBER(MATCH(Recommendations[Id],J90:AW90,0)))/COUNTIF(J90:AW90,"&lt;&gt;"))</f>
        <v>0</v>
      </c>
      <c r="J90" s="135" t="s">
        <v>965</v>
      </c>
      <c r="K90" s="135" t="s">
        <v>970</v>
      </c>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4133</v>
      </c>
      <c r="B91" s="128" t="s">
        <v>4154</v>
      </c>
      <c r="C91" s="129" t="s">
        <v>4155</v>
      </c>
      <c r="D91" s="131" t="s">
        <v>4156</v>
      </c>
      <c r="E91" s="131" t="s">
        <v>4157</v>
      </c>
      <c r="F91" s="131" t="s">
        <v>4158</v>
      </c>
      <c r="G91" s="131" t="s">
        <v>3670</v>
      </c>
      <c r="H91" s="131" t="s">
        <v>4159</v>
      </c>
      <c r="I91" s="133">
        <f>IF(COUNTIF(J91:AW91,"&lt;&gt;")=0,"",SUMPRODUCT(((Recommendations[ImplStatus]="Implemented")+(Recommendations[ImplStatus]="Compensated"))*ISNUMBER(MATCH(Recommendations[Id],J91:AW91,0)))/COUNTIF(J91:AW91,"&lt;&gt;"))</f>
        <v>0</v>
      </c>
      <c r="J91" s="135" t="s">
        <v>65</v>
      </c>
      <c r="K91" s="135" t="s">
        <v>325</v>
      </c>
      <c r="L91" s="135" t="s">
        <v>330</v>
      </c>
      <c r="M91" s="135" t="s">
        <v>640</v>
      </c>
      <c r="N91" s="135" t="s">
        <v>650</v>
      </c>
      <c r="O91" s="135" t="s">
        <v>665</v>
      </c>
      <c r="P91" s="135" t="s">
        <v>752</v>
      </c>
      <c r="Q91" s="135" t="s">
        <v>880</v>
      </c>
      <c r="R91" s="135" t="s">
        <v>1045</v>
      </c>
      <c r="S91" s="135" t="s">
        <v>1055</v>
      </c>
      <c r="T91" s="135" t="s">
        <v>1065</v>
      </c>
      <c r="U91" s="135" t="s">
        <v>1316</v>
      </c>
      <c r="V91" s="135" t="s">
        <v>1477</v>
      </c>
      <c r="W91" s="135" t="s">
        <v>1627</v>
      </c>
      <c r="X91" s="135" t="s">
        <v>1772</v>
      </c>
      <c r="Y91" s="135" t="s">
        <v>1793</v>
      </c>
      <c r="Z91" s="135" t="s">
        <v>1798</v>
      </c>
      <c r="AA91" s="135" t="s">
        <v>1917</v>
      </c>
      <c r="AB91" s="135" t="s">
        <v>1942</v>
      </c>
      <c r="AC91" s="135" t="s">
        <v>1947</v>
      </c>
      <c r="AD91" s="135" t="s">
        <v>1952</v>
      </c>
      <c r="AE91" s="135" t="s">
        <v>1957</v>
      </c>
      <c r="AF91" s="135" t="s">
        <v>2058</v>
      </c>
      <c r="AG91" s="135" t="s">
        <v>2074</v>
      </c>
      <c r="AH91" s="135" t="s">
        <v>2079</v>
      </c>
      <c r="AI91" s="135" t="s">
        <v>2099</v>
      </c>
      <c r="AJ91" s="135" t="s">
        <v>2109</v>
      </c>
      <c r="AK91" s="135" t="s">
        <v>2304</v>
      </c>
      <c r="AL91" s="135" t="s">
        <v>2309</v>
      </c>
      <c r="AM91" s="135" t="s">
        <v>2359</v>
      </c>
      <c r="AN91" s="135" t="s">
        <v>2400</v>
      </c>
      <c r="AO91" s="135"/>
      <c r="AP91" s="135"/>
      <c r="AQ91" s="135"/>
      <c r="AR91" s="135"/>
      <c r="AS91" s="135"/>
      <c r="AT91" s="135"/>
      <c r="AU91" s="135"/>
      <c r="AV91" s="135"/>
      <c r="AW91" s="145"/>
    </row>
    <row r="92" spans="1:49" ht="60" customHeight="1" x14ac:dyDescent="0.35">
      <c r="A92" s="142" t="s">
        <v>4133</v>
      </c>
      <c r="B92" s="128" t="s">
        <v>4160</v>
      </c>
      <c r="C92" s="129" t="s">
        <v>4161</v>
      </c>
      <c r="D92" s="131" t="s">
        <v>4162</v>
      </c>
      <c r="E92" s="131" t="s">
        <v>4163</v>
      </c>
      <c r="F92" s="131" t="s">
        <v>4164</v>
      </c>
      <c r="G92" s="131" t="s">
        <v>3670</v>
      </c>
      <c r="H92" s="131" t="s">
        <v>4165</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4133</v>
      </c>
      <c r="B93" s="128" t="s">
        <v>4166</v>
      </c>
      <c r="C93" s="129" t="s">
        <v>4167</v>
      </c>
      <c r="D93" s="131" t="s">
        <v>4168</v>
      </c>
      <c r="E93" s="131" t="s">
        <v>4169</v>
      </c>
      <c r="F93" s="131" t="s">
        <v>4170</v>
      </c>
      <c r="G93" s="131" t="s">
        <v>4171</v>
      </c>
      <c r="H93" s="131" t="s">
        <v>4172</v>
      </c>
      <c r="I93" s="133">
        <f>IF(COUNTIF(J93:AW93,"&lt;&gt;")=0,"",SUMPRODUCT(((Recommendations[ImplStatus]="Implemented")+(Recommendations[ImplStatus]="Compensated"))*ISNUMBER(MATCH(Recommendations[Id],J93:AW93,0)))/COUNTIF(J93:AW93,"&lt;&gt;"))</f>
        <v>0</v>
      </c>
      <c r="J93" s="135" t="s">
        <v>645</v>
      </c>
      <c r="K93" s="135" t="s">
        <v>1872</v>
      </c>
      <c r="L93" s="135" t="s">
        <v>2094</v>
      </c>
      <c r="M93" s="135" t="s">
        <v>2349</v>
      </c>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4133</v>
      </c>
      <c r="B94" s="128" t="s">
        <v>4173</v>
      </c>
      <c r="C94" s="129" t="s">
        <v>4174</v>
      </c>
      <c r="D94" s="131" t="s">
        <v>4175</v>
      </c>
      <c r="E94" s="131" t="s">
        <v>4176</v>
      </c>
      <c r="F94" s="131" t="s">
        <v>4177</v>
      </c>
      <c r="G94" s="131" t="s">
        <v>4178</v>
      </c>
      <c r="H94" s="131" t="s">
        <v>4179</v>
      </c>
      <c r="I94" s="133">
        <f>IF(COUNTIF(J94:AW94,"&lt;&gt;")=0,"",SUMPRODUCT(((Recommendations[ImplStatus]="Implemented")+(Recommendations[ImplStatus]="Compensated"))*ISNUMBER(MATCH(Recommendations[Id],J94:AW94,0)))/COUNTIF(J94:AW94,"&lt;&gt;"))</f>
        <v>0</v>
      </c>
      <c r="J94" s="135" t="s">
        <v>65</v>
      </c>
      <c r="K94" s="135" t="s">
        <v>138</v>
      </c>
      <c r="L94" s="135" t="s">
        <v>143</v>
      </c>
      <c r="M94" s="135" t="s">
        <v>325</v>
      </c>
      <c r="N94" s="135" t="s">
        <v>650</v>
      </c>
      <c r="O94" s="135" t="s">
        <v>752</v>
      </c>
      <c r="P94" s="135" t="s">
        <v>855</v>
      </c>
      <c r="Q94" s="135" t="s">
        <v>1045</v>
      </c>
      <c r="R94" s="135" t="s">
        <v>1065</v>
      </c>
      <c r="S94" s="135" t="s">
        <v>1793</v>
      </c>
      <c r="T94" s="135" t="s">
        <v>1917</v>
      </c>
      <c r="U94" s="135" t="s">
        <v>1942</v>
      </c>
      <c r="V94" s="135" t="s">
        <v>1952</v>
      </c>
      <c r="W94" s="135" t="s">
        <v>2074</v>
      </c>
      <c r="X94" s="135" t="s">
        <v>2304</v>
      </c>
      <c r="Y94" s="135" t="s">
        <v>2349</v>
      </c>
      <c r="Z94" s="135" t="s">
        <v>2400</v>
      </c>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4133</v>
      </c>
      <c r="B95" s="128" t="s">
        <v>4180</v>
      </c>
      <c r="C95" s="129" t="s">
        <v>4181</v>
      </c>
      <c r="D95" s="131" t="s">
        <v>4182</v>
      </c>
      <c r="E95" s="131" t="s">
        <v>4183</v>
      </c>
      <c r="F95" s="131" t="s">
        <v>4184</v>
      </c>
      <c r="G95" s="131" t="s">
        <v>4185</v>
      </c>
      <c r="H95" s="131" t="s">
        <v>4186</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4133</v>
      </c>
      <c r="B96" s="128" t="s">
        <v>4187</v>
      </c>
      <c r="C96" s="129" t="s">
        <v>4188</v>
      </c>
      <c r="D96" s="131" t="s">
        <v>4189</v>
      </c>
      <c r="E96" s="131" t="s">
        <v>4190</v>
      </c>
      <c r="F96" s="131" t="s">
        <v>4191</v>
      </c>
      <c r="G96" s="131" t="s">
        <v>4192</v>
      </c>
      <c r="H96" s="131" t="s">
        <v>4193</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4133</v>
      </c>
      <c r="B97" s="128" t="s">
        <v>4194</v>
      </c>
      <c r="C97" s="129" t="s">
        <v>4195</v>
      </c>
      <c r="D97" s="131" t="s">
        <v>4196</v>
      </c>
      <c r="E97" s="131" t="s">
        <v>4197</v>
      </c>
      <c r="F97" s="131" t="s">
        <v>4198</v>
      </c>
      <c r="G97" s="131" t="s">
        <v>4199</v>
      </c>
      <c r="H97" s="131" t="s">
        <v>4200</v>
      </c>
      <c r="I97" s="133">
        <f>IF(COUNTIF(J97:AW97,"&lt;&gt;")=0,"",SUMPRODUCT(((Recommendations[ImplStatus]="Implemented")+(Recommendations[ImplStatus]="Compensated"))*ISNUMBER(MATCH(Recommendations[Id],J97:AW97,0)))/COUNTIF(J97:AW97,"&lt;&gt;"))</f>
        <v>0</v>
      </c>
      <c r="J97" s="135" t="s">
        <v>955</v>
      </c>
      <c r="K97" s="135" t="s">
        <v>1055</v>
      </c>
      <c r="L97" s="135" t="s">
        <v>2309</v>
      </c>
      <c r="M97" s="135" t="s">
        <v>2344</v>
      </c>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4201</v>
      </c>
      <c r="B98" s="127"/>
      <c r="C98" s="126" t="s">
        <v>4202</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4201</v>
      </c>
      <c r="B99" s="128" t="s">
        <v>4203</v>
      </c>
      <c r="C99" s="129" t="s">
        <v>4204</v>
      </c>
      <c r="D99" s="131" t="s">
        <v>4205</v>
      </c>
      <c r="E99" s="131" t="s">
        <v>4206</v>
      </c>
      <c r="F99" s="131" t="s">
        <v>4207</v>
      </c>
      <c r="G99" s="131" t="s">
        <v>4208</v>
      </c>
      <c r="H99" s="131" t="s">
        <v>4209</v>
      </c>
      <c r="I99" s="133">
        <f>IF(COUNTIF(J99:AW99,"&lt;&gt;")=0,"",SUMPRODUCT(((Recommendations[ImplStatus]="Implemented")+(Recommendations[ImplStatus]="Compensated"))*ISNUMBER(MATCH(Recommendations[Id],J99:AW99,0)))/COUNTIF(J99:AW99,"&lt;&gt;"))</f>
        <v>0</v>
      </c>
      <c r="J99" s="135" t="s">
        <v>169</v>
      </c>
      <c r="K99" s="135" t="s">
        <v>261</v>
      </c>
      <c r="L99" s="135" t="s">
        <v>303</v>
      </c>
      <c r="M99" s="135" t="s">
        <v>308</v>
      </c>
      <c r="N99" s="135" t="s">
        <v>312</v>
      </c>
      <c r="O99" s="135" t="s">
        <v>700</v>
      </c>
      <c r="P99" s="135" t="s">
        <v>925</v>
      </c>
      <c r="Q99" s="135" t="s">
        <v>1035</v>
      </c>
      <c r="R99" s="135" t="s">
        <v>1040</v>
      </c>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4201</v>
      </c>
      <c r="B100" s="128" t="s">
        <v>4210</v>
      </c>
      <c r="C100" s="129" t="s">
        <v>4211</v>
      </c>
      <c r="D100" s="131" t="s">
        <v>4212</v>
      </c>
      <c r="E100" s="131" t="s">
        <v>4213</v>
      </c>
      <c r="F100" s="131" t="s">
        <v>4214</v>
      </c>
      <c r="G100" s="131" t="s">
        <v>4215</v>
      </c>
      <c r="H100" s="131" t="s">
        <v>4216</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4201</v>
      </c>
      <c r="B101" s="128" t="s">
        <v>4217</v>
      </c>
      <c r="C101" s="129" t="s">
        <v>4218</v>
      </c>
      <c r="D101" s="131" t="s">
        <v>4219</v>
      </c>
      <c r="E101" s="131" t="s">
        <v>4220</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4201</v>
      </c>
      <c r="B102" s="128" t="s">
        <v>4221</v>
      </c>
      <c r="C102" s="129" t="s">
        <v>4222</v>
      </c>
      <c r="D102" s="131" t="s">
        <v>4223</v>
      </c>
      <c r="E102" s="131" t="s">
        <v>4224</v>
      </c>
      <c r="F102" s="131" t="s">
        <v>4225</v>
      </c>
      <c r="G102" s="131" t="s">
        <v>4226</v>
      </c>
      <c r="H102" s="131" t="s">
        <v>4227</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4201</v>
      </c>
      <c r="B103" s="128" t="s">
        <v>4228</v>
      </c>
      <c r="C103" s="129" t="s">
        <v>4229</v>
      </c>
      <c r="D103" s="131" t="s">
        <v>4230</v>
      </c>
      <c r="E103" s="131" t="s">
        <v>4231</v>
      </c>
      <c r="F103" s="131" t="s">
        <v>4232</v>
      </c>
      <c r="G103" s="131" t="s">
        <v>4233</v>
      </c>
      <c r="H103" s="131" t="s">
        <v>4234</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4235</v>
      </c>
      <c r="B104" s="127"/>
      <c r="C104" s="126" t="s">
        <v>4236</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4235</v>
      </c>
      <c r="B105" s="128" t="s">
        <v>4237</v>
      </c>
      <c r="C105" s="129" t="s">
        <v>4238</v>
      </c>
      <c r="D105" s="131" t="s">
        <v>4239</v>
      </c>
      <c r="E105" s="131" t="s">
        <v>4240</v>
      </c>
      <c r="F105" s="131" t="s">
        <v>4241</v>
      </c>
      <c r="G105" s="131" t="s">
        <v>4242</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4235</v>
      </c>
      <c r="B106" s="128" t="s">
        <v>4243</v>
      </c>
      <c r="C106" s="129" t="s">
        <v>4244</v>
      </c>
      <c r="D106" s="131" t="s">
        <v>4245</v>
      </c>
      <c r="E106" s="131" t="s">
        <v>4246</v>
      </c>
      <c r="F106" s="131" t="s">
        <v>4247</v>
      </c>
      <c r="G106" s="131" t="s">
        <v>4248</v>
      </c>
      <c r="H106" s="131" t="s">
        <v>4249</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4235</v>
      </c>
      <c r="B107" s="128" t="s">
        <v>4250</v>
      </c>
      <c r="C107" s="129" t="s">
        <v>4251</v>
      </c>
      <c r="D107" s="131" t="s">
        <v>4252</v>
      </c>
      <c r="E107" s="131" t="s">
        <v>4253</v>
      </c>
      <c r="F107" s="131" t="s">
        <v>4254</v>
      </c>
      <c r="G107" s="131" t="s">
        <v>4255</v>
      </c>
      <c r="H107" s="131" t="s">
        <v>4256</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4257</v>
      </c>
      <c r="B108" s="127"/>
      <c r="C108" s="126" t="s">
        <v>4258</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4257</v>
      </c>
      <c r="B109" s="128" t="s">
        <v>4259</v>
      </c>
      <c r="C109" s="129" t="s">
        <v>4260</v>
      </c>
      <c r="D109" s="131" t="s">
        <v>4261</v>
      </c>
      <c r="E109" s="131" t="s">
        <v>4262</v>
      </c>
      <c r="F109" s="131" t="s">
        <v>4263</v>
      </c>
      <c r="G109" s="131" t="s">
        <v>4264</v>
      </c>
      <c r="H109" s="131" t="s">
        <v>4265</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4257</v>
      </c>
      <c r="B110" s="128" t="s">
        <v>4266</v>
      </c>
      <c r="C110" s="129" t="s">
        <v>4267</v>
      </c>
      <c r="D110" s="131" t="s">
        <v>4268</v>
      </c>
      <c r="E110" s="131" t="s">
        <v>4269</v>
      </c>
      <c r="F110" s="131" t="s">
        <v>4270</v>
      </c>
      <c r="G110" s="131" t="s">
        <v>4271</v>
      </c>
      <c r="H110" s="131" t="s">
        <v>4272</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4257</v>
      </c>
      <c r="B111" s="128" t="s">
        <v>4273</v>
      </c>
      <c r="C111" s="129" t="s">
        <v>4274</v>
      </c>
      <c r="D111" s="131" t="s">
        <v>4275</v>
      </c>
      <c r="E111" s="131" t="s">
        <v>4276</v>
      </c>
      <c r="F111" s="131" t="s">
        <v>4277</v>
      </c>
      <c r="G111" s="131" t="s">
        <v>4278</v>
      </c>
      <c r="H111" s="131" t="s">
        <v>4279</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4280</v>
      </c>
      <c r="B112" s="127"/>
      <c r="C112" s="126" t="s">
        <v>4281</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4280</v>
      </c>
      <c r="B113" s="128" t="s">
        <v>4282</v>
      </c>
      <c r="C113" s="129" t="s">
        <v>4283</v>
      </c>
      <c r="D113" s="131" t="s">
        <v>4284</v>
      </c>
      <c r="E113" s="131" t="s">
        <v>4285</v>
      </c>
      <c r="F113" s="131" t="s">
        <v>4286</v>
      </c>
      <c r="G113" s="131" t="s">
        <v>4287</v>
      </c>
      <c r="H113" s="131" t="s">
        <v>4288</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4280</v>
      </c>
      <c r="B114" s="128" t="s">
        <v>4289</v>
      </c>
      <c r="C114" s="129" t="s">
        <v>4290</v>
      </c>
      <c r="D114" s="131" t="s">
        <v>4291</v>
      </c>
      <c r="E114" s="131" t="s">
        <v>4292</v>
      </c>
      <c r="F114" s="131" t="s">
        <v>4293</v>
      </c>
      <c r="G114" s="131" t="s">
        <v>4287</v>
      </c>
      <c r="H114" s="131" t="s">
        <v>4294</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4280</v>
      </c>
      <c r="B115" s="136" t="s">
        <v>4295</v>
      </c>
      <c r="C115" s="137" t="s">
        <v>4296</v>
      </c>
      <c r="D115" s="138" t="s">
        <v>4297</v>
      </c>
      <c r="E115" s="138" t="s">
        <v>4298</v>
      </c>
      <c r="F115" s="138" t="s">
        <v>4299</v>
      </c>
      <c r="G115" s="138" t="s">
        <v>4300</v>
      </c>
      <c r="H115" s="138" t="s">
        <v>4301</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2412</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IFERROR(INDEX('Recommendations'!$H$2:$H$492, MATCH(J2,'Recommendations'!$A$2:$A$492,0))="Implemented", FALSE))</xm:f>
            <x14:dxf>
              <font>
                <color rgb="FF000000"/>
              </font>
              <fill>
                <patternFill>
                  <bgColor rgb="FF3C7D22"/>
                </patternFill>
              </fill>
            </x14:dxf>
          </x14:cfRule>
          <x14:cfRule type="expression" priority="2" id="{00000000-000E-0000-0600-000002000000}">
            <xm:f>AND(J2&lt;&gt;"", IFERROR(INDEX('Recommendations'!$H$2:$H$492, MATCH(J2,'Recommendations'!$A$2:$A$492,0))="Compensated", FALSE))</xm:f>
            <x14:dxf>
              <font>
                <color rgb="FF000000"/>
              </font>
              <fill>
                <patternFill>
                  <bgColor rgb="FFC6E0B4"/>
                </patternFill>
              </fill>
            </x14:dxf>
          </x14:cfRule>
          <x14:cfRule type="expression" priority="3" id="{00000000-000E-0000-0600-000003000000}">
            <xm:f>AND(J2&lt;&gt;"", IFERROR(INDEX('Recommendations'!$H$2:$H$492, MATCH(J2,'Recommendations'!$A$2:$A$492,0))="Testing", FALSE))</xm:f>
            <x14:dxf>
              <font>
                <color rgb="FF000000"/>
              </font>
              <fill>
                <patternFill>
                  <bgColor rgb="FFFFC000"/>
                </patternFill>
              </fill>
            </x14:dxf>
          </x14:cfRule>
          <x14:cfRule type="expression" priority="4" id="{00000000-000E-0000-0600-000004000000}">
            <xm:f>AND(J2&lt;&gt;"", IFERROR(INDEX('Recommendations'!$H$2:$H$492, MATCH(J2,'Recommendations'!$A$2:$A$492,0))="Failed", FALSE))</xm:f>
            <x14:dxf>
              <font>
                <color rgb="FF000000"/>
              </font>
              <fill>
                <patternFill>
                  <bgColor rgb="FFD82891"/>
                </patternFill>
              </fill>
            </x14:dxf>
          </x14:cfRule>
          <x14:cfRule type="expression" priority="5" id="{00000000-000E-0000-0600-000005000000}">
            <xm:f>AND(J2&lt;&gt;"", IFERROR(INDEX('Recommendations'!$H$2:$H$492, MATCH(J2,'Recommendations'!$A$2:$A$492,0))="Risk Accepted", FALSE))</xm:f>
            <x14:dxf>
              <font>
                <color rgb="FF000000"/>
              </font>
              <fill>
                <patternFill>
                  <bgColor rgb="FFD9D9D9"/>
                </patternFill>
              </fill>
            </x14:dxf>
          </x14:cfRule>
          <x14:cfRule type="expression" priority="6" id="{00000000-000E-0000-0600-000006000000}">
            <xm:f>AND(J2&lt;&gt;"", IFERROR(INDEX('Recommendations'!$H$2:$H$492, MATCH(J2,'Recommendations'!$A$2:$A$492,0))="N/A",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4302</v>
      </c>
      <c r="B1" s="187" t="s">
        <v>4303</v>
      </c>
      <c r="C1" s="187" t="s">
        <v>0</v>
      </c>
      <c r="D1" s="187" t="s">
        <v>4304</v>
      </c>
      <c r="E1" s="187" t="s">
        <v>4305</v>
      </c>
      <c r="F1" s="187" t="s">
        <v>4306</v>
      </c>
      <c r="G1" s="187" t="s">
        <v>2671</v>
      </c>
      <c r="H1" s="187" t="s">
        <v>2672</v>
      </c>
      <c r="I1" s="187" t="s">
        <v>2673</v>
      </c>
      <c r="J1" s="187" t="s">
        <v>2674</v>
      </c>
      <c r="K1" s="187" t="s">
        <v>2675</v>
      </c>
      <c r="L1" s="187" t="s">
        <v>2676</v>
      </c>
      <c r="M1" s="187" t="s">
        <v>2677</v>
      </c>
      <c r="N1" s="187" t="s">
        <v>2678</v>
      </c>
      <c r="O1" s="187" t="s">
        <v>2679</v>
      </c>
      <c r="P1" s="187" t="s">
        <v>2680</v>
      </c>
      <c r="Q1" s="187" t="s">
        <v>2681</v>
      </c>
      <c r="R1" s="187" t="s">
        <v>2682</v>
      </c>
      <c r="S1" s="187" t="s">
        <v>2683</v>
      </c>
      <c r="T1" s="187" t="s">
        <v>2684</v>
      </c>
      <c r="U1" s="187" t="s">
        <v>2685</v>
      </c>
      <c r="V1" s="187" t="s">
        <v>2686</v>
      </c>
      <c r="W1" s="187" t="s">
        <v>2687</v>
      </c>
      <c r="X1" s="187" t="s">
        <v>2688</v>
      </c>
      <c r="Y1" s="187" t="s">
        <v>2689</v>
      </c>
      <c r="Z1" s="187" t="s">
        <v>2690</v>
      </c>
      <c r="AA1" s="187" t="s">
        <v>2691</v>
      </c>
      <c r="AB1" s="187" t="s">
        <v>2692</v>
      </c>
      <c r="AC1" s="187" t="s">
        <v>2693</v>
      </c>
      <c r="AD1" s="187" t="s">
        <v>2694</v>
      </c>
      <c r="AE1" s="187" t="s">
        <v>2695</v>
      </c>
      <c r="AF1" s="187" t="s">
        <v>2696</v>
      </c>
      <c r="AG1" s="187" t="s">
        <v>2697</v>
      </c>
      <c r="AH1" s="187" t="s">
        <v>2698</v>
      </c>
      <c r="AI1" s="187" t="s">
        <v>2699</v>
      </c>
      <c r="AJ1" s="187" t="s">
        <v>2700</v>
      </c>
      <c r="AK1" s="187" t="s">
        <v>2701</v>
      </c>
      <c r="AL1" s="187" t="s">
        <v>2702</v>
      </c>
      <c r="AM1" s="187" t="s">
        <v>2703</v>
      </c>
      <c r="AN1" s="187" t="s">
        <v>2704</v>
      </c>
      <c r="AO1" s="187" t="s">
        <v>2705</v>
      </c>
      <c r="AP1" s="187" t="s">
        <v>2706</v>
      </c>
      <c r="AQ1" s="187" t="s">
        <v>2707</v>
      </c>
      <c r="AR1" s="187" t="s">
        <v>2708</v>
      </c>
      <c r="AS1" s="187" t="s">
        <v>2709</v>
      </c>
      <c r="AT1" s="187" t="s">
        <v>2710</v>
      </c>
      <c r="AU1" s="188" t="s">
        <v>2711</v>
      </c>
    </row>
    <row r="2" spans="1:47" ht="60" customHeight="1" outlineLevel="1" x14ac:dyDescent="0.35">
      <c r="A2" s="178" t="s">
        <v>4307</v>
      </c>
      <c r="B2" s="152" t="s">
        <v>21</v>
      </c>
      <c r="C2" s="150" t="s">
        <v>4308</v>
      </c>
      <c r="D2" s="156" t="s">
        <v>4309</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4307</v>
      </c>
      <c r="B3" s="153" t="s">
        <v>4310</v>
      </c>
      <c r="C3" s="151" t="s">
        <v>4311</v>
      </c>
      <c r="D3" s="157" t="s">
        <v>4312</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4307</v>
      </c>
      <c r="B4" s="154" t="s">
        <v>4310</v>
      </c>
      <c r="C4" s="155" t="s">
        <v>4313</v>
      </c>
      <c r="D4" s="158" t="s">
        <v>4314</v>
      </c>
      <c r="E4" s="161" t="s">
        <v>4315</v>
      </c>
      <c r="F4" s="164" t="s">
        <v>4316</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4307</v>
      </c>
      <c r="B5" s="154" t="s">
        <v>4310</v>
      </c>
      <c r="C5" s="155" t="s">
        <v>4317</v>
      </c>
      <c r="D5" s="158" t="s">
        <v>4318</v>
      </c>
      <c r="E5" s="161" t="s">
        <v>4319</v>
      </c>
      <c r="F5" s="164" t="s">
        <v>4320</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4307</v>
      </c>
      <c r="B6" s="154" t="s">
        <v>4310</v>
      </c>
      <c r="C6" s="155" t="s">
        <v>4321</v>
      </c>
      <c r="D6" s="158" t="s">
        <v>4322</v>
      </c>
      <c r="E6" s="161" t="s">
        <v>4323</v>
      </c>
      <c r="F6" s="164" t="s">
        <v>4320</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4307</v>
      </c>
      <c r="B7" s="154" t="s">
        <v>4310</v>
      </c>
      <c r="C7" s="155" t="s">
        <v>4324</v>
      </c>
      <c r="D7" s="158" t="s">
        <v>4325</v>
      </c>
      <c r="E7" s="161" t="s">
        <v>4326</v>
      </c>
      <c r="F7" s="164" t="s">
        <v>4320</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4307</v>
      </c>
      <c r="B8" s="154" t="s">
        <v>4310</v>
      </c>
      <c r="C8" s="155" t="s">
        <v>4327</v>
      </c>
      <c r="D8" s="158" t="s">
        <v>4328</v>
      </c>
      <c r="E8" s="161" t="s">
        <v>4329</v>
      </c>
      <c r="F8" s="164" t="s">
        <v>4330</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4307</v>
      </c>
      <c r="B9" s="153" t="s">
        <v>4331</v>
      </c>
      <c r="C9" s="151" t="s">
        <v>4332</v>
      </c>
      <c r="D9" s="157" t="s">
        <v>4333</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4307</v>
      </c>
      <c r="B10" s="154" t="s">
        <v>4331</v>
      </c>
      <c r="C10" s="155" t="s">
        <v>4334</v>
      </c>
      <c r="D10" s="158" t="s">
        <v>4335</v>
      </c>
      <c r="E10" s="161" t="s">
        <v>4336</v>
      </c>
      <c r="F10" s="164" t="s">
        <v>4316</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4307</v>
      </c>
      <c r="B11" s="154" t="s">
        <v>4331</v>
      </c>
      <c r="C11" s="155" t="s">
        <v>4337</v>
      </c>
      <c r="D11" s="158" t="s">
        <v>4338</v>
      </c>
      <c r="E11" s="161" t="s">
        <v>4339</v>
      </c>
      <c r="F11" s="164" t="s">
        <v>4316</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4307</v>
      </c>
      <c r="B12" s="154" t="s">
        <v>4331</v>
      </c>
      <c r="C12" s="155" t="s">
        <v>4340</v>
      </c>
      <c r="D12" s="158" t="s">
        <v>4341</v>
      </c>
      <c r="E12" s="161" t="s">
        <v>4342</v>
      </c>
      <c r="F12" s="164" t="s">
        <v>4316</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4307</v>
      </c>
      <c r="B13" s="153" t="s">
        <v>4343</v>
      </c>
      <c r="C13" s="151" t="s">
        <v>4344</v>
      </c>
      <c r="D13" s="157" t="s">
        <v>4345</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4307</v>
      </c>
      <c r="B14" s="154" t="s">
        <v>4343</v>
      </c>
      <c r="C14" s="155" t="s">
        <v>4346</v>
      </c>
      <c r="D14" s="158" t="s">
        <v>4347</v>
      </c>
      <c r="E14" s="161" t="s">
        <v>4348</v>
      </c>
      <c r="F14" s="164" t="s">
        <v>4316</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4307</v>
      </c>
      <c r="B15" s="154" t="s">
        <v>4343</v>
      </c>
      <c r="C15" s="155" t="s">
        <v>4349</v>
      </c>
      <c r="D15" s="158" t="s">
        <v>4350</v>
      </c>
      <c r="E15" s="161" t="s">
        <v>4351</v>
      </c>
      <c r="F15" s="164" t="s">
        <v>4316</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4307</v>
      </c>
      <c r="B16" s="153" t="s">
        <v>4352</v>
      </c>
      <c r="C16" s="151" t="s">
        <v>4353</v>
      </c>
      <c r="D16" s="157" t="s">
        <v>4354</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4307</v>
      </c>
      <c r="B17" s="154" t="s">
        <v>4352</v>
      </c>
      <c r="C17" s="155" t="s">
        <v>4355</v>
      </c>
      <c r="D17" s="158" t="s">
        <v>4356</v>
      </c>
      <c r="E17" s="161" t="s">
        <v>4357</v>
      </c>
      <c r="F17" s="164" t="s">
        <v>4316</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4307</v>
      </c>
      <c r="B18" s="154" t="s">
        <v>4352</v>
      </c>
      <c r="C18" s="155" t="s">
        <v>4358</v>
      </c>
      <c r="D18" s="158" t="s">
        <v>4359</v>
      </c>
      <c r="E18" s="161" t="s">
        <v>4360</v>
      </c>
      <c r="F18" s="164" t="s">
        <v>4320</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4307</v>
      </c>
      <c r="B19" s="154" t="s">
        <v>4352</v>
      </c>
      <c r="C19" s="155" t="s">
        <v>4361</v>
      </c>
      <c r="D19" s="158" t="s">
        <v>4362</v>
      </c>
      <c r="E19" s="161" t="s">
        <v>4363</v>
      </c>
      <c r="F19" s="164" t="s">
        <v>4316</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4307</v>
      </c>
      <c r="B20" s="154" t="s">
        <v>4352</v>
      </c>
      <c r="C20" s="155" t="s">
        <v>4364</v>
      </c>
      <c r="D20" s="158" t="s">
        <v>4365</v>
      </c>
      <c r="E20" s="161" t="s">
        <v>4366</v>
      </c>
      <c r="F20" s="164" t="s">
        <v>4316</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4307</v>
      </c>
      <c r="B21" s="154" t="s">
        <v>4352</v>
      </c>
      <c r="C21" s="155" t="s">
        <v>4367</v>
      </c>
      <c r="D21" s="158" t="s">
        <v>4368</v>
      </c>
      <c r="E21" s="161" t="s">
        <v>4369</v>
      </c>
      <c r="F21" s="164" t="s">
        <v>4320</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4307</v>
      </c>
      <c r="B22" s="154" t="s">
        <v>4352</v>
      </c>
      <c r="C22" s="155" t="s">
        <v>4370</v>
      </c>
      <c r="D22" s="158" t="s">
        <v>4371</v>
      </c>
      <c r="E22" s="161" t="s">
        <v>4372</v>
      </c>
      <c r="F22" s="164" t="s">
        <v>4316</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4307</v>
      </c>
      <c r="B23" s="154" t="s">
        <v>4352</v>
      </c>
      <c r="C23" s="155" t="s">
        <v>4373</v>
      </c>
      <c r="D23" s="158" t="s">
        <v>4374</v>
      </c>
      <c r="E23" s="161" t="s">
        <v>4375</v>
      </c>
      <c r="F23" s="164" t="s">
        <v>4316</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4307</v>
      </c>
      <c r="B24" s="153" t="s">
        <v>4376</v>
      </c>
      <c r="C24" s="151" t="s">
        <v>4377</v>
      </c>
      <c r="D24" s="157" t="s">
        <v>4378</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4307</v>
      </c>
      <c r="B25" s="154" t="s">
        <v>4376</v>
      </c>
      <c r="C25" s="155" t="s">
        <v>4379</v>
      </c>
      <c r="D25" s="158" t="s">
        <v>4380</v>
      </c>
      <c r="E25" s="161" t="s">
        <v>4381</v>
      </c>
      <c r="F25" s="164" t="s">
        <v>4316</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4307</v>
      </c>
      <c r="B26" s="154" t="s">
        <v>4376</v>
      </c>
      <c r="C26" s="155" t="s">
        <v>4382</v>
      </c>
      <c r="D26" s="158" t="s">
        <v>4383</v>
      </c>
      <c r="E26" s="161" t="s">
        <v>4384</v>
      </c>
      <c r="F26" s="164" t="s">
        <v>4316</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4307</v>
      </c>
      <c r="B27" s="154" t="s">
        <v>4376</v>
      </c>
      <c r="C27" s="155" t="s">
        <v>4385</v>
      </c>
      <c r="D27" s="158" t="s">
        <v>4386</v>
      </c>
      <c r="E27" s="161" t="s">
        <v>4387</v>
      </c>
      <c r="F27" s="164" t="s">
        <v>4320</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4307</v>
      </c>
      <c r="B28" s="154" t="s">
        <v>4376</v>
      </c>
      <c r="C28" s="155" t="s">
        <v>4388</v>
      </c>
      <c r="D28" s="158" t="s">
        <v>4389</v>
      </c>
      <c r="E28" s="161" t="s">
        <v>4390</v>
      </c>
      <c r="F28" s="164" t="s">
        <v>4316</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4307</v>
      </c>
      <c r="B29" s="153" t="s">
        <v>4391</v>
      </c>
      <c r="C29" s="151" t="s">
        <v>4392</v>
      </c>
      <c r="D29" s="157" t="s">
        <v>4393</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4307</v>
      </c>
      <c r="B30" s="154" t="s">
        <v>4391</v>
      </c>
      <c r="C30" s="155" t="s">
        <v>4394</v>
      </c>
      <c r="D30" s="158" t="s">
        <v>4395</v>
      </c>
      <c r="E30" s="161" t="s">
        <v>4396</v>
      </c>
      <c r="F30" s="164" t="s">
        <v>4330</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4307</v>
      </c>
      <c r="B31" s="154" t="s">
        <v>4391</v>
      </c>
      <c r="C31" s="155" t="s">
        <v>4397</v>
      </c>
      <c r="D31" s="158" t="s">
        <v>4398</v>
      </c>
      <c r="E31" s="161" t="s">
        <v>4399</v>
      </c>
      <c r="F31" s="164" t="s">
        <v>4330</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4307</v>
      </c>
      <c r="B32" s="154" t="s">
        <v>4391</v>
      </c>
      <c r="C32" s="155" t="s">
        <v>4400</v>
      </c>
      <c r="D32" s="158" t="s">
        <v>4401</v>
      </c>
      <c r="E32" s="161" t="s">
        <v>4402</v>
      </c>
      <c r="F32" s="164" t="s">
        <v>4330</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4307</v>
      </c>
      <c r="B33" s="154" t="s">
        <v>4391</v>
      </c>
      <c r="C33" s="155" t="s">
        <v>4403</v>
      </c>
      <c r="D33" s="158" t="s">
        <v>4404</v>
      </c>
      <c r="E33" s="161" t="s">
        <v>4405</v>
      </c>
      <c r="F33" s="164" t="s">
        <v>4330</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4307</v>
      </c>
      <c r="B34" s="154" t="s">
        <v>4391</v>
      </c>
      <c r="C34" s="155" t="s">
        <v>4406</v>
      </c>
      <c r="D34" s="158" t="s">
        <v>4407</v>
      </c>
      <c r="E34" s="161" t="s">
        <v>4408</v>
      </c>
      <c r="F34" s="164" t="s">
        <v>4330</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4307</v>
      </c>
      <c r="B35" s="154" t="s">
        <v>4391</v>
      </c>
      <c r="C35" s="155" t="s">
        <v>4409</v>
      </c>
      <c r="D35" s="158" t="s">
        <v>4410</v>
      </c>
      <c r="E35" s="161" t="s">
        <v>4411</v>
      </c>
      <c r="F35" s="164" t="s">
        <v>4330</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4307</v>
      </c>
      <c r="B36" s="154" t="s">
        <v>4391</v>
      </c>
      <c r="C36" s="155" t="s">
        <v>4412</v>
      </c>
      <c r="D36" s="158" t="s">
        <v>4413</v>
      </c>
      <c r="E36" s="161" t="s">
        <v>4414</v>
      </c>
      <c r="F36" s="164" t="s">
        <v>4330</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4307</v>
      </c>
      <c r="B37" s="154" t="s">
        <v>4391</v>
      </c>
      <c r="C37" s="155" t="s">
        <v>4415</v>
      </c>
      <c r="D37" s="158" t="s">
        <v>4416</v>
      </c>
      <c r="E37" s="161" t="s">
        <v>4417</v>
      </c>
      <c r="F37" s="164" t="s">
        <v>4330</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4307</v>
      </c>
      <c r="B38" s="154" t="s">
        <v>4391</v>
      </c>
      <c r="C38" s="155" t="s">
        <v>4418</v>
      </c>
      <c r="D38" s="158" t="s">
        <v>4419</v>
      </c>
      <c r="E38" s="161" t="s">
        <v>4420</v>
      </c>
      <c r="F38" s="164" t="s">
        <v>4330</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4307</v>
      </c>
      <c r="B39" s="154" t="s">
        <v>4391</v>
      </c>
      <c r="C39" s="155" t="s">
        <v>4421</v>
      </c>
      <c r="D39" s="158" t="s">
        <v>4422</v>
      </c>
      <c r="E39" s="161" t="s">
        <v>4423</v>
      </c>
      <c r="F39" s="164" t="s">
        <v>4330</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4424</v>
      </c>
      <c r="B40" s="152" t="s">
        <v>21</v>
      </c>
      <c r="C40" s="150" t="s">
        <v>4425</v>
      </c>
      <c r="D40" s="156" t="s">
        <v>4426</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4424</v>
      </c>
      <c r="B41" s="153" t="s">
        <v>4427</v>
      </c>
      <c r="C41" s="151" t="s">
        <v>4428</v>
      </c>
      <c r="D41" s="157" t="s">
        <v>4429</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4424</v>
      </c>
      <c r="B42" s="154" t="s">
        <v>4427</v>
      </c>
      <c r="C42" s="155" t="s">
        <v>4430</v>
      </c>
      <c r="D42" s="158" t="s">
        <v>4431</v>
      </c>
      <c r="E42" s="161" t="s">
        <v>4432</v>
      </c>
      <c r="F42" s="164" t="s">
        <v>4316</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4424</v>
      </c>
      <c r="B43" s="154" t="s">
        <v>4427</v>
      </c>
      <c r="C43" s="155" t="s">
        <v>4433</v>
      </c>
      <c r="D43" s="158" t="s">
        <v>4434</v>
      </c>
      <c r="E43" s="161" t="s">
        <v>4435</v>
      </c>
      <c r="F43" s="164" t="s">
        <v>4316</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4424</v>
      </c>
      <c r="B44" s="154" t="s">
        <v>4427</v>
      </c>
      <c r="C44" s="155" t="s">
        <v>4436</v>
      </c>
      <c r="D44" s="158" t="s">
        <v>4437</v>
      </c>
      <c r="E44" s="161" t="s">
        <v>4438</v>
      </c>
      <c r="F44" s="164" t="s">
        <v>4320</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4424</v>
      </c>
      <c r="B45" s="154" t="s">
        <v>4427</v>
      </c>
      <c r="C45" s="155" t="s">
        <v>4439</v>
      </c>
      <c r="D45" s="158" t="s">
        <v>4440</v>
      </c>
      <c r="E45" s="161" t="s">
        <v>4441</v>
      </c>
      <c r="F45" s="164" t="s">
        <v>4330</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4424</v>
      </c>
      <c r="B46" s="154" t="s">
        <v>4427</v>
      </c>
      <c r="C46" s="155" t="s">
        <v>4442</v>
      </c>
      <c r="D46" s="158" t="s">
        <v>4443</v>
      </c>
      <c r="E46" s="161" t="s">
        <v>4444</v>
      </c>
      <c r="F46" s="164" t="s">
        <v>4316</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4424</v>
      </c>
      <c r="B47" s="154" t="s">
        <v>4427</v>
      </c>
      <c r="C47" s="155" t="s">
        <v>4445</v>
      </c>
      <c r="D47" s="158" t="s">
        <v>4446</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4424</v>
      </c>
      <c r="B48" s="154" t="s">
        <v>4427</v>
      </c>
      <c r="C48" s="155" t="s">
        <v>4447</v>
      </c>
      <c r="D48" s="158" t="s">
        <v>4448</v>
      </c>
      <c r="E48" s="161" t="s">
        <v>4449</v>
      </c>
      <c r="F48" s="164" t="s">
        <v>4316</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4424</v>
      </c>
      <c r="B49" s="154" t="s">
        <v>4427</v>
      </c>
      <c r="C49" s="155" t="s">
        <v>4450</v>
      </c>
      <c r="D49" s="158" t="s">
        <v>4451</v>
      </c>
      <c r="E49" s="161" t="s">
        <v>4452</v>
      </c>
      <c r="F49" s="164" t="s">
        <v>4320</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4424</v>
      </c>
      <c r="B50" s="153" t="s">
        <v>4453</v>
      </c>
      <c r="C50" s="151" t="s">
        <v>4454</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4424</v>
      </c>
      <c r="B51" s="154" t="s">
        <v>4453</v>
      </c>
      <c r="C51" s="155" t="s">
        <v>4455</v>
      </c>
      <c r="D51" s="158" t="s">
        <v>4456</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4424</v>
      </c>
      <c r="B52" s="154" t="s">
        <v>4453</v>
      </c>
      <c r="C52" s="155" t="s">
        <v>4457</v>
      </c>
      <c r="D52" s="158" t="s">
        <v>4458</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4424</v>
      </c>
      <c r="B53" s="154" t="s">
        <v>4453</v>
      </c>
      <c r="C53" s="155" t="s">
        <v>4459</v>
      </c>
      <c r="D53" s="158" t="s">
        <v>4460</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4424</v>
      </c>
      <c r="B54" s="154" t="s">
        <v>4453</v>
      </c>
      <c r="C54" s="155" t="s">
        <v>4461</v>
      </c>
      <c r="D54" s="158" t="s">
        <v>4462</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4424</v>
      </c>
      <c r="B55" s="154" t="s">
        <v>4453</v>
      </c>
      <c r="C55" s="155" t="s">
        <v>4463</v>
      </c>
      <c r="D55" s="158" t="s">
        <v>4464</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4424</v>
      </c>
      <c r="B56" s="153" t="s">
        <v>2578</v>
      </c>
      <c r="C56" s="151" t="s">
        <v>4465</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4424</v>
      </c>
      <c r="B57" s="154" t="s">
        <v>2578</v>
      </c>
      <c r="C57" s="155" t="s">
        <v>4466</v>
      </c>
      <c r="D57" s="158" t="s">
        <v>4467</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4424</v>
      </c>
      <c r="B58" s="154" t="s">
        <v>2578</v>
      </c>
      <c r="C58" s="155" t="s">
        <v>4468</v>
      </c>
      <c r="D58" s="158" t="s">
        <v>4469</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4424</v>
      </c>
      <c r="B59" s="154" t="s">
        <v>2578</v>
      </c>
      <c r="C59" s="155" t="s">
        <v>4470</v>
      </c>
      <c r="D59" s="158" t="s">
        <v>4471</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4424</v>
      </c>
      <c r="B60" s="154" t="s">
        <v>2578</v>
      </c>
      <c r="C60" s="155" t="s">
        <v>4472</v>
      </c>
      <c r="D60" s="158" t="s">
        <v>4473</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4424</v>
      </c>
      <c r="B61" s="153" t="s">
        <v>4474</v>
      </c>
      <c r="C61" s="151" t="s">
        <v>4475</v>
      </c>
      <c r="D61" s="157" t="s">
        <v>4476</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4424</v>
      </c>
      <c r="B62" s="154" t="s">
        <v>4474</v>
      </c>
      <c r="C62" s="155" t="s">
        <v>4477</v>
      </c>
      <c r="D62" s="158" t="s">
        <v>4478</v>
      </c>
      <c r="E62" s="161" t="s">
        <v>4479</v>
      </c>
      <c r="F62" s="164" t="s">
        <v>4316</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4424</v>
      </c>
      <c r="B63" s="154" t="s">
        <v>4474</v>
      </c>
      <c r="C63" s="155" t="s">
        <v>4480</v>
      </c>
      <c r="D63" s="158" t="s">
        <v>4481</v>
      </c>
      <c r="E63" s="161" t="s">
        <v>4482</v>
      </c>
      <c r="F63" s="164" t="s">
        <v>4320</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4424</v>
      </c>
      <c r="B64" s="154" t="s">
        <v>4474</v>
      </c>
      <c r="C64" s="155" t="s">
        <v>4483</v>
      </c>
      <c r="D64" s="158" t="s">
        <v>4484</v>
      </c>
      <c r="E64" s="161" t="s">
        <v>4485</v>
      </c>
      <c r="F64" s="164" t="s">
        <v>4316</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4424</v>
      </c>
      <c r="B65" s="154" t="s">
        <v>4474</v>
      </c>
      <c r="C65" s="155" t="s">
        <v>4486</v>
      </c>
      <c r="D65" s="158" t="s">
        <v>4487</v>
      </c>
      <c r="E65" s="161" t="s">
        <v>4488</v>
      </c>
      <c r="F65" s="164" t="s">
        <v>4316</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4424</v>
      </c>
      <c r="B66" s="153" t="s">
        <v>4082</v>
      </c>
      <c r="C66" s="151" t="s">
        <v>4489</v>
      </c>
      <c r="D66" s="157" t="s">
        <v>4490</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4424</v>
      </c>
      <c r="B67" s="154" t="s">
        <v>4082</v>
      </c>
      <c r="C67" s="155" t="s">
        <v>4491</v>
      </c>
      <c r="D67" s="158" t="s">
        <v>4492</v>
      </c>
      <c r="E67" s="161" t="s">
        <v>4493</v>
      </c>
      <c r="F67" s="164" t="s">
        <v>4316</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4424</v>
      </c>
      <c r="B68" s="154" t="s">
        <v>4082</v>
      </c>
      <c r="C68" s="155" t="s">
        <v>4494</v>
      </c>
      <c r="D68" s="158" t="s">
        <v>4495</v>
      </c>
      <c r="E68" s="161" t="s">
        <v>4496</v>
      </c>
      <c r="F68" s="164" t="s">
        <v>4316</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4424</v>
      </c>
      <c r="B69" s="154" t="s">
        <v>4082</v>
      </c>
      <c r="C69" s="155" t="s">
        <v>4497</v>
      </c>
      <c r="D69" s="158" t="s">
        <v>4498</v>
      </c>
      <c r="E69" s="161" t="s">
        <v>4499</v>
      </c>
      <c r="F69" s="164" t="s">
        <v>4320</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4424</v>
      </c>
      <c r="B70" s="154" t="s">
        <v>4082</v>
      </c>
      <c r="C70" s="155" t="s">
        <v>4500</v>
      </c>
      <c r="D70" s="158" t="s">
        <v>4501</v>
      </c>
      <c r="E70" s="161" t="s">
        <v>4502</v>
      </c>
      <c r="F70" s="164" t="s">
        <v>4316</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4424</v>
      </c>
      <c r="B71" s="154" t="s">
        <v>4082</v>
      </c>
      <c r="C71" s="155" t="s">
        <v>4503</v>
      </c>
      <c r="D71" s="158" t="s">
        <v>4504</v>
      </c>
      <c r="E71" s="161" t="s">
        <v>4505</v>
      </c>
      <c r="F71" s="164" t="s">
        <v>4316</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4424</v>
      </c>
      <c r="B72" s="154" t="s">
        <v>4082</v>
      </c>
      <c r="C72" s="155" t="s">
        <v>4506</v>
      </c>
      <c r="D72" s="158" t="s">
        <v>4507</v>
      </c>
      <c r="E72" s="161" t="s">
        <v>4508</v>
      </c>
      <c r="F72" s="164" t="s">
        <v>4316</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4424</v>
      </c>
      <c r="B73" s="154" t="s">
        <v>4082</v>
      </c>
      <c r="C73" s="155" t="s">
        <v>4509</v>
      </c>
      <c r="D73" s="158" t="s">
        <v>4510</v>
      </c>
      <c r="E73" s="161" t="s">
        <v>4511</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4424</v>
      </c>
      <c r="B74" s="154" t="s">
        <v>4082</v>
      </c>
      <c r="C74" s="155" t="s">
        <v>4512</v>
      </c>
      <c r="D74" s="158" t="s">
        <v>4513</v>
      </c>
      <c r="E74" s="161" t="s">
        <v>4514</v>
      </c>
      <c r="F74" s="164" t="s">
        <v>4320</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4424</v>
      </c>
      <c r="B75" s="154" t="s">
        <v>4082</v>
      </c>
      <c r="C75" s="155" t="s">
        <v>4515</v>
      </c>
      <c r="D75" s="158" t="s">
        <v>4516</v>
      </c>
      <c r="E75" s="161" t="s">
        <v>4517</v>
      </c>
      <c r="F75" s="164" t="s">
        <v>4330</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4424</v>
      </c>
      <c r="B76" s="154" t="s">
        <v>4082</v>
      </c>
      <c r="C76" s="155" t="s">
        <v>4518</v>
      </c>
      <c r="D76" s="158" t="s">
        <v>4519</v>
      </c>
      <c r="E76" s="161" t="s">
        <v>4520</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4424</v>
      </c>
      <c r="B77" s="153" t="s">
        <v>4352</v>
      </c>
      <c r="C77" s="151" t="s">
        <v>4521</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4424</v>
      </c>
      <c r="B78" s="154" t="s">
        <v>4352</v>
      </c>
      <c r="C78" s="155" t="s">
        <v>4522</v>
      </c>
      <c r="D78" s="158" t="s">
        <v>4523</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4424</v>
      </c>
      <c r="B79" s="154" t="s">
        <v>4352</v>
      </c>
      <c r="C79" s="155" t="s">
        <v>4524</v>
      </c>
      <c r="D79" s="158" t="s">
        <v>4525</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4424</v>
      </c>
      <c r="B80" s="154" t="s">
        <v>4352</v>
      </c>
      <c r="C80" s="155" t="s">
        <v>4526</v>
      </c>
      <c r="D80" s="158" t="s">
        <v>4527</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4424</v>
      </c>
      <c r="B81" s="153" t="s">
        <v>4280</v>
      </c>
      <c r="C81" s="151" t="s">
        <v>4528</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4424</v>
      </c>
      <c r="B82" s="154" t="s">
        <v>4280</v>
      </c>
      <c r="C82" s="155" t="s">
        <v>4529</v>
      </c>
      <c r="D82" s="158" t="s">
        <v>4530</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4424</v>
      </c>
      <c r="B83" s="154" t="s">
        <v>4280</v>
      </c>
      <c r="C83" s="155" t="s">
        <v>4531</v>
      </c>
      <c r="D83" s="158" t="s">
        <v>4532</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4424</v>
      </c>
      <c r="B84" s="154" t="s">
        <v>4280</v>
      </c>
      <c r="C84" s="155" t="s">
        <v>4533</v>
      </c>
      <c r="D84" s="158" t="s">
        <v>4534</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4424</v>
      </c>
      <c r="B85" s="154" t="s">
        <v>4280</v>
      </c>
      <c r="C85" s="155" t="s">
        <v>4535</v>
      </c>
      <c r="D85" s="158" t="s">
        <v>4536</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4424</v>
      </c>
      <c r="B86" s="154" t="s">
        <v>4280</v>
      </c>
      <c r="C86" s="155" t="s">
        <v>4537</v>
      </c>
      <c r="D86" s="158" t="s">
        <v>4538</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4539</v>
      </c>
      <c r="B87" s="152" t="s">
        <v>21</v>
      </c>
      <c r="C87" s="150" t="s">
        <v>4540</v>
      </c>
      <c r="D87" s="156" t="s">
        <v>4541</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4539</v>
      </c>
      <c r="B88" s="153" t="s">
        <v>4542</v>
      </c>
      <c r="C88" s="151" t="s">
        <v>4543</v>
      </c>
      <c r="D88" s="157" t="s">
        <v>4544</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4539</v>
      </c>
      <c r="B89" s="154" t="s">
        <v>4542</v>
      </c>
      <c r="C89" s="155" t="s">
        <v>4545</v>
      </c>
      <c r="D89" s="158" t="s">
        <v>4546</v>
      </c>
      <c r="E89" s="161" t="s">
        <v>4547</v>
      </c>
      <c r="F89" s="164" t="s">
        <v>4316</v>
      </c>
      <c r="G89" s="167">
        <f>IF(COUNTIF(H89:AU89,"&lt;&gt;")=0,"",SUMPRODUCT(((Recommendations[ImplStatus]="Implemented")+(Recommendations[ImplStatus]="Compensated"))*ISNUMBER(MATCH(Recommendations[Id],H89:AU89,0)))/COUNTIF(H89:AU89,"&lt;&gt;"))</f>
        <v>0</v>
      </c>
      <c r="H89" s="170" t="s">
        <v>30</v>
      </c>
      <c r="I89" s="170" t="s">
        <v>124</v>
      </c>
      <c r="J89" s="170" t="s">
        <v>129</v>
      </c>
      <c r="K89" s="170" t="s">
        <v>132</v>
      </c>
      <c r="L89" s="170" t="s">
        <v>135</v>
      </c>
      <c r="M89" s="170" t="s">
        <v>138</v>
      </c>
      <c r="N89" s="170" t="s">
        <v>143</v>
      </c>
      <c r="O89" s="170" t="s">
        <v>146</v>
      </c>
      <c r="P89" s="170" t="s">
        <v>151</v>
      </c>
      <c r="Q89" s="170" t="s">
        <v>156</v>
      </c>
      <c r="R89" s="170" t="s">
        <v>161</v>
      </c>
      <c r="S89" s="170" t="s">
        <v>165</v>
      </c>
      <c r="T89" s="170" t="s">
        <v>179</v>
      </c>
      <c r="U89" s="170" t="s">
        <v>189</v>
      </c>
      <c r="V89" s="170" t="s">
        <v>258</v>
      </c>
      <c r="W89" s="170" t="s">
        <v>320</v>
      </c>
      <c r="X89" s="170" t="s">
        <v>365</v>
      </c>
      <c r="Y89" s="170" t="s">
        <v>369</v>
      </c>
      <c r="Z89" s="170" t="s">
        <v>374</v>
      </c>
      <c r="AA89" s="170" t="s">
        <v>453</v>
      </c>
      <c r="AB89" s="170" t="s">
        <v>562</v>
      </c>
      <c r="AC89" s="170" t="s">
        <v>711</v>
      </c>
      <c r="AD89" s="170" t="s">
        <v>717</v>
      </c>
      <c r="AE89" s="170" t="s">
        <v>727</v>
      </c>
      <c r="AF89" s="170" t="s">
        <v>732</v>
      </c>
      <c r="AG89" s="170" t="s">
        <v>835</v>
      </c>
      <c r="AH89" s="170" t="s">
        <v>845</v>
      </c>
      <c r="AI89" s="170" t="s">
        <v>850</v>
      </c>
      <c r="AJ89" s="170" t="s">
        <v>855</v>
      </c>
      <c r="AK89" s="170" t="s">
        <v>875</v>
      </c>
      <c r="AL89" s="170" t="s">
        <v>2114</v>
      </c>
      <c r="AM89" s="170" t="s">
        <v>2125</v>
      </c>
      <c r="AN89" s="170" t="s">
        <v>2150</v>
      </c>
      <c r="AO89" s="170" t="s">
        <v>2200</v>
      </c>
      <c r="AP89" s="170" t="s">
        <v>2205</v>
      </c>
      <c r="AQ89" s="170" t="s">
        <v>2215</v>
      </c>
      <c r="AR89" s="170" t="s">
        <v>2235</v>
      </c>
      <c r="AS89" s="170" t="s">
        <v>2250</v>
      </c>
      <c r="AT89" s="170" t="s">
        <v>2255</v>
      </c>
      <c r="AU89" s="184" t="s">
        <v>2260</v>
      </c>
    </row>
    <row r="90" spans="1:47" ht="60" customHeight="1" x14ac:dyDescent="0.35">
      <c r="A90" s="180" t="s">
        <v>4539</v>
      </c>
      <c r="B90" s="154" t="s">
        <v>4542</v>
      </c>
      <c r="C90" s="155" t="s">
        <v>4548</v>
      </c>
      <c r="D90" s="158" t="s">
        <v>4549</v>
      </c>
      <c r="E90" s="161" t="s">
        <v>4550</v>
      </c>
      <c r="F90" s="164" t="s">
        <v>4320</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4539</v>
      </c>
      <c r="B91" s="154" t="s">
        <v>4542</v>
      </c>
      <c r="C91" s="155" t="s">
        <v>4551</v>
      </c>
      <c r="D91" s="158" t="s">
        <v>4552</v>
      </c>
      <c r="E91" s="161" t="s">
        <v>4553</v>
      </c>
      <c r="F91" s="164" t="s">
        <v>4316</v>
      </c>
      <c r="G91" s="167">
        <f>IF(COUNTIF(H91:AU91,"&lt;&gt;")=0,"",SUMPRODUCT(((Recommendations[ImplStatus]="Implemented")+(Recommendations[ImplStatus]="Compensated"))*ISNUMBER(MATCH(Recommendations[Id],H91:AU91,0)))/COUNTIF(H91:AU91,"&lt;&gt;"))</f>
        <v>0</v>
      </c>
      <c r="H91" s="170" t="s">
        <v>428</v>
      </c>
      <c r="I91" s="170" t="s">
        <v>635</v>
      </c>
      <c r="J91" s="170" t="s">
        <v>772</v>
      </c>
      <c r="K91" s="170" t="s">
        <v>875</v>
      </c>
      <c r="L91" s="170" t="s">
        <v>890</v>
      </c>
      <c r="M91" s="170" t="s">
        <v>955</v>
      </c>
      <c r="N91" s="170" t="s">
        <v>2150</v>
      </c>
      <c r="O91" s="170" t="s">
        <v>2314</v>
      </c>
      <c r="P91" s="170" t="s">
        <v>2344</v>
      </c>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4539</v>
      </c>
      <c r="B92" s="154" t="s">
        <v>4542</v>
      </c>
      <c r="C92" s="155" t="s">
        <v>4554</v>
      </c>
      <c r="D92" s="158" t="s">
        <v>4555</v>
      </c>
      <c r="E92" s="161" t="s">
        <v>4556</v>
      </c>
      <c r="F92" s="164" t="s">
        <v>4316</v>
      </c>
      <c r="G92" s="167">
        <f>IF(COUNTIF(H92:AU92,"&lt;&gt;")=0,"",SUMPRODUCT(((Recommendations[ImplStatus]="Implemented")+(Recommendations[ImplStatus]="Compensated"))*ISNUMBER(MATCH(Recommendations[Id],H92:AU92,0)))/COUNTIF(H92:AU92,"&lt;&gt;"))</f>
        <v>0</v>
      </c>
      <c r="H92" s="170" t="s">
        <v>880</v>
      </c>
      <c r="I92" s="170" t="s">
        <v>890</v>
      </c>
      <c r="J92" s="170" t="s">
        <v>1055</v>
      </c>
      <c r="K92" s="170" t="s">
        <v>1196</v>
      </c>
      <c r="L92" s="170" t="s">
        <v>1347</v>
      </c>
      <c r="M92" s="170" t="s">
        <v>1501</v>
      </c>
      <c r="N92" s="170" t="s">
        <v>1647</v>
      </c>
      <c r="O92" s="170" t="s">
        <v>1937</v>
      </c>
      <c r="P92" s="170" t="s">
        <v>2309</v>
      </c>
      <c r="Q92" s="170" t="s">
        <v>2314</v>
      </c>
      <c r="R92" s="170" t="s">
        <v>2319</v>
      </c>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4539</v>
      </c>
      <c r="B93" s="154" t="s">
        <v>4542</v>
      </c>
      <c r="C93" s="155" t="s">
        <v>4557</v>
      </c>
      <c r="D93" s="158" t="s">
        <v>4558</v>
      </c>
      <c r="E93" s="161" t="s">
        <v>4559</v>
      </c>
      <c r="F93" s="164" t="s">
        <v>4316</v>
      </c>
      <c r="G93" s="167">
        <f>IF(COUNTIF(H93:AU93,"&lt;&gt;")=0,"",SUMPRODUCT(((Recommendations[ImplStatus]="Implemented")+(Recommendations[ImplStatus]="Compensated"))*ISNUMBER(MATCH(Recommendations[Id],H93:AU93,0)))/COUNTIF(H93:AU93,"&lt;&gt;"))</f>
        <v>0</v>
      </c>
      <c r="H93" s="170" t="s">
        <v>40</v>
      </c>
      <c r="I93" s="170" t="s">
        <v>45</v>
      </c>
      <c r="J93" s="170" t="s">
        <v>184</v>
      </c>
      <c r="K93" s="170" t="s">
        <v>199</v>
      </c>
      <c r="L93" s="170" t="s">
        <v>204</v>
      </c>
      <c r="M93" s="170" t="s">
        <v>266</v>
      </c>
      <c r="N93" s="170" t="s">
        <v>315</v>
      </c>
      <c r="O93" s="170" t="s">
        <v>589</v>
      </c>
      <c r="P93" s="170" t="s">
        <v>625</v>
      </c>
      <c r="Q93" s="170" t="s">
        <v>660</v>
      </c>
      <c r="R93" s="170" t="s">
        <v>705</v>
      </c>
      <c r="S93" s="170" t="s">
        <v>767</v>
      </c>
      <c r="T93" s="170" t="s">
        <v>820</v>
      </c>
      <c r="U93" s="170" t="s">
        <v>825</v>
      </c>
      <c r="V93" s="170" t="s">
        <v>885</v>
      </c>
      <c r="W93" s="170" t="s">
        <v>895</v>
      </c>
      <c r="X93" s="170" t="s">
        <v>900</v>
      </c>
      <c r="Y93" s="170" t="s">
        <v>905</v>
      </c>
      <c r="Z93" s="170" t="s">
        <v>1030</v>
      </c>
      <c r="AA93" s="170" t="s">
        <v>1125</v>
      </c>
      <c r="AB93" s="170" t="s">
        <v>1140</v>
      </c>
      <c r="AC93" s="170" t="s">
        <v>1165</v>
      </c>
      <c r="AD93" s="170" t="s">
        <v>1170</v>
      </c>
      <c r="AE93" s="170" t="s">
        <v>1180</v>
      </c>
      <c r="AF93" s="170" t="s">
        <v>1331</v>
      </c>
      <c r="AG93" s="170" t="s">
        <v>1487</v>
      </c>
      <c r="AH93" s="170" t="s">
        <v>1632</v>
      </c>
      <c r="AI93" s="170" t="s">
        <v>1912</v>
      </c>
      <c r="AJ93" s="170" t="s">
        <v>1922</v>
      </c>
      <c r="AK93" s="170" t="s">
        <v>2063</v>
      </c>
      <c r="AL93" s="170" t="s">
        <v>2120</v>
      </c>
      <c r="AM93" s="170" t="s">
        <v>2130</v>
      </c>
      <c r="AN93" s="170" t="s">
        <v>2135</v>
      </c>
      <c r="AO93" s="170" t="s">
        <v>2155</v>
      </c>
      <c r="AP93" s="170" t="s">
        <v>2215</v>
      </c>
      <c r="AQ93" s="170" t="s">
        <v>2230</v>
      </c>
      <c r="AR93" s="170" t="s">
        <v>2287</v>
      </c>
      <c r="AS93" s="170" t="s">
        <v>2334</v>
      </c>
      <c r="AT93" s="170" t="s">
        <v>2339</v>
      </c>
      <c r="AU93" s="184" t="s">
        <v>2364</v>
      </c>
    </row>
    <row r="94" spans="1:47" ht="60" customHeight="1" x14ac:dyDescent="0.35">
      <c r="A94" s="180" t="s">
        <v>4539</v>
      </c>
      <c r="B94" s="154" t="s">
        <v>4542</v>
      </c>
      <c r="C94" s="155" t="s">
        <v>4560</v>
      </c>
      <c r="D94" s="158" t="s">
        <v>4561</v>
      </c>
      <c r="E94" s="161" t="s">
        <v>4562</v>
      </c>
      <c r="F94" s="164" t="s">
        <v>4320</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4539</v>
      </c>
      <c r="B95" s="153" t="s">
        <v>4563</v>
      </c>
      <c r="C95" s="151" t="s">
        <v>4564</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4539</v>
      </c>
      <c r="B96" s="154" t="s">
        <v>4563</v>
      </c>
      <c r="C96" s="155" t="s">
        <v>4565</v>
      </c>
      <c r="D96" s="158" t="s">
        <v>4566</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4539</v>
      </c>
      <c r="B97" s="154" t="s">
        <v>4563</v>
      </c>
      <c r="C97" s="155" t="s">
        <v>4567</v>
      </c>
      <c r="D97" s="158" t="s">
        <v>4568</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4539</v>
      </c>
      <c r="B98" s="154" t="s">
        <v>4563</v>
      </c>
      <c r="C98" s="155" t="s">
        <v>4569</v>
      </c>
      <c r="D98" s="158" t="s">
        <v>4570</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4539</v>
      </c>
      <c r="B99" s="154" t="s">
        <v>4563</v>
      </c>
      <c r="C99" s="155" t="s">
        <v>4571</v>
      </c>
      <c r="D99" s="158" t="s">
        <v>4572</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4539</v>
      </c>
      <c r="B100" s="154" t="s">
        <v>4563</v>
      </c>
      <c r="C100" s="155" t="s">
        <v>4573</v>
      </c>
      <c r="D100" s="158" t="s">
        <v>4574</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4539</v>
      </c>
      <c r="B101" s="154" t="s">
        <v>4563</v>
      </c>
      <c r="C101" s="155" t="s">
        <v>4575</v>
      </c>
      <c r="D101" s="158" t="s">
        <v>4576</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4539</v>
      </c>
      <c r="B102" s="154" t="s">
        <v>4563</v>
      </c>
      <c r="C102" s="155" t="s">
        <v>4577</v>
      </c>
      <c r="D102" s="158" t="s">
        <v>4578</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4539</v>
      </c>
      <c r="B103" s="153" t="s">
        <v>3723</v>
      </c>
      <c r="C103" s="151" t="s">
        <v>4579</v>
      </c>
      <c r="D103" s="157" t="s">
        <v>4580</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4539</v>
      </c>
      <c r="B104" s="154" t="s">
        <v>3723</v>
      </c>
      <c r="C104" s="155" t="s">
        <v>4581</v>
      </c>
      <c r="D104" s="158" t="s">
        <v>4582</v>
      </c>
      <c r="E104" s="161" t="s">
        <v>4583</v>
      </c>
      <c r="F104" s="164" t="s">
        <v>4316</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4539</v>
      </c>
      <c r="B105" s="154" t="s">
        <v>3723</v>
      </c>
      <c r="C105" s="155" t="s">
        <v>4584</v>
      </c>
      <c r="D105" s="158" t="s">
        <v>4585</v>
      </c>
      <c r="E105" s="161" t="s">
        <v>4586</v>
      </c>
      <c r="F105" s="164" t="s">
        <v>4320</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4539</v>
      </c>
      <c r="B106" s="154" t="s">
        <v>3723</v>
      </c>
      <c r="C106" s="155" t="s">
        <v>4587</v>
      </c>
      <c r="D106" s="158" t="s">
        <v>4588</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4539</v>
      </c>
      <c r="B107" s="154" t="s">
        <v>3723</v>
      </c>
      <c r="C107" s="155" t="s">
        <v>4589</v>
      </c>
      <c r="D107" s="158" t="s">
        <v>4590</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4539</v>
      </c>
      <c r="B108" s="154" t="s">
        <v>3723</v>
      </c>
      <c r="C108" s="155" t="s">
        <v>4591</v>
      </c>
      <c r="D108" s="158" t="s">
        <v>4592</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4539</v>
      </c>
      <c r="B109" s="153" t="s">
        <v>4593</v>
      </c>
      <c r="C109" s="151" t="s">
        <v>4594</v>
      </c>
      <c r="D109" s="157" t="s">
        <v>4595</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4539</v>
      </c>
      <c r="B110" s="154" t="s">
        <v>4593</v>
      </c>
      <c r="C110" s="155" t="s">
        <v>4596</v>
      </c>
      <c r="D110" s="158" t="s">
        <v>4597</v>
      </c>
      <c r="E110" s="161" t="s">
        <v>4598</v>
      </c>
      <c r="F110" s="164" t="s">
        <v>4316</v>
      </c>
      <c r="G110" s="167">
        <f>IF(COUNTIF(H110:AU110,"&lt;&gt;")=0,"",SUMPRODUCT(((Recommendations[ImplStatus]="Implemented")+(Recommendations[ImplStatus]="Compensated"))*ISNUMBER(MATCH(Recommendations[Id],H110:AU110,0)))/COUNTIF(H110:AU110,"&lt;&gt;"))</f>
        <v>0</v>
      </c>
      <c r="H110" s="170" t="s">
        <v>645</v>
      </c>
      <c r="I110" s="170" t="s">
        <v>1872</v>
      </c>
      <c r="J110" s="170" t="s">
        <v>2094</v>
      </c>
      <c r="K110" s="170" t="s">
        <v>2349</v>
      </c>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4539</v>
      </c>
      <c r="B111" s="154" t="s">
        <v>4593</v>
      </c>
      <c r="C111" s="155" t="s">
        <v>4599</v>
      </c>
      <c r="D111" s="158" t="s">
        <v>4600</v>
      </c>
      <c r="E111" s="161" t="s">
        <v>4601</v>
      </c>
      <c r="F111" s="164" t="s">
        <v>4316</v>
      </c>
      <c r="G111" s="167">
        <f>IF(COUNTIF(H111:AU111,"&lt;&gt;")=0,"",SUMPRODUCT(((Recommendations[ImplStatus]="Implemented")+(Recommendations[ImplStatus]="Compensated"))*ISNUMBER(MATCH(Recommendations[Id],H111:AU111,0)))/COUNTIF(H111:AU111,"&lt;&gt;"))</f>
        <v>0</v>
      </c>
      <c r="H111" s="170" t="s">
        <v>65</v>
      </c>
      <c r="I111" s="170" t="s">
        <v>325</v>
      </c>
      <c r="J111" s="170" t="s">
        <v>330</v>
      </c>
      <c r="K111" s="170" t="s">
        <v>640</v>
      </c>
      <c r="L111" s="170" t="s">
        <v>650</v>
      </c>
      <c r="M111" s="170" t="s">
        <v>665</v>
      </c>
      <c r="N111" s="170" t="s">
        <v>752</v>
      </c>
      <c r="O111" s="170" t="s">
        <v>1045</v>
      </c>
      <c r="P111" s="170" t="s">
        <v>1065</v>
      </c>
      <c r="Q111" s="170" t="s">
        <v>1316</v>
      </c>
      <c r="R111" s="170" t="s">
        <v>1477</v>
      </c>
      <c r="S111" s="170" t="s">
        <v>1627</v>
      </c>
      <c r="T111" s="170" t="s">
        <v>1772</v>
      </c>
      <c r="U111" s="170" t="s">
        <v>1793</v>
      </c>
      <c r="V111" s="170" t="s">
        <v>1798</v>
      </c>
      <c r="W111" s="170" t="s">
        <v>1917</v>
      </c>
      <c r="X111" s="170" t="s">
        <v>1942</v>
      </c>
      <c r="Y111" s="170" t="s">
        <v>1947</v>
      </c>
      <c r="Z111" s="170" t="s">
        <v>1952</v>
      </c>
      <c r="AA111" s="170" t="s">
        <v>1957</v>
      </c>
      <c r="AB111" s="170" t="s">
        <v>2058</v>
      </c>
      <c r="AC111" s="170" t="s">
        <v>2074</v>
      </c>
      <c r="AD111" s="170" t="s">
        <v>2079</v>
      </c>
      <c r="AE111" s="170" t="s">
        <v>2099</v>
      </c>
      <c r="AF111" s="170" t="s">
        <v>2109</v>
      </c>
      <c r="AG111" s="170" t="s">
        <v>2304</v>
      </c>
      <c r="AH111" s="170" t="s">
        <v>2359</v>
      </c>
      <c r="AI111" s="170" t="s">
        <v>2400</v>
      </c>
      <c r="AJ111" s="170"/>
      <c r="AK111" s="170"/>
      <c r="AL111" s="170"/>
      <c r="AM111" s="170"/>
      <c r="AN111" s="170"/>
      <c r="AO111" s="170"/>
      <c r="AP111" s="170"/>
      <c r="AQ111" s="170"/>
      <c r="AR111" s="170"/>
      <c r="AS111" s="170"/>
      <c r="AT111" s="170"/>
      <c r="AU111" s="184"/>
    </row>
    <row r="112" spans="1:47" ht="60" customHeight="1" x14ac:dyDescent="0.35">
      <c r="A112" s="180" t="s">
        <v>4539</v>
      </c>
      <c r="B112" s="154" t="s">
        <v>4593</v>
      </c>
      <c r="C112" s="155" t="s">
        <v>4602</v>
      </c>
      <c r="D112" s="158" t="s">
        <v>4603</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4539</v>
      </c>
      <c r="B113" s="154" t="s">
        <v>4593</v>
      </c>
      <c r="C113" s="155" t="s">
        <v>4604</v>
      </c>
      <c r="D113" s="158" t="s">
        <v>4605</v>
      </c>
      <c r="E113" s="161"/>
      <c r="F113" s="164" t="s">
        <v>21</v>
      </c>
      <c r="G113" s="167">
        <f>IF(COUNTIF(H113:AU113,"&lt;&gt;")=0,"",SUMPRODUCT(((Recommendations[ImplStatus]="Implemented")+(Recommendations[ImplStatus]="Compensated"))*ISNUMBER(MATCH(Recommendations[Id],H113:AU113,0)))/COUNTIF(H113:AU113,"&lt;&gt;"))</f>
        <v>0</v>
      </c>
      <c r="H113" s="170" t="s">
        <v>594</v>
      </c>
      <c r="I113" s="170" t="s">
        <v>1135</v>
      </c>
      <c r="J113" s="170" t="s">
        <v>1186</v>
      </c>
      <c r="K113" s="170" t="s">
        <v>1251</v>
      </c>
      <c r="L113" s="170" t="s">
        <v>1271</v>
      </c>
      <c r="M113" s="170" t="s">
        <v>1337</v>
      </c>
      <c r="N113" s="170" t="s">
        <v>1397</v>
      </c>
      <c r="O113" s="170" t="s">
        <v>1417</v>
      </c>
      <c r="P113" s="170" t="s">
        <v>1492</v>
      </c>
      <c r="Q113" s="170" t="s">
        <v>1555</v>
      </c>
      <c r="R113" s="170" t="s">
        <v>1574</v>
      </c>
      <c r="S113" s="170" t="s">
        <v>1637</v>
      </c>
      <c r="T113" s="170" t="s">
        <v>1696</v>
      </c>
      <c r="U113" s="170" t="s">
        <v>1714</v>
      </c>
      <c r="V113" s="170" t="s">
        <v>1787</v>
      </c>
      <c r="W113" s="170" t="s">
        <v>1863</v>
      </c>
      <c r="X113" s="170" t="s">
        <v>1882</v>
      </c>
      <c r="Y113" s="170" t="s">
        <v>1928</v>
      </c>
      <c r="Z113" s="170" t="s">
        <v>1992</v>
      </c>
      <c r="AA113" s="170" t="s">
        <v>2010</v>
      </c>
      <c r="AB113" s="170" t="s">
        <v>2069</v>
      </c>
      <c r="AC113" s="170" t="s">
        <v>2140</v>
      </c>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4539</v>
      </c>
      <c r="B114" s="154" t="s">
        <v>4593</v>
      </c>
      <c r="C114" s="155" t="s">
        <v>4606</v>
      </c>
      <c r="D114" s="158" t="s">
        <v>4607</v>
      </c>
      <c r="E114" s="161"/>
      <c r="F114" s="164" t="s">
        <v>21</v>
      </c>
      <c r="G114" s="167">
        <f>IF(COUNTIF(H114:AU114,"&lt;&gt;")=0,"",SUMPRODUCT(((Recommendations[ImplStatus]="Implemented")+(Recommendations[ImplStatus]="Compensated"))*ISNUMBER(MATCH(Recommendations[Id],H114:AU114,0)))/COUNTIF(H114:AU114,"&lt;&gt;"))</f>
        <v>0</v>
      </c>
      <c r="H114" s="170" t="s">
        <v>1070</v>
      </c>
      <c r="I114" s="170" t="s">
        <v>1076</v>
      </c>
      <c r="J114" s="170" t="s">
        <v>1080</v>
      </c>
      <c r="K114" s="170" t="s">
        <v>1099</v>
      </c>
      <c r="L114" s="170" t="s">
        <v>1145</v>
      </c>
      <c r="M114" s="170" t="s">
        <v>2180</v>
      </c>
      <c r="N114" s="170" t="s">
        <v>2354</v>
      </c>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4539</v>
      </c>
      <c r="B115" s="154" t="s">
        <v>4593</v>
      </c>
      <c r="C115" s="155" t="s">
        <v>4608</v>
      </c>
      <c r="D115" s="158" t="s">
        <v>4609</v>
      </c>
      <c r="E115" s="161"/>
      <c r="F115" s="164" t="s">
        <v>21</v>
      </c>
      <c r="G115" s="167">
        <f>IF(COUNTIF(H115:AU115,"&lt;&gt;")=0,"",SUMPRODUCT(((Recommendations[ImplStatus]="Implemented")+(Recommendations[ImplStatus]="Compensated"))*ISNUMBER(MATCH(Recommendations[Id],H115:AU115,0)))/COUNTIF(H115:AU115,"&lt;&gt;"))</f>
        <v>0</v>
      </c>
      <c r="H115" s="170" t="s">
        <v>169</v>
      </c>
      <c r="I115" s="170" t="s">
        <v>261</v>
      </c>
      <c r="J115" s="170" t="s">
        <v>303</v>
      </c>
      <c r="K115" s="170" t="s">
        <v>308</v>
      </c>
      <c r="L115" s="170" t="s">
        <v>312</v>
      </c>
      <c r="M115" s="170" t="s">
        <v>925</v>
      </c>
      <c r="N115" s="170" t="s">
        <v>1035</v>
      </c>
      <c r="O115" s="170" t="s">
        <v>1050</v>
      </c>
      <c r="P115" s="170" t="s">
        <v>1216</v>
      </c>
      <c r="Q115" s="170" t="s">
        <v>1367</v>
      </c>
      <c r="R115" s="170" t="s">
        <v>1520</v>
      </c>
      <c r="S115" s="170" t="s">
        <v>1666</v>
      </c>
      <c r="T115" s="170" t="s">
        <v>1671</v>
      </c>
      <c r="U115" s="170" t="s">
        <v>1828</v>
      </c>
      <c r="V115" s="170" t="s">
        <v>1972</v>
      </c>
      <c r="W115" s="170" t="s">
        <v>2240</v>
      </c>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4539</v>
      </c>
      <c r="B116" s="154" t="s">
        <v>4593</v>
      </c>
      <c r="C116" s="155" t="s">
        <v>4610</v>
      </c>
      <c r="D116" s="158" t="s">
        <v>4611</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4539</v>
      </c>
      <c r="B117" s="154" t="s">
        <v>4593</v>
      </c>
      <c r="C117" s="155" t="s">
        <v>4612</v>
      </c>
      <c r="D117" s="158" t="s">
        <v>4613</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4539</v>
      </c>
      <c r="B118" s="154" t="s">
        <v>4593</v>
      </c>
      <c r="C118" s="155" t="s">
        <v>4614</v>
      </c>
      <c r="D118" s="158" t="s">
        <v>4615</v>
      </c>
      <c r="E118" s="161" t="s">
        <v>4616</v>
      </c>
      <c r="F118" s="164" t="s">
        <v>4316</v>
      </c>
      <c r="G118" s="167">
        <f>IF(COUNTIF(H118:AU118,"&lt;&gt;")=0,"",SUMPRODUCT(((Recommendations[ImplStatus]="Implemented")+(Recommendations[ImplStatus]="Compensated"))*ISNUMBER(MATCH(Recommendations[Id],H118:AU118,0)))/COUNTIF(H118:AU118,"&lt;&gt;"))</f>
        <v>0</v>
      </c>
      <c r="H118" s="170" t="s">
        <v>960</v>
      </c>
      <c r="I118" s="170" t="s">
        <v>1150</v>
      </c>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4539</v>
      </c>
      <c r="B119" s="154" t="s">
        <v>4593</v>
      </c>
      <c r="C119" s="155" t="s">
        <v>4617</v>
      </c>
      <c r="D119" s="158" t="s">
        <v>4618</v>
      </c>
      <c r="E119" s="161" t="s">
        <v>4619</v>
      </c>
      <c r="F119" s="164" t="s">
        <v>4316</v>
      </c>
      <c r="G119" s="167" t="str">
        <f>IF(COUNTIF(H119:AU119,"&lt;&gt;")=0,"",SUMPRODUCT(((Recommendations[ImplStatus]="Implemented")+(Recommendations[ImplStatus]="Compensated"))*ISNUMBER(MATCH(Recommendations[Id],H119:AU119,0)))/COUNTIF(H119:AU119,"&lt;&gt;"))</f>
        <v/>
      </c>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4539</v>
      </c>
      <c r="B120" s="153" t="s">
        <v>4620</v>
      </c>
      <c r="C120" s="151" t="s">
        <v>4621</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4539</v>
      </c>
      <c r="B121" s="154" t="s">
        <v>4620</v>
      </c>
      <c r="C121" s="155" t="s">
        <v>4622</v>
      </c>
      <c r="D121" s="158" t="s">
        <v>4623</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4539</v>
      </c>
      <c r="B122" s="154" t="s">
        <v>4620</v>
      </c>
      <c r="C122" s="155" t="s">
        <v>4624</v>
      </c>
      <c r="D122" s="158" t="s">
        <v>4625</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4539</v>
      </c>
      <c r="B123" s="154" t="s">
        <v>4620</v>
      </c>
      <c r="C123" s="155" t="s">
        <v>4626</v>
      </c>
      <c r="D123" s="158" t="s">
        <v>4627</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4539</v>
      </c>
      <c r="B124" s="154" t="s">
        <v>4620</v>
      </c>
      <c r="C124" s="155" t="s">
        <v>4628</v>
      </c>
      <c r="D124" s="158" t="s">
        <v>4629</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4539</v>
      </c>
      <c r="B125" s="154" t="s">
        <v>4620</v>
      </c>
      <c r="C125" s="155" t="s">
        <v>4630</v>
      </c>
      <c r="D125" s="158" t="s">
        <v>4631</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4539</v>
      </c>
      <c r="B126" s="154" t="s">
        <v>4620</v>
      </c>
      <c r="C126" s="155" t="s">
        <v>4632</v>
      </c>
      <c r="D126" s="158" t="s">
        <v>4633</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4539</v>
      </c>
      <c r="B127" s="154" t="s">
        <v>4620</v>
      </c>
      <c r="C127" s="155" t="s">
        <v>4634</v>
      </c>
      <c r="D127" s="158" t="s">
        <v>4635</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4539</v>
      </c>
      <c r="B128" s="154" t="s">
        <v>4620</v>
      </c>
      <c r="C128" s="155" t="s">
        <v>4636</v>
      </c>
      <c r="D128" s="158" t="s">
        <v>4637</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4539</v>
      </c>
      <c r="B129" s="154" t="s">
        <v>4620</v>
      </c>
      <c r="C129" s="155" t="s">
        <v>4638</v>
      </c>
      <c r="D129" s="158" t="s">
        <v>4639</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4539</v>
      </c>
      <c r="B130" s="154" t="s">
        <v>4620</v>
      </c>
      <c r="C130" s="155" t="s">
        <v>4640</v>
      </c>
      <c r="D130" s="158" t="s">
        <v>4641</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4539</v>
      </c>
      <c r="B131" s="154" t="s">
        <v>4620</v>
      </c>
      <c r="C131" s="155" t="s">
        <v>4642</v>
      </c>
      <c r="D131" s="158" t="s">
        <v>4643</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4539</v>
      </c>
      <c r="B132" s="154" t="s">
        <v>4620</v>
      </c>
      <c r="C132" s="155" t="s">
        <v>4644</v>
      </c>
      <c r="D132" s="158" t="s">
        <v>4645</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4539</v>
      </c>
      <c r="B133" s="153" t="s">
        <v>4646</v>
      </c>
      <c r="C133" s="151" t="s">
        <v>4647</v>
      </c>
      <c r="D133" s="157" t="s">
        <v>4648</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4539</v>
      </c>
      <c r="B134" s="154" t="s">
        <v>4646</v>
      </c>
      <c r="C134" s="155" t="s">
        <v>4649</v>
      </c>
      <c r="D134" s="158" t="s">
        <v>4650</v>
      </c>
      <c r="E134" s="161" t="s">
        <v>4651</v>
      </c>
      <c r="F134" s="164" t="s">
        <v>4320</v>
      </c>
      <c r="G134" s="167">
        <f>IF(COUNTIF(H134:AU134,"&lt;&gt;")=0,"",SUMPRODUCT(((Recommendations[ImplStatus]="Implemented")+(Recommendations[ImplStatus]="Compensated"))*ISNUMBER(MATCH(Recommendations[Id],H134:AU134,0)))/COUNTIF(H134:AU134,"&lt;&gt;"))</f>
        <v>0</v>
      </c>
      <c r="H134" s="170" t="s">
        <v>499</v>
      </c>
      <c r="I134" s="170" t="s">
        <v>528</v>
      </c>
      <c r="J134" s="170" t="s">
        <v>930</v>
      </c>
      <c r="K134" s="170" t="s">
        <v>935</v>
      </c>
      <c r="L134" s="170" t="s">
        <v>940</v>
      </c>
      <c r="M134" s="170" t="s">
        <v>945</v>
      </c>
      <c r="N134" s="170" t="s">
        <v>965</v>
      </c>
      <c r="O134" s="170" t="s">
        <v>970</v>
      </c>
      <c r="P134" s="170" t="s">
        <v>980</v>
      </c>
      <c r="Q134" s="170" t="s">
        <v>985</v>
      </c>
      <c r="R134" s="170" t="s">
        <v>990</v>
      </c>
      <c r="S134" s="170" t="s">
        <v>1000</v>
      </c>
      <c r="T134" s="170" t="s">
        <v>1005</v>
      </c>
      <c r="U134" s="170" t="s">
        <v>1010</v>
      </c>
      <c r="V134" s="170" t="s">
        <v>2165</v>
      </c>
      <c r="W134" s="170" t="s">
        <v>2170</v>
      </c>
      <c r="X134" s="170" t="s">
        <v>2175</v>
      </c>
      <c r="Y134" s="170" t="s">
        <v>2185</v>
      </c>
      <c r="Z134" s="170" t="s">
        <v>2190</v>
      </c>
      <c r="AA134" s="170" t="s">
        <v>2195</v>
      </c>
      <c r="AB134" s="170" t="s">
        <v>2225</v>
      </c>
      <c r="AC134" s="170" t="s">
        <v>2289</v>
      </c>
      <c r="AD134" s="170" t="s">
        <v>2294</v>
      </c>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4539</v>
      </c>
      <c r="B135" s="154" t="s">
        <v>4646</v>
      </c>
      <c r="C135" s="155" t="s">
        <v>4652</v>
      </c>
      <c r="D135" s="158" t="s">
        <v>4653</v>
      </c>
      <c r="E135" s="161" t="s">
        <v>4654</v>
      </c>
      <c r="F135" s="164" t="s">
        <v>4320</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4539</v>
      </c>
      <c r="B136" s="154" t="s">
        <v>4646</v>
      </c>
      <c r="C136" s="155" t="s">
        <v>4655</v>
      </c>
      <c r="D136" s="158" t="s">
        <v>4656</v>
      </c>
      <c r="E136" s="161" t="s">
        <v>4657</v>
      </c>
      <c r="F136" s="164" t="s">
        <v>4316</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4539</v>
      </c>
      <c r="B137" s="154" t="s">
        <v>4646</v>
      </c>
      <c r="C137" s="155" t="s">
        <v>4658</v>
      </c>
      <c r="D137" s="158" t="s">
        <v>4659</v>
      </c>
      <c r="E137" s="161" t="s">
        <v>4660</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4539</v>
      </c>
      <c r="B138" s="153" t="s">
        <v>3956</v>
      </c>
      <c r="C138" s="151" t="s">
        <v>4661</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4539</v>
      </c>
      <c r="B139" s="154" t="s">
        <v>3956</v>
      </c>
      <c r="C139" s="155" t="s">
        <v>4662</v>
      </c>
      <c r="D139" s="158" t="s">
        <v>4663</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4539</v>
      </c>
      <c r="B140" s="154" t="s">
        <v>3956</v>
      </c>
      <c r="C140" s="155" t="s">
        <v>4664</v>
      </c>
      <c r="D140" s="158" t="s">
        <v>4665</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4539</v>
      </c>
      <c r="B141" s="153" t="s">
        <v>4666</v>
      </c>
      <c r="C141" s="151" t="s">
        <v>4667</v>
      </c>
      <c r="D141" s="157" t="s">
        <v>4668</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4539</v>
      </c>
      <c r="B142" s="154" t="s">
        <v>4666</v>
      </c>
      <c r="C142" s="155" t="s">
        <v>4669</v>
      </c>
      <c r="D142" s="158" t="s">
        <v>4670</v>
      </c>
      <c r="E142" s="161" t="s">
        <v>4671</v>
      </c>
      <c r="F142" s="164" t="s">
        <v>4316</v>
      </c>
      <c r="G142" s="167">
        <f>IF(COUNTIF(H142:AU142,"&lt;&gt;")=0,"",SUMPRODUCT(((Recommendations[ImplStatus]="Implemented")+(Recommendations[ImplStatus]="Compensated"))*ISNUMBER(MATCH(Recommendations[Id],H142:AU142,0)))/COUNTIF(H142:AU142,"&lt;&gt;"))</f>
        <v>0</v>
      </c>
      <c r="H142" s="170" t="s">
        <v>174</v>
      </c>
      <c r="I142" s="170" t="s">
        <v>194</v>
      </c>
      <c r="J142" s="170" t="s">
        <v>271</v>
      </c>
      <c r="K142" s="170" t="s">
        <v>335</v>
      </c>
      <c r="L142" s="170" t="s">
        <v>383</v>
      </c>
      <c r="M142" s="170" t="s">
        <v>388</v>
      </c>
      <c r="N142" s="170" t="s">
        <v>393</v>
      </c>
      <c r="O142" s="170" t="s">
        <v>398</v>
      </c>
      <c r="P142" s="170" t="s">
        <v>403</v>
      </c>
      <c r="Q142" s="170" t="s">
        <v>408</v>
      </c>
      <c r="R142" s="170" t="s">
        <v>413</v>
      </c>
      <c r="S142" s="170" t="s">
        <v>418</v>
      </c>
      <c r="T142" s="170" t="s">
        <v>423</v>
      </c>
      <c r="U142" s="170" t="s">
        <v>433</v>
      </c>
      <c r="V142" s="170" t="s">
        <v>443</v>
      </c>
      <c r="W142" s="170" t="s">
        <v>448</v>
      </c>
      <c r="X142" s="170" t="s">
        <v>458</v>
      </c>
      <c r="Y142" s="170" t="s">
        <v>463</v>
      </c>
      <c r="Z142" s="170" t="s">
        <v>468</v>
      </c>
      <c r="AA142" s="170" t="s">
        <v>473</v>
      </c>
      <c r="AB142" s="170" t="s">
        <v>478</v>
      </c>
      <c r="AC142" s="170" t="s">
        <v>482</v>
      </c>
      <c r="AD142" s="170" t="s">
        <v>487</v>
      </c>
      <c r="AE142" s="170" t="s">
        <v>492</v>
      </c>
      <c r="AF142" s="170" t="s">
        <v>495</v>
      </c>
      <c r="AG142" s="170" t="s">
        <v>499</v>
      </c>
      <c r="AH142" s="170" t="s">
        <v>504</v>
      </c>
      <c r="AI142" s="170" t="s">
        <v>509</v>
      </c>
      <c r="AJ142" s="170" t="s">
        <v>514</v>
      </c>
      <c r="AK142" s="170" t="s">
        <v>518</v>
      </c>
      <c r="AL142" s="170" t="s">
        <v>523</v>
      </c>
      <c r="AM142" s="170" t="s">
        <v>528</v>
      </c>
      <c r="AN142" s="170" t="s">
        <v>533</v>
      </c>
      <c r="AO142" s="170" t="s">
        <v>538</v>
      </c>
      <c r="AP142" s="170" t="s">
        <v>542</v>
      </c>
      <c r="AQ142" s="170" t="s">
        <v>547</v>
      </c>
      <c r="AR142" s="170" t="s">
        <v>552</v>
      </c>
      <c r="AS142" s="170" t="s">
        <v>557</v>
      </c>
      <c r="AT142" s="170" t="s">
        <v>566</v>
      </c>
      <c r="AU142" s="184" t="s">
        <v>570</v>
      </c>
    </row>
    <row r="143" spans="1:47" ht="60" customHeight="1" x14ac:dyDescent="0.35">
      <c r="A143" s="180" t="s">
        <v>4539</v>
      </c>
      <c r="B143" s="154" t="s">
        <v>4666</v>
      </c>
      <c r="C143" s="155" t="s">
        <v>4672</v>
      </c>
      <c r="D143" s="158" t="s">
        <v>4673</v>
      </c>
      <c r="E143" s="161" t="s">
        <v>4674</v>
      </c>
      <c r="F143" s="164" t="s">
        <v>4316</v>
      </c>
      <c r="G143" s="167">
        <f>IF(COUNTIF(H143:AU143,"&lt;&gt;")=0,"",SUMPRODUCT(((Recommendations[ImplStatus]="Implemented")+(Recommendations[ImplStatus]="Compensated"))*ISNUMBER(MATCH(Recommendations[Id],H143:AU143,0)))/COUNTIF(H143:AU143,"&lt;&gt;"))</f>
        <v>0</v>
      </c>
      <c r="H143" s="170" t="s">
        <v>340</v>
      </c>
      <c r="I143" s="170" t="s">
        <v>700</v>
      </c>
      <c r="J143" s="170" t="s">
        <v>1040</v>
      </c>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4539</v>
      </c>
      <c r="B144" s="154" t="s">
        <v>4666</v>
      </c>
      <c r="C144" s="155" t="s">
        <v>4675</v>
      </c>
      <c r="D144" s="158" t="s">
        <v>4676</v>
      </c>
      <c r="E144" s="161" t="s">
        <v>4677</v>
      </c>
      <c r="F144" s="164" t="s">
        <v>4320</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4539</v>
      </c>
      <c r="B145" s="154" t="s">
        <v>4666</v>
      </c>
      <c r="C145" s="155" t="s">
        <v>4678</v>
      </c>
      <c r="D145" s="158" t="s">
        <v>4679</v>
      </c>
      <c r="E145" s="161" t="s">
        <v>4680</v>
      </c>
      <c r="F145" s="164" t="s">
        <v>4316</v>
      </c>
      <c r="G145" s="167">
        <f>IF(COUNTIF(H145:AU145,"&lt;&gt;")=0,"",SUMPRODUCT(((Recommendations[ImplStatus]="Implemented")+(Recommendations[ImplStatus]="Compensated"))*ISNUMBER(MATCH(Recommendations[Id],H145:AU145,0)))/COUNTIF(H145:AU145,"&lt;&gt;"))</f>
        <v>0</v>
      </c>
      <c r="H145" s="170" t="s">
        <v>14</v>
      </c>
      <c r="I145" s="170" t="s">
        <v>25</v>
      </c>
      <c r="J145" s="170" t="s">
        <v>50</v>
      </c>
      <c r="K145" s="170" t="s">
        <v>55</v>
      </c>
      <c r="L145" s="170" t="s">
        <v>60</v>
      </c>
      <c r="M145" s="170" t="s">
        <v>71</v>
      </c>
      <c r="N145" s="170" t="s">
        <v>76</v>
      </c>
      <c r="O145" s="170" t="s">
        <v>81</v>
      </c>
      <c r="P145" s="170" t="s">
        <v>109</v>
      </c>
      <c r="Q145" s="170" t="s">
        <v>119</v>
      </c>
      <c r="R145" s="170" t="s">
        <v>207</v>
      </c>
      <c r="S145" s="170" t="s">
        <v>225</v>
      </c>
      <c r="T145" s="170" t="s">
        <v>230</v>
      </c>
      <c r="U145" s="170" t="s">
        <v>235</v>
      </c>
      <c r="V145" s="170" t="s">
        <v>240</v>
      </c>
      <c r="W145" s="170" t="s">
        <v>276</v>
      </c>
      <c r="X145" s="170" t="s">
        <v>281</v>
      </c>
      <c r="Y145" s="170" t="s">
        <v>286</v>
      </c>
      <c r="Z145" s="170" t="s">
        <v>289</v>
      </c>
      <c r="AA145" s="170" t="s">
        <v>298</v>
      </c>
      <c r="AB145" s="170" t="s">
        <v>345</v>
      </c>
      <c r="AC145" s="170" t="s">
        <v>350</v>
      </c>
      <c r="AD145" s="170" t="s">
        <v>355</v>
      </c>
      <c r="AE145" s="170" t="s">
        <v>360</v>
      </c>
      <c r="AF145" s="170" t="s">
        <v>378</v>
      </c>
      <c r="AG145" s="170" t="s">
        <v>438</v>
      </c>
      <c r="AH145" s="170" t="s">
        <v>600</v>
      </c>
      <c r="AI145" s="170" t="s">
        <v>610</v>
      </c>
      <c r="AJ145" s="170" t="s">
        <v>655</v>
      </c>
      <c r="AK145" s="170" t="s">
        <v>675</v>
      </c>
      <c r="AL145" s="170" t="s">
        <v>680</v>
      </c>
      <c r="AM145" s="170" t="s">
        <v>685</v>
      </c>
      <c r="AN145" s="170" t="s">
        <v>722</v>
      </c>
      <c r="AO145" s="170" t="s">
        <v>840</v>
      </c>
      <c r="AP145" s="170" t="s">
        <v>915</v>
      </c>
      <c r="AQ145" s="170" t="s">
        <v>920</v>
      </c>
      <c r="AR145" s="170" t="s">
        <v>1094</v>
      </c>
      <c r="AS145" s="170" t="s">
        <v>1201</v>
      </c>
      <c r="AT145" s="170" t="s">
        <v>1206</v>
      </c>
      <c r="AU145" s="184" t="s">
        <v>1311</v>
      </c>
    </row>
    <row r="146" spans="1:47" ht="60" customHeight="1" x14ac:dyDescent="0.35">
      <c r="A146" s="180" t="s">
        <v>4539</v>
      </c>
      <c r="B146" s="154" t="s">
        <v>4666</v>
      </c>
      <c r="C146" s="155" t="s">
        <v>4681</v>
      </c>
      <c r="D146" s="158" t="s">
        <v>4682</v>
      </c>
      <c r="E146" s="161" t="s">
        <v>4683</v>
      </c>
      <c r="F146" s="164" t="s">
        <v>4316</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4539</v>
      </c>
      <c r="B147" s="154" t="s">
        <v>4666</v>
      </c>
      <c r="C147" s="155" t="s">
        <v>4684</v>
      </c>
      <c r="D147" s="158" t="s">
        <v>4685</v>
      </c>
      <c r="E147" s="161" t="s">
        <v>4686</v>
      </c>
      <c r="F147" s="164" t="s">
        <v>4316</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4539</v>
      </c>
      <c r="B148" s="153" t="s">
        <v>4687</v>
      </c>
      <c r="C148" s="151" t="s">
        <v>4688</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4539</v>
      </c>
      <c r="B149" s="154" t="s">
        <v>4687</v>
      </c>
      <c r="C149" s="155" t="s">
        <v>4689</v>
      </c>
      <c r="D149" s="158" t="s">
        <v>4690</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4539</v>
      </c>
      <c r="B150" s="154" t="s">
        <v>4687</v>
      </c>
      <c r="C150" s="155" t="s">
        <v>4691</v>
      </c>
      <c r="D150" s="158" t="s">
        <v>4692</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4539</v>
      </c>
      <c r="B151" s="154" t="s">
        <v>4687</v>
      </c>
      <c r="C151" s="155" t="s">
        <v>4693</v>
      </c>
      <c r="D151" s="158" t="s">
        <v>4694</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4539</v>
      </c>
      <c r="B152" s="154" t="s">
        <v>4687</v>
      </c>
      <c r="C152" s="155" t="s">
        <v>4695</v>
      </c>
      <c r="D152" s="158" t="s">
        <v>4696</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4539</v>
      </c>
      <c r="B153" s="154" t="s">
        <v>4687</v>
      </c>
      <c r="C153" s="155" t="s">
        <v>4697</v>
      </c>
      <c r="D153" s="158" t="s">
        <v>4698</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4699</v>
      </c>
      <c r="B154" s="152" t="s">
        <v>21</v>
      </c>
      <c r="C154" s="150" t="s">
        <v>4700</v>
      </c>
      <c r="D154" s="156" t="s">
        <v>4701</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4699</v>
      </c>
      <c r="B155" s="153" t="s">
        <v>4702</v>
      </c>
      <c r="C155" s="151" t="s">
        <v>4703</v>
      </c>
      <c r="D155" s="157" t="s">
        <v>4704</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4699</v>
      </c>
      <c r="B156" s="154" t="s">
        <v>4702</v>
      </c>
      <c r="C156" s="155" t="s">
        <v>4705</v>
      </c>
      <c r="D156" s="158" t="s">
        <v>4706</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4699</v>
      </c>
      <c r="B157" s="154" t="s">
        <v>4702</v>
      </c>
      <c r="C157" s="155" t="s">
        <v>4707</v>
      </c>
      <c r="D157" s="158" t="s">
        <v>4708</v>
      </c>
      <c r="E157" s="161" t="s">
        <v>4709</v>
      </c>
      <c r="F157" s="164" t="s">
        <v>4316</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4699</v>
      </c>
      <c r="B158" s="154" t="s">
        <v>4702</v>
      </c>
      <c r="C158" s="155" t="s">
        <v>4710</v>
      </c>
      <c r="D158" s="158" t="s">
        <v>4711</v>
      </c>
      <c r="E158" s="161" t="s">
        <v>4712</v>
      </c>
      <c r="F158" s="164" t="s">
        <v>4316</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4699</v>
      </c>
      <c r="B159" s="154" t="s">
        <v>4702</v>
      </c>
      <c r="C159" s="155" t="s">
        <v>4713</v>
      </c>
      <c r="D159" s="158" t="s">
        <v>4714</v>
      </c>
      <c r="E159" s="161" t="s">
        <v>4715</v>
      </c>
      <c r="F159" s="164" t="s">
        <v>4316</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4699</v>
      </c>
      <c r="B160" s="154" t="s">
        <v>4702</v>
      </c>
      <c r="C160" s="155" t="s">
        <v>4716</v>
      </c>
      <c r="D160" s="158" t="s">
        <v>4717</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4699</v>
      </c>
      <c r="B161" s="154" t="s">
        <v>4702</v>
      </c>
      <c r="C161" s="155" t="s">
        <v>4718</v>
      </c>
      <c r="D161" s="158" t="s">
        <v>4719</v>
      </c>
      <c r="E161" s="161" t="s">
        <v>4720</v>
      </c>
      <c r="F161" s="164" t="s">
        <v>4316</v>
      </c>
      <c r="G161" s="167">
        <f>IF(COUNTIF(H161:AU161,"&lt;&gt;")=0,"",SUMPRODUCT(((Recommendations[ImplStatus]="Implemented")+(Recommendations[ImplStatus]="Compensated"))*ISNUMBER(MATCH(Recommendations[Id],H161:AU161,0)))/COUNTIF(H161:AU161,"&lt;&gt;"))</f>
        <v>0</v>
      </c>
      <c r="H161" s="170" t="s">
        <v>86</v>
      </c>
      <c r="I161" s="170" t="s">
        <v>91</v>
      </c>
      <c r="J161" s="170" t="s">
        <v>293</v>
      </c>
      <c r="K161" s="170" t="s">
        <v>1060</v>
      </c>
      <c r="L161" s="170" t="s">
        <v>2145</v>
      </c>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4699</v>
      </c>
      <c r="B162" s="154" t="s">
        <v>4702</v>
      </c>
      <c r="C162" s="155" t="s">
        <v>4721</v>
      </c>
      <c r="D162" s="158" t="s">
        <v>4722</v>
      </c>
      <c r="E162" s="161" t="s">
        <v>4723</v>
      </c>
      <c r="F162" s="164" t="s">
        <v>4316</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4699</v>
      </c>
      <c r="B163" s="154" t="s">
        <v>4702</v>
      </c>
      <c r="C163" s="155" t="s">
        <v>4724</v>
      </c>
      <c r="D163" s="158" t="s">
        <v>4725</v>
      </c>
      <c r="E163" s="161" t="s">
        <v>4726</v>
      </c>
      <c r="F163" s="164" t="s">
        <v>4316</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4699</v>
      </c>
      <c r="B164" s="153" t="s">
        <v>4120</v>
      </c>
      <c r="C164" s="151" t="s">
        <v>4727</v>
      </c>
      <c r="D164" s="157" t="s">
        <v>4728</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4699</v>
      </c>
      <c r="B165" s="154" t="s">
        <v>4120</v>
      </c>
      <c r="C165" s="155" t="s">
        <v>4729</v>
      </c>
      <c r="D165" s="158" t="s">
        <v>4730</v>
      </c>
      <c r="E165" s="161" t="s">
        <v>4731</v>
      </c>
      <c r="F165" s="164" t="s">
        <v>4316</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4699</v>
      </c>
      <c r="B166" s="154" t="s">
        <v>4120</v>
      </c>
      <c r="C166" s="155" t="s">
        <v>4732</v>
      </c>
      <c r="D166" s="158" t="s">
        <v>4733</v>
      </c>
      <c r="E166" s="161" t="s">
        <v>4734</v>
      </c>
      <c r="F166" s="164" t="s">
        <v>4316</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4699</v>
      </c>
      <c r="B167" s="154" t="s">
        <v>4120</v>
      </c>
      <c r="C167" s="155" t="s">
        <v>4735</v>
      </c>
      <c r="D167" s="158" t="s">
        <v>4736</v>
      </c>
      <c r="E167" s="161" t="s">
        <v>4737</v>
      </c>
      <c r="F167" s="164" t="s">
        <v>4316</v>
      </c>
      <c r="G167" s="167">
        <f>IF(COUNTIF(H167:AU167,"&lt;&gt;")=0,"",SUMPRODUCT(((Recommendations[ImplStatus]="Implemented")+(Recommendations[ImplStatus]="Compensated"))*ISNUMBER(MATCH(Recommendations[Id],H167:AU167,0)))/COUNTIF(H167:AU167,"&lt;&gt;"))</f>
        <v>0</v>
      </c>
      <c r="H167" s="170" t="s">
        <v>25</v>
      </c>
      <c r="I167" s="170" t="s">
        <v>81</v>
      </c>
      <c r="J167" s="170" t="s">
        <v>96</v>
      </c>
      <c r="K167" s="170" t="s">
        <v>101</v>
      </c>
      <c r="L167" s="170" t="s">
        <v>105</v>
      </c>
      <c r="M167" s="170" t="s">
        <v>114</v>
      </c>
      <c r="N167" s="170" t="s">
        <v>119</v>
      </c>
      <c r="O167" s="170" t="s">
        <v>212</v>
      </c>
      <c r="P167" s="170" t="s">
        <v>217</v>
      </c>
      <c r="Q167" s="170" t="s">
        <v>221</v>
      </c>
      <c r="R167" s="170" t="s">
        <v>225</v>
      </c>
      <c r="S167" s="170" t="s">
        <v>230</v>
      </c>
      <c r="T167" s="170" t="s">
        <v>235</v>
      </c>
      <c r="U167" s="170" t="s">
        <v>245</v>
      </c>
      <c r="V167" s="170" t="s">
        <v>250</v>
      </c>
      <c r="W167" s="170" t="s">
        <v>253</v>
      </c>
      <c r="X167" s="170" t="s">
        <v>276</v>
      </c>
      <c r="Y167" s="170" t="s">
        <v>345</v>
      </c>
      <c r="Z167" s="170" t="s">
        <v>360</v>
      </c>
      <c r="AA167" s="170" t="s">
        <v>615</v>
      </c>
      <c r="AB167" s="170" t="s">
        <v>1211</v>
      </c>
      <c r="AC167" s="170" t="s">
        <v>1362</v>
      </c>
      <c r="AD167" s="170" t="s">
        <v>1515</v>
      </c>
      <c r="AE167" s="170" t="s">
        <v>1661</v>
      </c>
      <c r="AF167" s="170" t="s">
        <v>1818</v>
      </c>
      <c r="AG167" s="170" t="s">
        <v>2220</v>
      </c>
      <c r="AH167" s="170" t="s">
        <v>2391</v>
      </c>
      <c r="AI167" s="170" t="s">
        <v>2408</v>
      </c>
      <c r="AJ167" s="170"/>
      <c r="AK167" s="170"/>
      <c r="AL167" s="170"/>
      <c r="AM167" s="170"/>
      <c r="AN167" s="170"/>
      <c r="AO167" s="170"/>
      <c r="AP167" s="170"/>
      <c r="AQ167" s="170"/>
      <c r="AR167" s="170"/>
      <c r="AS167" s="170"/>
      <c r="AT167" s="170"/>
      <c r="AU167" s="184"/>
    </row>
    <row r="168" spans="1:47" ht="60" customHeight="1" x14ac:dyDescent="0.35">
      <c r="A168" s="180" t="s">
        <v>4699</v>
      </c>
      <c r="B168" s="154" t="s">
        <v>4120</v>
      </c>
      <c r="C168" s="155" t="s">
        <v>4738</v>
      </c>
      <c r="D168" s="158" t="s">
        <v>4739</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4699</v>
      </c>
      <c r="B169" s="154" t="s">
        <v>4120</v>
      </c>
      <c r="C169" s="155" t="s">
        <v>4740</v>
      </c>
      <c r="D169" s="158" t="s">
        <v>4741</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4699</v>
      </c>
      <c r="B170" s="154" t="s">
        <v>4120</v>
      </c>
      <c r="C170" s="155" t="s">
        <v>4742</v>
      </c>
      <c r="D170" s="158" t="s">
        <v>4743</v>
      </c>
      <c r="E170" s="161" t="s">
        <v>4744</v>
      </c>
      <c r="F170" s="164" t="s">
        <v>4330</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4699</v>
      </c>
      <c r="B171" s="154" t="s">
        <v>4120</v>
      </c>
      <c r="C171" s="155" t="s">
        <v>4745</v>
      </c>
      <c r="D171" s="158" t="s">
        <v>4746</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4699</v>
      </c>
      <c r="B172" s="154" t="s">
        <v>4120</v>
      </c>
      <c r="C172" s="155" t="s">
        <v>4747</v>
      </c>
      <c r="D172" s="158" t="s">
        <v>4748</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4699</v>
      </c>
      <c r="B173" s="154" t="s">
        <v>4120</v>
      </c>
      <c r="C173" s="155" t="s">
        <v>4749</v>
      </c>
      <c r="D173" s="158" t="s">
        <v>4750</v>
      </c>
      <c r="E173" s="161" t="s">
        <v>4751</v>
      </c>
      <c r="F173" s="164" t="s">
        <v>4316</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4699</v>
      </c>
      <c r="B174" s="153" t="s">
        <v>4752</v>
      </c>
      <c r="C174" s="151" t="s">
        <v>4753</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4699</v>
      </c>
      <c r="B175" s="154" t="s">
        <v>4752</v>
      </c>
      <c r="C175" s="155" t="s">
        <v>4754</v>
      </c>
      <c r="D175" s="158" t="s">
        <v>4755</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4699</v>
      </c>
      <c r="B176" s="154" t="s">
        <v>4752</v>
      </c>
      <c r="C176" s="155" t="s">
        <v>4756</v>
      </c>
      <c r="D176" s="158" t="s">
        <v>4757</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4699</v>
      </c>
      <c r="B177" s="154" t="s">
        <v>4752</v>
      </c>
      <c r="C177" s="155" t="s">
        <v>4758</v>
      </c>
      <c r="D177" s="158" t="s">
        <v>4759</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4699</v>
      </c>
      <c r="B178" s="154" t="s">
        <v>4752</v>
      </c>
      <c r="C178" s="155" t="s">
        <v>4760</v>
      </c>
      <c r="D178" s="158" t="s">
        <v>4761</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4699</v>
      </c>
      <c r="B179" s="154" t="s">
        <v>4752</v>
      </c>
      <c r="C179" s="155" t="s">
        <v>4762</v>
      </c>
      <c r="D179" s="158" t="s">
        <v>4763</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4764</v>
      </c>
      <c r="B180" s="152" t="s">
        <v>21</v>
      </c>
      <c r="C180" s="150" t="s">
        <v>4765</v>
      </c>
      <c r="D180" s="156" t="s">
        <v>4766</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4764</v>
      </c>
      <c r="B181" s="153" t="s">
        <v>4767</v>
      </c>
      <c r="C181" s="151" t="s">
        <v>4768</v>
      </c>
      <c r="D181" s="157" t="s">
        <v>4769</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4764</v>
      </c>
      <c r="B182" s="154" t="s">
        <v>4767</v>
      </c>
      <c r="C182" s="155" t="s">
        <v>4770</v>
      </c>
      <c r="D182" s="158" t="s">
        <v>4771</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4764</v>
      </c>
      <c r="B183" s="154" t="s">
        <v>4767</v>
      </c>
      <c r="C183" s="155" t="s">
        <v>4772</v>
      </c>
      <c r="D183" s="158" t="s">
        <v>4773</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4764</v>
      </c>
      <c r="B184" s="154" t="s">
        <v>4767</v>
      </c>
      <c r="C184" s="155" t="s">
        <v>4774</v>
      </c>
      <c r="D184" s="158" t="s">
        <v>4775</v>
      </c>
      <c r="E184" s="161" t="s">
        <v>4776</v>
      </c>
      <c r="F184" s="164" t="s">
        <v>4316</v>
      </c>
      <c r="G184" s="167">
        <f>IF(COUNTIF(H184:AU184,"&lt;&gt;")=0,"",SUMPRODUCT(((Recommendations[ImplStatus]="Implemented")+(Recommendations[ImplStatus]="Compensated"))*ISNUMBER(MATCH(Recommendations[Id],H184:AU184,0)))/COUNTIF(H184:AU184,"&lt;&gt;"))</f>
        <v>0</v>
      </c>
      <c r="H184" s="170" t="s">
        <v>910</v>
      </c>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4764</v>
      </c>
      <c r="B185" s="154" t="s">
        <v>4767</v>
      </c>
      <c r="C185" s="155" t="s">
        <v>4777</v>
      </c>
      <c r="D185" s="158" t="s">
        <v>4778</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4764</v>
      </c>
      <c r="B186" s="154" t="s">
        <v>4767</v>
      </c>
      <c r="C186" s="155" t="s">
        <v>4779</v>
      </c>
      <c r="D186" s="158" t="s">
        <v>4780</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4764</v>
      </c>
      <c r="B187" s="154" t="s">
        <v>4767</v>
      </c>
      <c r="C187" s="155" t="s">
        <v>4781</v>
      </c>
      <c r="D187" s="158" t="s">
        <v>4782</v>
      </c>
      <c r="E187" s="161" t="s">
        <v>4783</v>
      </c>
      <c r="F187" s="164" t="s">
        <v>4316</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4764</v>
      </c>
      <c r="B188" s="154" t="s">
        <v>4767</v>
      </c>
      <c r="C188" s="155" t="s">
        <v>4784</v>
      </c>
      <c r="D188" s="158" t="s">
        <v>4785</v>
      </c>
      <c r="E188" s="161" t="s">
        <v>4786</v>
      </c>
      <c r="F188" s="164" t="s">
        <v>4316</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4764</v>
      </c>
      <c r="B189" s="154" t="s">
        <v>4767</v>
      </c>
      <c r="C189" s="155" t="s">
        <v>4787</v>
      </c>
      <c r="D189" s="158" t="s">
        <v>4788</v>
      </c>
      <c r="E189" s="161" t="s">
        <v>4789</v>
      </c>
      <c r="F189" s="164" t="s">
        <v>4316</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4764</v>
      </c>
      <c r="B190" s="153" t="s">
        <v>4790</v>
      </c>
      <c r="C190" s="151" t="s">
        <v>4791</v>
      </c>
      <c r="D190" s="157" t="s">
        <v>4792</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4764</v>
      </c>
      <c r="B191" s="154" t="s">
        <v>4790</v>
      </c>
      <c r="C191" s="155" t="s">
        <v>4793</v>
      </c>
      <c r="D191" s="158" t="s">
        <v>4794</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4764</v>
      </c>
      <c r="B192" s="154" t="s">
        <v>4790</v>
      </c>
      <c r="C192" s="155" t="s">
        <v>4795</v>
      </c>
      <c r="D192" s="158" t="s">
        <v>4796</v>
      </c>
      <c r="E192" s="161" t="s">
        <v>4797</v>
      </c>
      <c r="F192" s="164" t="s">
        <v>4320</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4764</v>
      </c>
      <c r="B193" s="154" t="s">
        <v>4790</v>
      </c>
      <c r="C193" s="155" t="s">
        <v>4798</v>
      </c>
      <c r="D193" s="158" t="s">
        <v>4799</v>
      </c>
      <c r="E193" s="161" t="s">
        <v>4800</v>
      </c>
      <c r="F193" s="164" t="s">
        <v>4320</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4764</v>
      </c>
      <c r="B194" s="154" t="s">
        <v>4790</v>
      </c>
      <c r="C194" s="155" t="s">
        <v>4801</v>
      </c>
      <c r="D194" s="158" t="s">
        <v>4802</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4764</v>
      </c>
      <c r="B195" s="154" t="s">
        <v>4790</v>
      </c>
      <c r="C195" s="155" t="s">
        <v>4803</v>
      </c>
      <c r="D195" s="158" t="s">
        <v>4804</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4764</v>
      </c>
      <c r="B196" s="153" t="s">
        <v>4805</v>
      </c>
      <c r="C196" s="151" t="s">
        <v>4806</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4764</v>
      </c>
      <c r="B197" s="154" t="s">
        <v>4805</v>
      </c>
      <c r="C197" s="155" t="s">
        <v>4807</v>
      </c>
      <c r="D197" s="158" t="s">
        <v>4808</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4764</v>
      </c>
      <c r="B198" s="154" t="s">
        <v>4805</v>
      </c>
      <c r="C198" s="155" t="s">
        <v>4809</v>
      </c>
      <c r="D198" s="158" t="s">
        <v>4810</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4764</v>
      </c>
      <c r="B199" s="153" t="s">
        <v>4811</v>
      </c>
      <c r="C199" s="151" t="s">
        <v>4812</v>
      </c>
      <c r="D199" s="157" t="s">
        <v>4813</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4764</v>
      </c>
      <c r="B200" s="154" t="s">
        <v>4811</v>
      </c>
      <c r="C200" s="155" t="s">
        <v>4814</v>
      </c>
      <c r="D200" s="158" t="s">
        <v>4815</v>
      </c>
      <c r="E200" s="161" t="s">
        <v>4816</v>
      </c>
      <c r="F200" s="164" t="s">
        <v>4330</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4764</v>
      </c>
      <c r="B201" s="154" t="s">
        <v>4811</v>
      </c>
      <c r="C201" s="155" t="s">
        <v>4817</v>
      </c>
      <c r="D201" s="158" t="s">
        <v>4818</v>
      </c>
      <c r="E201" s="161" t="s">
        <v>4819</v>
      </c>
      <c r="F201" s="164" t="s">
        <v>4316</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4764</v>
      </c>
      <c r="B202" s="154" t="s">
        <v>4811</v>
      </c>
      <c r="C202" s="155" t="s">
        <v>4820</v>
      </c>
      <c r="D202" s="158" t="s">
        <v>4821</v>
      </c>
      <c r="E202" s="161" t="s">
        <v>4822</v>
      </c>
      <c r="F202" s="164" t="s">
        <v>4316</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4764</v>
      </c>
      <c r="B203" s="154" t="s">
        <v>4811</v>
      </c>
      <c r="C203" s="155" t="s">
        <v>4823</v>
      </c>
      <c r="D203" s="158" t="s">
        <v>4824</v>
      </c>
      <c r="E203" s="161" t="s">
        <v>4825</v>
      </c>
      <c r="F203" s="164" t="s">
        <v>4316</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4764</v>
      </c>
      <c r="B204" s="154" t="s">
        <v>4811</v>
      </c>
      <c r="C204" s="155" t="s">
        <v>4826</v>
      </c>
      <c r="D204" s="158" t="s">
        <v>4827</v>
      </c>
      <c r="E204" s="161" t="s">
        <v>4828</v>
      </c>
      <c r="F204" s="164" t="s">
        <v>4316</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4764</v>
      </c>
      <c r="B205" s="153" t="s">
        <v>4829</v>
      </c>
      <c r="C205" s="151" t="s">
        <v>4830</v>
      </c>
      <c r="D205" s="157" t="s">
        <v>4831</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4764</v>
      </c>
      <c r="B206" s="154" t="s">
        <v>4829</v>
      </c>
      <c r="C206" s="155" t="s">
        <v>4832</v>
      </c>
      <c r="D206" s="158" t="s">
        <v>4833</v>
      </c>
      <c r="E206" s="161" t="s">
        <v>4834</v>
      </c>
      <c r="F206" s="164" t="s">
        <v>4320</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4764</v>
      </c>
      <c r="B207" s="154" t="s">
        <v>4829</v>
      </c>
      <c r="C207" s="155" t="s">
        <v>4835</v>
      </c>
      <c r="D207" s="158" t="s">
        <v>4836</v>
      </c>
      <c r="E207" s="161" t="s">
        <v>4837</v>
      </c>
      <c r="F207" s="164" t="s">
        <v>4320</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4764</v>
      </c>
      <c r="B208" s="154" t="s">
        <v>4829</v>
      </c>
      <c r="C208" s="155" t="s">
        <v>4838</v>
      </c>
      <c r="D208" s="158" t="s">
        <v>4839</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4764</v>
      </c>
      <c r="B209" s="153" t="s">
        <v>4840</v>
      </c>
      <c r="C209" s="151" t="s">
        <v>4841</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4764</v>
      </c>
      <c r="B210" s="154" t="s">
        <v>4840</v>
      </c>
      <c r="C210" s="155" t="s">
        <v>4842</v>
      </c>
      <c r="D210" s="158" t="s">
        <v>4843</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4844</v>
      </c>
      <c r="B211" s="152" t="s">
        <v>21</v>
      </c>
      <c r="C211" s="150" t="s">
        <v>4845</v>
      </c>
      <c r="D211" s="156" t="s">
        <v>4846</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4844</v>
      </c>
      <c r="B212" s="153" t="s">
        <v>4847</v>
      </c>
      <c r="C212" s="151" t="s">
        <v>4848</v>
      </c>
      <c r="D212" s="157" t="s">
        <v>4849</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4844</v>
      </c>
      <c r="B213" s="154" t="s">
        <v>4847</v>
      </c>
      <c r="C213" s="155" t="s">
        <v>4850</v>
      </c>
      <c r="D213" s="158" t="s">
        <v>4851</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4844</v>
      </c>
      <c r="B214" s="154" t="s">
        <v>4847</v>
      </c>
      <c r="C214" s="155" t="s">
        <v>4852</v>
      </c>
      <c r="D214" s="158" t="s">
        <v>4853</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4844</v>
      </c>
      <c r="B215" s="154" t="s">
        <v>4847</v>
      </c>
      <c r="C215" s="155" t="s">
        <v>4854</v>
      </c>
      <c r="D215" s="158" t="s">
        <v>4855</v>
      </c>
      <c r="E215" s="161" t="s">
        <v>4856</v>
      </c>
      <c r="F215" s="164" t="s">
        <v>4320</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4844</v>
      </c>
      <c r="B216" s="154" t="s">
        <v>4847</v>
      </c>
      <c r="C216" s="155" t="s">
        <v>4857</v>
      </c>
      <c r="D216" s="158" t="s">
        <v>4858</v>
      </c>
      <c r="E216" s="161" t="s">
        <v>4859</v>
      </c>
      <c r="F216" s="164" t="s">
        <v>4316</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4844</v>
      </c>
      <c r="B217" s="153" t="s">
        <v>4805</v>
      </c>
      <c r="C217" s="151" t="s">
        <v>4860</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4844</v>
      </c>
      <c r="B218" s="154" t="s">
        <v>4805</v>
      </c>
      <c r="C218" s="155" t="s">
        <v>4861</v>
      </c>
      <c r="D218" s="158" t="s">
        <v>4862</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4844</v>
      </c>
      <c r="B219" s="154" t="s">
        <v>4805</v>
      </c>
      <c r="C219" s="155" t="s">
        <v>4863</v>
      </c>
      <c r="D219" s="158" t="s">
        <v>4864</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4844</v>
      </c>
      <c r="B220" s="153" t="s">
        <v>4865</v>
      </c>
      <c r="C220" s="151" t="s">
        <v>4866</v>
      </c>
      <c r="D220" s="157" t="s">
        <v>4867</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4844</v>
      </c>
      <c r="B221" s="154" t="s">
        <v>4865</v>
      </c>
      <c r="C221" s="155" t="s">
        <v>4868</v>
      </c>
      <c r="D221" s="158" t="s">
        <v>4869</v>
      </c>
      <c r="E221" s="161" t="s">
        <v>4870</v>
      </c>
      <c r="F221" s="164" t="s">
        <v>4316</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4844</v>
      </c>
      <c r="B222" s="154" t="s">
        <v>4865</v>
      </c>
      <c r="C222" s="155" t="s">
        <v>4871</v>
      </c>
      <c r="D222" s="158" t="s">
        <v>4872</v>
      </c>
      <c r="E222" s="161" t="s">
        <v>4873</v>
      </c>
      <c r="F222" s="164" t="s">
        <v>4316</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4844</v>
      </c>
      <c r="B223" s="154" t="s">
        <v>4865</v>
      </c>
      <c r="C223" s="155" t="s">
        <v>4874</v>
      </c>
      <c r="D223" s="158" t="s">
        <v>4875</v>
      </c>
      <c r="E223" s="161" t="s">
        <v>4876</v>
      </c>
      <c r="F223" s="164" t="s">
        <v>4316</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4844</v>
      </c>
      <c r="B224" s="154" t="s">
        <v>4865</v>
      </c>
      <c r="C224" s="155" t="s">
        <v>4877</v>
      </c>
      <c r="D224" s="158" t="s">
        <v>4878</v>
      </c>
      <c r="E224" s="161" t="s">
        <v>4879</v>
      </c>
      <c r="F224" s="164" t="s">
        <v>4316</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4844</v>
      </c>
      <c r="B225" s="154" t="s">
        <v>4865</v>
      </c>
      <c r="C225" s="155" t="s">
        <v>4880</v>
      </c>
      <c r="D225" s="158" t="s">
        <v>4881</v>
      </c>
      <c r="E225" s="161" t="s">
        <v>4882</v>
      </c>
      <c r="F225" s="164" t="s">
        <v>4316</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4844</v>
      </c>
      <c r="B226" s="171" t="s">
        <v>4865</v>
      </c>
      <c r="C226" s="172" t="s">
        <v>4883</v>
      </c>
      <c r="D226" s="173" t="s">
        <v>4884</v>
      </c>
      <c r="E226" s="174" t="s">
        <v>4885</v>
      </c>
      <c r="F226" s="175" t="s">
        <v>4316</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2412</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IFERROR(INDEX('Recommendations'!$H$2:$H$492, MATCH(H2,'Recommendations'!$A$2:$A$492,0))="Implemented", FALSE))</xm:f>
            <x14:dxf>
              <font>
                <color rgb="FF000000"/>
              </font>
              <fill>
                <patternFill>
                  <bgColor rgb="FF3C7D22"/>
                </patternFill>
              </fill>
            </x14:dxf>
          </x14:cfRule>
          <x14:cfRule type="expression" priority="2" id="{00000000-000E-0000-0700-000002000000}">
            <xm:f>AND(H2&lt;&gt;"", IFERROR(INDEX('Recommendations'!$H$2:$H$492, MATCH(H2,'Recommendations'!$A$2:$A$492,0))="Compensated", FALSE))</xm:f>
            <x14:dxf>
              <font>
                <color rgb="FF000000"/>
              </font>
              <fill>
                <patternFill>
                  <bgColor rgb="FFC6E0B4"/>
                </patternFill>
              </fill>
            </x14:dxf>
          </x14:cfRule>
          <x14:cfRule type="expression" priority="3" id="{00000000-000E-0000-0700-000003000000}">
            <xm:f>AND(H2&lt;&gt;"", IFERROR(INDEX('Recommendations'!$H$2:$H$492, MATCH(H2,'Recommendations'!$A$2:$A$492,0))="Testing", FALSE))</xm:f>
            <x14:dxf>
              <font>
                <color rgb="FF000000"/>
              </font>
              <fill>
                <patternFill>
                  <bgColor rgb="FFFFC000"/>
                </patternFill>
              </fill>
            </x14:dxf>
          </x14:cfRule>
          <x14:cfRule type="expression" priority="4" id="{00000000-000E-0000-0700-000004000000}">
            <xm:f>AND(H2&lt;&gt;"", IFERROR(INDEX('Recommendations'!$H$2:$H$492, MATCH(H2,'Recommendations'!$A$2:$A$492,0))="Failed", FALSE))</xm:f>
            <x14:dxf>
              <font>
                <color rgb="FF000000"/>
              </font>
              <fill>
                <patternFill>
                  <bgColor rgb="FFD82891"/>
                </patternFill>
              </fill>
            </x14:dxf>
          </x14:cfRule>
          <x14:cfRule type="expression" priority="5" id="{00000000-000E-0000-0700-000005000000}">
            <xm:f>AND(H2&lt;&gt;"", IFERROR(INDEX('Recommendations'!$H$2:$H$492, MATCH(H2,'Recommendations'!$A$2:$A$492,0))="Risk Accepted", FALSE))</xm:f>
            <x14:dxf>
              <font>
                <color rgb="FF000000"/>
              </font>
              <fill>
                <patternFill>
                  <bgColor rgb="FFD9D9D9"/>
                </patternFill>
              </fill>
            </x14:dxf>
          </x14:cfRule>
          <x14:cfRule type="expression" priority="6" id="{00000000-000E-0000-0700-000006000000}">
            <xm:f>AND(H2&lt;&gt;"", IFERROR(INDEX('Recommendations'!$H$2:$H$492, MATCH(H2,'Recommendations'!$A$2:$A$492,0))="N/A",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4303</v>
      </c>
      <c r="B1" s="210" t="s">
        <v>4886</v>
      </c>
      <c r="C1" s="210" t="s">
        <v>4887</v>
      </c>
      <c r="D1" s="210" t="s">
        <v>4888</v>
      </c>
      <c r="E1" s="210" t="s">
        <v>3612</v>
      </c>
      <c r="F1" s="210" t="s">
        <v>2671</v>
      </c>
      <c r="G1" s="210" t="s">
        <v>2672</v>
      </c>
      <c r="H1" s="210" t="s">
        <v>2673</v>
      </c>
      <c r="I1" s="210" t="s">
        <v>2674</v>
      </c>
      <c r="J1" s="210" t="s">
        <v>2675</v>
      </c>
      <c r="K1" s="210" t="s">
        <v>2676</v>
      </c>
      <c r="L1" s="210" t="s">
        <v>2677</v>
      </c>
      <c r="M1" s="210" t="s">
        <v>2678</v>
      </c>
      <c r="N1" s="210" t="s">
        <v>2679</v>
      </c>
      <c r="O1" s="210" t="s">
        <v>2680</v>
      </c>
      <c r="P1" s="210" t="s">
        <v>2681</v>
      </c>
      <c r="Q1" s="210" t="s">
        <v>2682</v>
      </c>
      <c r="R1" s="210" t="s">
        <v>2683</v>
      </c>
      <c r="S1" s="210" t="s">
        <v>2684</v>
      </c>
      <c r="T1" s="210" t="s">
        <v>2685</v>
      </c>
      <c r="U1" s="210" t="s">
        <v>2686</v>
      </c>
      <c r="V1" s="210" t="s">
        <v>2687</v>
      </c>
      <c r="W1" s="210" t="s">
        <v>2688</v>
      </c>
      <c r="X1" s="210" t="s">
        <v>2689</v>
      </c>
      <c r="Y1" s="210" t="s">
        <v>2690</v>
      </c>
      <c r="Z1" s="210" t="s">
        <v>2691</v>
      </c>
      <c r="AA1" s="210" t="s">
        <v>2692</v>
      </c>
      <c r="AB1" s="210" t="s">
        <v>2693</v>
      </c>
      <c r="AC1" s="210" t="s">
        <v>2694</v>
      </c>
      <c r="AD1" s="210" t="s">
        <v>2695</v>
      </c>
      <c r="AE1" s="210" t="s">
        <v>2696</v>
      </c>
      <c r="AF1" s="210" t="s">
        <v>2697</v>
      </c>
      <c r="AG1" s="210" t="s">
        <v>2698</v>
      </c>
      <c r="AH1" s="210" t="s">
        <v>2699</v>
      </c>
      <c r="AI1" s="210" t="s">
        <v>2700</v>
      </c>
      <c r="AJ1" s="210" t="s">
        <v>2701</v>
      </c>
      <c r="AK1" s="210" t="s">
        <v>2702</v>
      </c>
      <c r="AL1" s="210" t="s">
        <v>2703</v>
      </c>
      <c r="AM1" s="210" t="s">
        <v>2704</v>
      </c>
      <c r="AN1" s="210" t="s">
        <v>2705</v>
      </c>
      <c r="AO1" s="210" t="s">
        <v>2706</v>
      </c>
      <c r="AP1" s="210" t="s">
        <v>2707</v>
      </c>
      <c r="AQ1" s="210" t="s">
        <v>2708</v>
      </c>
      <c r="AR1" s="210" t="s">
        <v>2709</v>
      </c>
      <c r="AS1" s="210" t="s">
        <v>2710</v>
      </c>
      <c r="AT1" s="211" t="s">
        <v>2711</v>
      </c>
    </row>
    <row r="2" spans="1:46" ht="60" customHeight="1" outlineLevel="1" x14ac:dyDescent="0.35">
      <c r="A2" s="203" t="s">
        <v>2512</v>
      </c>
      <c r="B2" s="189" t="s">
        <v>4889</v>
      </c>
      <c r="C2" s="189"/>
      <c r="D2" s="192" t="s">
        <v>4890</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2512</v>
      </c>
      <c r="B3" s="190" t="s">
        <v>4889</v>
      </c>
      <c r="C3" s="191" t="s">
        <v>4891</v>
      </c>
      <c r="D3" s="193" t="s">
        <v>4892</v>
      </c>
      <c r="E3" s="193" t="s">
        <v>4893</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2512</v>
      </c>
      <c r="B4" s="190" t="s">
        <v>4889</v>
      </c>
      <c r="C4" s="191" t="s">
        <v>4894</v>
      </c>
      <c r="D4" s="193" t="s">
        <v>4895</v>
      </c>
      <c r="E4" s="193" t="s">
        <v>4896</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2512</v>
      </c>
      <c r="B5" s="190" t="s">
        <v>4889</v>
      </c>
      <c r="C5" s="191" t="s">
        <v>4897</v>
      </c>
      <c r="D5" s="193" t="s">
        <v>4898</v>
      </c>
      <c r="E5" s="193" t="s">
        <v>4899</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2512</v>
      </c>
      <c r="B6" s="190" t="s">
        <v>4889</v>
      </c>
      <c r="C6" s="191" t="s">
        <v>4900</v>
      </c>
      <c r="D6" s="193" t="s">
        <v>4901</v>
      </c>
      <c r="E6" s="193" t="s">
        <v>4902</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2512</v>
      </c>
      <c r="B7" s="190" t="s">
        <v>4889</v>
      </c>
      <c r="C7" s="191" t="s">
        <v>4903</v>
      </c>
      <c r="D7" s="193" t="s">
        <v>4904</v>
      </c>
      <c r="E7" s="193" t="s">
        <v>4905</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2512</v>
      </c>
      <c r="B8" s="190" t="s">
        <v>4889</v>
      </c>
      <c r="C8" s="191" t="s">
        <v>4906</v>
      </c>
      <c r="D8" s="193" t="s">
        <v>4907</v>
      </c>
      <c r="E8" s="193" t="s">
        <v>4908</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2512</v>
      </c>
      <c r="B9" s="190" t="s">
        <v>4889</v>
      </c>
      <c r="C9" s="191" t="s">
        <v>4909</v>
      </c>
      <c r="D9" s="193" t="s">
        <v>4910</v>
      </c>
      <c r="E9" s="193" t="s">
        <v>4911</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2512</v>
      </c>
      <c r="B10" s="190" t="s">
        <v>4889</v>
      </c>
      <c r="C10" s="191" t="s">
        <v>4912</v>
      </c>
      <c r="D10" s="193" t="s">
        <v>4913</v>
      </c>
      <c r="E10" s="193" t="s">
        <v>4914</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2512</v>
      </c>
      <c r="B11" s="190" t="s">
        <v>4889</v>
      </c>
      <c r="C11" s="191" t="s">
        <v>4915</v>
      </c>
      <c r="D11" s="193" t="s">
        <v>4916</v>
      </c>
      <c r="E11" s="193" t="s">
        <v>4917</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2512</v>
      </c>
      <c r="B12" s="190" t="s">
        <v>4889</v>
      </c>
      <c r="C12" s="191" t="s">
        <v>4918</v>
      </c>
      <c r="D12" s="193" t="s">
        <v>4919</v>
      </c>
      <c r="E12" s="193" t="s">
        <v>4920</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2512</v>
      </c>
      <c r="B13" s="190" t="s">
        <v>4889</v>
      </c>
      <c r="C13" s="191" t="s">
        <v>4921</v>
      </c>
      <c r="D13" s="193" t="s">
        <v>4922</v>
      </c>
      <c r="E13" s="193" t="s">
        <v>4923</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2512</v>
      </c>
      <c r="B14" s="190" t="s">
        <v>4889</v>
      </c>
      <c r="C14" s="191" t="s">
        <v>4924</v>
      </c>
      <c r="D14" s="193" t="s">
        <v>4925</v>
      </c>
      <c r="E14" s="193" t="s">
        <v>4926</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2512</v>
      </c>
      <c r="B15" s="190" t="s">
        <v>4889</v>
      </c>
      <c r="C15" s="191" t="s">
        <v>4927</v>
      </c>
      <c r="D15" s="193" t="s">
        <v>4928</v>
      </c>
      <c r="E15" s="193" t="s">
        <v>4929</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2512</v>
      </c>
      <c r="B16" s="190" t="s">
        <v>4889</v>
      </c>
      <c r="C16" s="191" t="s">
        <v>4930</v>
      </c>
      <c r="D16" s="193" t="s">
        <v>4931</v>
      </c>
      <c r="E16" s="193" t="s">
        <v>4932</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2512</v>
      </c>
      <c r="B17" s="190" t="s">
        <v>4889</v>
      </c>
      <c r="C17" s="191" t="s">
        <v>4933</v>
      </c>
      <c r="D17" s="193" t="s">
        <v>4934</v>
      </c>
      <c r="E17" s="193" t="s">
        <v>4935</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2512</v>
      </c>
      <c r="B18" s="190" t="s">
        <v>4889</v>
      </c>
      <c r="C18" s="191" t="s">
        <v>4936</v>
      </c>
      <c r="D18" s="193" t="s">
        <v>4937</v>
      </c>
      <c r="E18" s="193" t="s">
        <v>4938</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2512</v>
      </c>
      <c r="B19" s="189" t="s">
        <v>4939</v>
      </c>
      <c r="C19" s="189"/>
      <c r="D19" s="192" t="s">
        <v>4940</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2512</v>
      </c>
      <c r="B20" s="190" t="s">
        <v>4939</v>
      </c>
      <c r="C20" s="191" t="s">
        <v>4941</v>
      </c>
      <c r="D20" s="193" t="s">
        <v>4942</v>
      </c>
      <c r="E20" s="193" t="s">
        <v>4943</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2512</v>
      </c>
      <c r="B21" s="190" t="s">
        <v>4939</v>
      </c>
      <c r="C21" s="191" t="s">
        <v>4944</v>
      </c>
      <c r="D21" s="193" t="s">
        <v>4945</v>
      </c>
      <c r="E21" s="193" t="s">
        <v>4946</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2512</v>
      </c>
      <c r="B22" s="190" t="s">
        <v>4939</v>
      </c>
      <c r="C22" s="191" t="s">
        <v>4947</v>
      </c>
      <c r="D22" s="193" t="s">
        <v>4948</v>
      </c>
      <c r="E22" s="193" t="s">
        <v>4949</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2512</v>
      </c>
      <c r="B23" s="190" t="s">
        <v>4939</v>
      </c>
      <c r="C23" s="191" t="s">
        <v>4950</v>
      </c>
      <c r="D23" s="193" t="s">
        <v>4951</v>
      </c>
      <c r="E23" s="193" t="s">
        <v>4952</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2512</v>
      </c>
      <c r="B24" s="190" t="s">
        <v>4939</v>
      </c>
      <c r="C24" s="191" t="s">
        <v>4953</v>
      </c>
      <c r="D24" s="193" t="s">
        <v>4954</v>
      </c>
      <c r="E24" s="193" t="s">
        <v>4955</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2512</v>
      </c>
      <c r="B25" s="190" t="s">
        <v>4939</v>
      </c>
      <c r="C25" s="191" t="s">
        <v>4956</v>
      </c>
      <c r="D25" s="193" t="s">
        <v>4957</v>
      </c>
      <c r="E25" s="193" t="s">
        <v>4958</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2512</v>
      </c>
      <c r="B26" s="190" t="s">
        <v>4939</v>
      </c>
      <c r="C26" s="191" t="s">
        <v>4959</v>
      </c>
      <c r="D26" s="193" t="s">
        <v>4960</v>
      </c>
      <c r="E26" s="193" t="s">
        <v>4961</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2512</v>
      </c>
      <c r="B27" s="190" t="s">
        <v>4939</v>
      </c>
      <c r="C27" s="191" t="s">
        <v>4962</v>
      </c>
      <c r="D27" s="193" t="s">
        <v>4963</v>
      </c>
      <c r="E27" s="193" t="s">
        <v>4964</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2512</v>
      </c>
      <c r="B28" s="190" t="s">
        <v>4939</v>
      </c>
      <c r="C28" s="191" t="s">
        <v>4965</v>
      </c>
      <c r="D28" s="193" t="s">
        <v>4966</v>
      </c>
      <c r="E28" s="193" t="s">
        <v>4967</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2512</v>
      </c>
      <c r="B29" s="190" t="s">
        <v>4939</v>
      </c>
      <c r="C29" s="191" t="s">
        <v>4968</v>
      </c>
      <c r="D29" s="193" t="s">
        <v>4969</v>
      </c>
      <c r="E29" s="193" t="s">
        <v>4970</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2512</v>
      </c>
      <c r="B30" s="190" t="s">
        <v>4939</v>
      </c>
      <c r="C30" s="191" t="s">
        <v>4971</v>
      </c>
      <c r="D30" s="193" t="s">
        <v>4972</v>
      </c>
      <c r="E30" s="193" t="s">
        <v>4973</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2512</v>
      </c>
      <c r="B31" s="190" t="s">
        <v>4939</v>
      </c>
      <c r="C31" s="191" t="s">
        <v>4974</v>
      </c>
      <c r="D31" s="193" t="s">
        <v>4975</v>
      </c>
      <c r="E31" s="193" t="s">
        <v>4976</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4977</v>
      </c>
      <c r="B32" s="189"/>
      <c r="C32" s="189"/>
      <c r="D32" s="192" t="s">
        <v>4978</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4977</v>
      </c>
      <c r="B33" s="190"/>
      <c r="C33" s="191" t="s">
        <v>4979</v>
      </c>
      <c r="D33" s="193" t="s">
        <v>4980</v>
      </c>
      <c r="E33" s="193" t="s">
        <v>4981</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4977</v>
      </c>
      <c r="B34" s="190"/>
      <c r="C34" s="191" t="s">
        <v>4982</v>
      </c>
      <c r="D34" s="193" t="s">
        <v>4983</v>
      </c>
      <c r="E34" s="193" t="s">
        <v>4984</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4977</v>
      </c>
      <c r="B35" s="190"/>
      <c r="C35" s="191" t="s">
        <v>4985</v>
      </c>
      <c r="D35" s="193" t="s">
        <v>4986</v>
      </c>
      <c r="E35" s="193" t="s">
        <v>4987</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4977</v>
      </c>
      <c r="B36" s="189" t="s">
        <v>4988</v>
      </c>
      <c r="C36" s="189"/>
      <c r="D36" s="192" t="s">
        <v>4989</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4977</v>
      </c>
      <c r="B37" s="190" t="s">
        <v>4988</v>
      </c>
      <c r="C37" s="191" t="s">
        <v>4990</v>
      </c>
      <c r="D37" s="193" t="s">
        <v>4991</v>
      </c>
      <c r="E37" s="193" t="s">
        <v>4992</v>
      </c>
      <c r="F37" s="195">
        <f>IF(COUNTIF(G37:AT37,"&lt;&gt;")=0,"",SUMPRODUCT(((Recommendations[ImplStatus]="Implemented")+(Recommendations[ImplStatus]="Compensated"))*ISNUMBER(MATCH(Recommendations[Id],G37:AT37,0)))/COUNTIF(G37:AT37,"&lt;&gt;"))</f>
        <v>0</v>
      </c>
      <c r="G37" s="197" t="s">
        <v>965</v>
      </c>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4977</v>
      </c>
      <c r="B38" s="190" t="s">
        <v>4988</v>
      </c>
      <c r="C38" s="191" t="s">
        <v>4993</v>
      </c>
      <c r="D38" s="193" t="s">
        <v>4994</v>
      </c>
      <c r="E38" s="193" t="s">
        <v>4995</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4977</v>
      </c>
      <c r="B39" s="190" t="s">
        <v>4988</v>
      </c>
      <c r="C39" s="191" t="s">
        <v>4996</v>
      </c>
      <c r="D39" s="193" t="s">
        <v>4997</v>
      </c>
      <c r="E39" s="193" t="s">
        <v>4998</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4977</v>
      </c>
      <c r="B40" s="190" t="s">
        <v>4988</v>
      </c>
      <c r="C40" s="191" t="s">
        <v>4999</v>
      </c>
      <c r="D40" s="193" t="s">
        <v>5000</v>
      </c>
      <c r="E40" s="193" t="s">
        <v>5001</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4977</v>
      </c>
      <c r="B41" s="190" t="s">
        <v>4988</v>
      </c>
      <c r="C41" s="191" t="s">
        <v>5002</v>
      </c>
      <c r="D41" s="193" t="s">
        <v>5003</v>
      </c>
      <c r="E41" s="193" t="s">
        <v>5004</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4977</v>
      </c>
      <c r="B42" s="190" t="s">
        <v>4988</v>
      </c>
      <c r="C42" s="191" t="s">
        <v>5005</v>
      </c>
      <c r="D42" s="193" t="s">
        <v>5006</v>
      </c>
      <c r="E42" s="193" t="s">
        <v>5007</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4977</v>
      </c>
      <c r="B43" s="190" t="s">
        <v>4988</v>
      </c>
      <c r="C43" s="191" t="s">
        <v>5008</v>
      </c>
      <c r="D43" s="193" t="s">
        <v>5009</v>
      </c>
      <c r="E43" s="193" t="s">
        <v>5010</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4977</v>
      </c>
      <c r="B44" s="190" t="s">
        <v>4988</v>
      </c>
      <c r="C44" s="191" t="s">
        <v>5011</v>
      </c>
      <c r="D44" s="193" t="s">
        <v>5012</v>
      </c>
      <c r="E44" s="193" t="s">
        <v>5013</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4977</v>
      </c>
      <c r="B45" s="190" t="s">
        <v>4988</v>
      </c>
      <c r="C45" s="191" t="s">
        <v>5014</v>
      </c>
      <c r="D45" s="193" t="s">
        <v>5015</v>
      </c>
      <c r="E45" s="193" t="s">
        <v>5016</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4977</v>
      </c>
      <c r="B46" s="190" t="s">
        <v>4988</v>
      </c>
      <c r="C46" s="191" t="s">
        <v>5017</v>
      </c>
      <c r="D46" s="193" t="s">
        <v>5018</v>
      </c>
      <c r="E46" s="193" t="s">
        <v>5019</v>
      </c>
      <c r="F46" s="195">
        <f>IF(COUNTIF(G46:AT46,"&lt;&gt;")=0,"",SUMPRODUCT(((Recommendations[ImplStatus]="Implemented")+(Recommendations[ImplStatus]="Compensated"))*ISNUMBER(MATCH(Recommendations[Id],G46:AT46,0)))/COUNTIF(G46:AT46,"&lt;&gt;"))</f>
        <v>0</v>
      </c>
      <c r="G46" s="197" t="s">
        <v>970</v>
      </c>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4977</v>
      </c>
      <c r="B47" s="190" t="s">
        <v>4988</v>
      </c>
      <c r="C47" s="191" t="s">
        <v>5020</v>
      </c>
      <c r="D47" s="193" t="s">
        <v>5021</v>
      </c>
      <c r="E47" s="193" t="s">
        <v>5022</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4977</v>
      </c>
      <c r="B48" s="190" t="s">
        <v>4988</v>
      </c>
      <c r="C48" s="191" t="s">
        <v>5023</v>
      </c>
      <c r="D48" s="193" t="s">
        <v>5024</v>
      </c>
      <c r="E48" s="193" t="s">
        <v>5025</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4977</v>
      </c>
      <c r="B49" s="190" t="s">
        <v>4988</v>
      </c>
      <c r="C49" s="191" t="s">
        <v>5026</v>
      </c>
      <c r="D49" s="193" t="s">
        <v>5027</v>
      </c>
      <c r="E49" s="193" t="s">
        <v>5028</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4977</v>
      </c>
      <c r="B50" s="190" t="s">
        <v>4988</v>
      </c>
      <c r="C50" s="191" t="s">
        <v>5029</v>
      </c>
      <c r="D50" s="193" t="s">
        <v>5030</v>
      </c>
      <c r="E50" s="193" t="s">
        <v>5031</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4977</v>
      </c>
      <c r="B51" s="189" t="s">
        <v>5032</v>
      </c>
      <c r="C51" s="189"/>
      <c r="D51" s="192" t="s">
        <v>5033</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4977</v>
      </c>
      <c r="B52" s="190" t="s">
        <v>5032</v>
      </c>
      <c r="C52" s="191" t="s">
        <v>5034</v>
      </c>
      <c r="D52" s="193" t="s">
        <v>5035</v>
      </c>
      <c r="E52" s="193" t="s">
        <v>5036</v>
      </c>
      <c r="F52" s="195">
        <f>IF(COUNTIF(G52:AT52,"&lt;&gt;")=0,"",SUMPRODUCT(((Recommendations[ImplStatus]="Implemented")+(Recommendations[ImplStatus]="Compensated"))*ISNUMBER(MATCH(Recommendations[Id],G52:AT52,0)))/COUNTIF(G52:AT52,"&lt;&gt;"))</f>
        <v>0</v>
      </c>
      <c r="G52" s="197" t="s">
        <v>393</v>
      </c>
      <c r="H52" s="197" t="s">
        <v>398</v>
      </c>
      <c r="I52" s="197" t="s">
        <v>408</v>
      </c>
      <c r="J52" s="197" t="s">
        <v>418</v>
      </c>
      <c r="K52" s="197" t="s">
        <v>547</v>
      </c>
      <c r="L52" s="197" t="s">
        <v>584</v>
      </c>
      <c r="M52" s="197" t="s">
        <v>757</v>
      </c>
      <c r="N52" s="197" t="s">
        <v>762</v>
      </c>
      <c r="O52" s="197" t="s">
        <v>782</v>
      </c>
      <c r="P52" s="197" t="s">
        <v>786</v>
      </c>
      <c r="Q52" s="197" t="s">
        <v>800</v>
      </c>
      <c r="R52" s="197" t="s">
        <v>805</v>
      </c>
      <c r="S52" s="197" t="s">
        <v>815</v>
      </c>
      <c r="T52" s="197" t="s">
        <v>860</v>
      </c>
      <c r="U52" s="197" t="s">
        <v>865</v>
      </c>
      <c r="V52" s="197" t="s">
        <v>870</v>
      </c>
      <c r="W52" s="197" t="s">
        <v>1130</v>
      </c>
      <c r="X52" s="197" t="s">
        <v>1175</v>
      </c>
      <c r="Y52" s="197" t="s">
        <v>1246</v>
      </c>
      <c r="Z52" s="197" t="s">
        <v>1326</v>
      </c>
      <c r="AA52" s="197" t="s">
        <v>1392</v>
      </c>
      <c r="AB52" s="197" t="s">
        <v>1472</v>
      </c>
      <c r="AC52" s="197" t="s">
        <v>1550</v>
      </c>
      <c r="AD52" s="197" t="s">
        <v>1622</v>
      </c>
      <c r="AE52" s="197" t="s">
        <v>1691</v>
      </c>
      <c r="AF52" s="197" t="s">
        <v>1767</v>
      </c>
      <c r="AG52" s="197" t="s">
        <v>1858</v>
      </c>
      <c r="AH52" s="197" t="s">
        <v>1987</v>
      </c>
      <c r="AI52" s="197" t="s">
        <v>2053</v>
      </c>
      <c r="AJ52" s="197" t="s">
        <v>2210</v>
      </c>
      <c r="AK52" s="197"/>
      <c r="AL52" s="197"/>
      <c r="AM52" s="197"/>
      <c r="AN52" s="197"/>
      <c r="AO52" s="197"/>
      <c r="AP52" s="197"/>
      <c r="AQ52" s="197"/>
      <c r="AR52" s="197"/>
      <c r="AS52" s="197"/>
      <c r="AT52" s="207"/>
    </row>
    <row r="53" spans="1:46" ht="60" customHeight="1" x14ac:dyDescent="0.35">
      <c r="A53" s="204" t="s">
        <v>4977</v>
      </c>
      <c r="B53" s="190" t="s">
        <v>5032</v>
      </c>
      <c r="C53" s="191" t="s">
        <v>5037</v>
      </c>
      <c r="D53" s="193" t="s">
        <v>5038</v>
      </c>
      <c r="E53" s="193" t="s">
        <v>5039</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4977</v>
      </c>
      <c r="B54" s="190" t="s">
        <v>5032</v>
      </c>
      <c r="C54" s="191" t="s">
        <v>5040</v>
      </c>
      <c r="D54" s="193" t="s">
        <v>5041</v>
      </c>
      <c r="E54" s="193" t="s">
        <v>5042</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4977</v>
      </c>
      <c r="B55" s="190" t="s">
        <v>5032</v>
      </c>
      <c r="C55" s="191" t="s">
        <v>5043</v>
      </c>
      <c r="D55" s="193" t="s">
        <v>5044</v>
      </c>
      <c r="E55" s="193" t="s">
        <v>5045</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4977</v>
      </c>
      <c r="B56" s="190" t="s">
        <v>5032</v>
      </c>
      <c r="C56" s="191" t="s">
        <v>5046</v>
      </c>
      <c r="D56" s="193" t="s">
        <v>5047</v>
      </c>
      <c r="E56" s="193" t="s">
        <v>5048</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4977</v>
      </c>
      <c r="B57" s="190" t="s">
        <v>5032</v>
      </c>
      <c r="C57" s="191" t="s">
        <v>5049</v>
      </c>
      <c r="D57" s="193" t="s">
        <v>5050</v>
      </c>
      <c r="E57" s="193" t="s">
        <v>5051</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4977</v>
      </c>
      <c r="B58" s="190" t="s">
        <v>5032</v>
      </c>
      <c r="C58" s="191" t="s">
        <v>5052</v>
      </c>
      <c r="D58" s="193" t="s">
        <v>5053</v>
      </c>
      <c r="E58" s="193" t="s">
        <v>5054</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4977</v>
      </c>
      <c r="B59" s="190" t="s">
        <v>5032</v>
      </c>
      <c r="C59" s="191" t="s">
        <v>5055</v>
      </c>
      <c r="D59" s="193" t="s">
        <v>5056</v>
      </c>
      <c r="E59" s="193" t="s">
        <v>5057</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4977</v>
      </c>
      <c r="B60" s="190" t="s">
        <v>5058</v>
      </c>
      <c r="C60" s="191" t="s">
        <v>5059</v>
      </c>
      <c r="D60" s="193" t="s">
        <v>5060</v>
      </c>
      <c r="E60" s="193" t="s">
        <v>5061</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4977</v>
      </c>
      <c r="B61" s="190" t="s">
        <v>5058</v>
      </c>
      <c r="C61" s="191" t="s">
        <v>5062</v>
      </c>
      <c r="D61" s="193" t="s">
        <v>5063</v>
      </c>
      <c r="E61" s="193" t="s">
        <v>5064</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4977</v>
      </c>
      <c r="B62" s="189" t="s">
        <v>5065</v>
      </c>
      <c r="C62" s="189"/>
      <c r="D62" s="192" t="s">
        <v>5066</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4977</v>
      </c>
      <c r="B63" s="190" t="s">
        <v>5065</v>
      </c>
      <c r="C63" s="191" t="s">
        <v>5067</v>
      </c>
      <c r="D63" s="193" t="s">
        <v>5068</v>
      </c>
      <c r="E63" s="193" t="s">
        <v>5069</v>
      </c>
      <c r="F63" s="195">
        <f>IF(COUNTIF(G63:AT63,"&lt;&gt;")=0,"",SUMPRODUCT(((Recommendations[ImplStatus]="Implemented")+(Recommendations[ImplStatus]="Compensated"))*ISNUMBER(MATCH(Recommendations[Id],G63:AT63,0)))/COUNTIF(G63:AT63,"&lt;&gt;"))</f>
        <v>0</v>
      </c>
      <c r="G63" s="197" t="s">
        <v>1040</v>
      </c>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4977</v>
      </c>
      <c r="B64" s="190" t="s">
        <v>5065</v>
      </c>
      <c r="C64" s="191" t="s">
        <v>5070</v>
      </c>
      <c r="D64" s="193" t="s">
        <v>5071</v>
      </c>
      <c r="E64" s="193" t="s">
        <v>5072</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4977</v>
      </c>
      <c r="B65" s="190" t="s">
        <v>5065</v>
      </c>
      <c r="C65" s="191" t="s">
        <v>5073</v>
      </c>
      <c r="D65" s="193" t="s">
        <v>5074</v>
      </c>
      <c r="E65" s="193" t="s">
        <v>5075</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4977</v>
      </c>
      <c r="B66" s="190" t="s">
        <v>5065</v>
      </c>
      <c r="C66" s="191" t="s">
        <v>5076</v>
      </c>
      <c r="D66" s="193" t="s">
        <v>5077</v>
      </c>
      <c r="E66" s="193" t="s">
        <v>5078</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4977</v>
      </c>
      <c r="B67" s="190" t="s">
        <v>5065</v>
      </c>
      <c r="C67" s="191" t="s">
        <v>5079</v>
      </c>
      <c r="D67" s="193" t="s">
        <v>5080</v>
      </c>
      <c r="E67" s="193" t="s">
        <v>5081</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4977</v>
      </c>
      <c r="B68" s="190" t="s">
        <v>5065</v>
      </c>
      <c r="C68" s="191" t="s">
        <v>5082</v>
      </c>
      <c r="D68" s="193" t="s">
        <v>5083</v>
      </c>
      <c r="E68" s="193" t="s">
        <v>5084</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4977</v>
      </c>
      <c r="B69" s="190" t="s">
        <v>5065</v>
      </c>
      <c r="C69" s="191" t="s">
        <v>5085</v>
      </c>
      <c r="D69" s="193" t="s">
        <v>5086</v>
      </c>
      <c r="E69" s="193" t="s">
        <v>5087</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4977</v>
      </c>
      <c r="B70" s="190" t="s">
        <v>5065</v>
      </c>
      <c r="C70" s="191" t="s">
        <v>5088</v>
      </c>
      <c r="D70" s="193" t="s">
        <v>5089</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4977</v>
      </c>
      <c r="B71" s="190" t="s">
        <v>5065</v>
      </c>
      <c r="C71" s="191" t="s">
        <v>5090</v>
      </c>
      <c r="D71" s="193" t="s">
        <v>5091</v>
      </c>
      <c r="E71" s="193" t="s">
        <v>5092</v>
      </c>
      <c r="F71" s="195">
        <f>IF(COUNTIF(G71:AT71,"&lt;&gt;")=0,"",SUMPRODUCT(((Recommendations[ImplStatus]="Implemented")+(Recommendations[ImplStatus]="Compensated"))*ISNUMBER(MATCH(Recommendations[Id],G71:AT71,0)))/COUNTIF(G71:AT71,"&lt;&gt;"))</f>
        <v>0</v>
      </c>
      <c r="G71" s="197" t="s">
        <v>1040</v>
      </c>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4977</v>
      </c>
      <c r="B72" s="190" t="s">
        <v>5065</v>
      </c>
      <c r="C72" s="191" t="s">
        <v>5093</v>
      </c>
      <c r="D72" s="193" t="s">
        <v>5094</v>
      </c>
      <c r="E72" s="193" t="s">
        <v>5095</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4977</v>
      </c>
      <c r="B73" s="190" t="s">
        <v>5065</v>
      </c>
      <c r="C73" s="191" t="s">
        <v>5096</v>
      </c>
      <c r="D73" s="193" t="s">
        <v>5097</v>
      </c>
      <c r="E73" s="193" t="s">
        <v>5098</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4977</v>
      </c>
      <c r="B74" s="190" t="s">
        <v>5065</v>
      </c>
      <c r="C74" s="191" t="s">
        <v>5099</v>
      </c>
      <c r="D74" s="193" t="s">
        <v>5100</v>
      </c>
      <c r="E74" s="193" t="s">
        <v>5101</v>
      </c>
      <c r="F74" s="195">
        <f>IF(COUNTIF(G74:AT74,"&lt;&gt;")=0,"",SUMPRODUCT(((Recommendations[ImplStatus]="Implemented")+(Recommendations[ImplStatus]="Compensated"))*ISNUMBER(MATCH(Recommendations[Id],G74:AT74,0)))/COUNTIF(G74:AT74,"&lt;&gt;"))</f>
        <v>0</v>
      </c>
      <c r="G74" s="197" t="s">
        <v>700</v>
      </c>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4977</v>
      </c>
      <c r="B75" s="190" t="s">
        <v>5065</v>
      </c>
      <c r="C75" s="191" t="s">
        <v>5102</v>
      </c>
      <c r="D75" s="193" t="s">
        <v>5103</v>
      </c>
      <c r="E75" s="193" t="s">
        <v>5104</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4977</v>
      </c>
      <c r="B76" s="190" t="s">
        <v>5065</v>
      </c>
      <c r="C76" s="191" t="s">
        <v>5105</v>
      </c>
      <c r="D76" s="193" t="s">
        <v>5106</v>
      </c>
      <c r="E76" s="193" t="s">
        <v>5107</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4977</v>
      </c>
      <c r="B77" s="190" t="s">
        <v>5065</v>
      </c>
      <c r="C77" s="191" t="s">
        <v>5108</v>
      </c>
      <c r="D77" s="193" t="s">
        <v>5109</v>
      </c>
      <c r="E77" s="193" t="s">
        <v>5110</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4977</v>
      </c>
      <c r="B78" s="190" t="s">
        <v>5065</v>
      </c>
      <c r="C78" s="191" t="s">
        <v>5111</v>
      </c>
      <c r="D78" s="193" t="s">
        <v>5112</v>
      </c>
      <c r="E78" s="193" t="s">
        <v>5113</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4977</v>
      </c>
      <c r="B79" s="189" t="s">
        <v>5065</v>
      </c>
      <c r="C79" s="189"/>
      <c r="D79" s="192" t="s">
        <v>5114</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5115</v>
      </c>
      <c r="B80" s="190"/>
      <c r="C80" s="191" t="s">
        <v>5116</v>
      </c>
      <c r="D80" s="193" t="s">
        <v>5117</v>
      </c>
      <c r="E80" s="193" t="s">
        <v>5118</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5115</v>
      </c>
      <c r="B81" s="190"/>
      <c r="C81" s="191" t="s">
        <v>5119</v>
      </c>
      <c r="D81" s="193" t="s">
        <v>5120</v>
      </c>
      <c r="E81" s="193" t="s">
        <v>5121</v>
      </c>
      <c r="F81" s="195">
        <f>IF(COUNTIF(G81:AT81,"&lt;&gt;")=0,"",SUMPRODUCT(((Recommendations[ImplStatus]="Implemented")+(Recommendations[ImplStatus]="Compensated"))*ISNUMBER(MATCH(Recommendations[Id],G81:AT81,0)))/COUNTIF(G81:AT81,"&lt;&gt;"))</f>
        <v>0</v>
      </c>
      <c r="G81" s="197" t="s">
        <v>875</v>
      </c>
      <c r="H81" s="197" t="s">
        <v>2150</v>
      </c>
      <c r="I81" s="197" t="s">
        <v>2235</v>
      </c>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5115</v>
      </c>
      <c r="B82" s="190"/>
      <c r="C82" s="191" t="s">
        <v>5122</v>
      </c>
      <c r="D82" s="193" t="s">
        <v>5123</v>
      </c>
      <c r="E82" s="193" t="s">
        <v>5124</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5115</v>
      </c>
      <c r="B83" s="190"/>
      <c r="C83" s="191" t="s">
        <v>5125</v>
      </c>
      <c r="D83" s="193" t="s">
        <v>5126</v>
      </c>
      <c r="E83" s="193" t="s">
        <v>5127</v>
      </c>
      <c r="F83" s="195">
        <f>IF(COUNTIF(G83:AT83,"&lt;&gt;")=0,"",SUMPRODUCT(((Recommendations[ImplStatus]="Implemented")+(Recommendations[ImplStatus]="Compensated"))*ISNUMBER(MATCH(Recommendations[Id],G83:AT83,0)))/COUNTIF(G83:AT83,"&lt;&gt;"))</f>
        <v>0</v>
      </c>
      <c r="G83" s="197" t="s">
        <v>705</v>
      </c>
      <c r="H83" s="197" t="s">
        <v>1165</v>
      </c>
      <c r="I83" s="197" t="s">
        <v>2135</v>
      </c>
      <c r="J83" s="197" t="s">
        <v>2287</v>
      </c>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5115</v>
      </c>
      <c r="B84" s="189"/>
      <c r="C84" s="189"/>
      <c r="D84" s="192" t="s">
        <v>5128</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5129</v>
      </c>
      <c r="B85" s="190"/>
      <c r="C85" s="191" t="s">
        <v>5130</v>
      </c>
      <c r="D85" s="193" t="s">
        <v>5131</v>
      </c>
      <c r="E85" s="193" t="s">
        <v>5132</v>
      </c>
      <c r="F85" s="195">
        <f>IF(COUNTIF(G85:AT85,"&lt;&gt;")=0,"",SUMPRODUCT(((Recommendations[ImplStatus]="Implemented")+(Recommendations[ImplStatus]="Compensated"))*ISNUMBER(MATCH(Recommendations[Id],G85:AT85,0)))/COUNTIF(G85:AT85,"&lt;&gt;"))</f>
        <v>0</v>
      </c>
      <c r="G85" s="197" t="s">
        <v>2381</v>
      </c>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5129</v>
      </c>
      <c r="B86" s="190"/>
      <c r="C86" s="191" t="s">
        <v>5133</v>
      </c>
      <c r="D86" s="193" t="s">
        <v>5134</v>
      </c>
      <c r="E86" s="193" t="s">
        <v>5135</v>
      </c>
      <c r="F86" s="195">
        <f>IF(COUNTIF(G86:AT86,"&lt;&gt;")=0,"",SUMPRODUCT(((Recommendations[ImplStatus]="Implemented")+(Recommendations[ImplStatus]="Compensated"))*ISNUMBER(MATCH(Recommendations[Id],G86:AT86,0)))/COUNTIF(G86:AT86,"&lt;&gt;"))</f>
        <v>0</v>
      </c>
      <c r="G86" s="197" t="s">
        <v>184</v>
      </c>
      <c r="H86" s="197" t="s">
        <v>767</v>
      </c>
      <c r="I86" s="197" t="s">
        <v>2155</v>
      </c>
      <c r="J86" s="197" t="s">
        <v>2395</v>
      </c>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5129</v>
      </c>
      <c r="B87" s="190"/>
      <c r="C87" s="191" t="s">
        <v>5136</v>
      </c>
      <c r="D87" s="193" t="s">
        <v>5137</v>
      </c>
      <c r="E87" s="193" t="s">
        <v>5138</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5129</v>
      </c>
      <c r="B88" s="190"/>
      <c r="C88" s="191" t="s">
        <v>5139</v>
      </c>
      <c r="D88" s="193" t="s">
        <v>5140</v>
      </c>
      <c r="E88" s="193" t="s">
        <v>5141</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5129</v>
      </c>
      <c r="B89" s="190"/>
      <c r="C89" s="191" t="s">
        <v>5142</v>
      </c>
      <c r="D89" s="193" t="s">
        <v>5143</v>
      </c>
      <c r="E89" s="193" t="s">
        <v>5144</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5129</v>
      </c>
      <c r="B90" s="189" t="s">
        <v>5145</v>
      </c>
      <c r="C90" s="189"/>
      <c r="D90" s="192" t="s">
        <v>5146</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5129</v>
      </c>
      <c r="B91" s="190" t="s">
        <v>5145</v>
      </c>
      <c r="C91" s="191" t="s">
        <v>5147</v>
      </c>
      <c r="D91" s="193" t="s">
        <v>5148</v>
      </c>
      <c r="E91" s="193" t="s">
        <v>5149</v>
      </c>
      <c r="F91" s="195">
        <f>IF(COUNTIF(G91:AT91,"&lt;&gt;")=0,"",SUMPRODUCT(((Recommendations[ImplStatus]="Implemented")+(Recommendations[ImplStatus]="Compensated"))*ISNUMBER(MATCH(Recommendations[Id],G91:AT91,0)))/COUNTIF(G91:AT91,"&lt;&gt;"))</f>
        <v>0</v>
      </c>
      <c r="G91" s="197" t="s">
        <v>156</v>
      </c>
      <c r="H91" s="197" t="s">
        <v>850</v>
      </c>
      <c r="I91" s="197" t="s">
        <v>2114</v>
      </c>
      <c r="J91" s="197" t="s">
        <v>2125</v>
      </c>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5129</v>
      </c>
      <c r="B92" s="190" t="s">
        <v>5145</v>
      </c>
      <c r="C92" s="191" t="s">
        <v>5150</v>
      </c>
      <c r="D92" s="193" t="s">
        <v>5151</v>
      </c>
      <c r="E92" s="193" t="s">
        <v>5152</v>
      </c>
      <c r="F92" s="195">
        <f>IF(COUNTIF(G92:AT92,"&lt;&gt;")=0,"",SUMPRODUCT(((Recommendations[ImplStatus]="Implemented")+(Recommendations[ImplStatus]="Compensated"))*ISNUMBER(MATCH(Recommendations[Id],G92:AT92,0)))/COUNTIF(G92:AT92,"&lt;&gt;"))</f>
        <v>0</v>
      </c>
      <c r="G92" s="197" t="s">
        <v>124</v>
      </c>
      <c r="H92" s="197" t="s">
        <v>129</v>
      </c>
      <c r="I92" s="197" t="s">
        <v>132</v>
      </c>
      <c r="J92" s="197" t="s">
        <v>165</v>
      </c>
      <c r="K92" s="197" t="s">
        <v>258</v>
      </c>
      <c r="L92" s="197" t="s">
        <v>365</v>
      </c>
      <c r="M92" s="197" t="s">
        <v>845</v>
      </c>
      <c r="N92" s="197" t="s">
        <v>2250</v>
      </c>
      <c r="O92" s="197" t="s">
        <v>2255</v>
      </c>
      <c r="P92" s="197" t="s">
        <v>2260</v>
      </c>
      <c r="Q92" s="197" t="s">
        <v>2264</v>
      </c>
      <c r="R92" s="197" t="s">
        <v>2268</v>
      </c>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5145</v>
      </c>
      <c r="C93" s="191" t="s">
        <v>5153</v>
      </c>
      <c r="D93" s="193" t="s">
        <v>5154</v>
      </c>
      <c r="E93" s="193" t="s">
        <v>5155</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5145</v>
      </c>
      <c r="C94" s="191" t="s">
        <v>5156</v>
      </c>
      <c r="D94" s="193" t="s">
        <v>5157</v>
      </c>
      <c r="E94" s="193" t="s">
        <v>5158</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5145</v>
      </c>
      <c r="C95" s="191" t="s">
        <v>5159</v>
      </c>
      <c r="D95" s="193" t="s">
        <v>5160</v>
      </c>
      <c r="E95" s="193" t="s">
        <v>5161</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5145</v>
      </c>
      <c r="C96" s="191" t="s">
        <v>5162</v>
      </c>
      <c r="D96" s="193" t="s">
        <v>5163</v>
      </c>
      <c r="E96" s="193" t="s">
        <v>5164</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5145</v>
      </c>
      <c r="C97" s="191" t="s">
        <v>5165</v>
      </c>
      <c r="D97" s="193" t="s">
        <v>5166</v>
      </c>
      <c r="E97" s="193" t="s">
        <v>5167</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5145</v>
      </c>
      <c r="C98" s="191" t="s">
        <v>5168</v>
      </c>
      <c r="D98" s="193" t="s">
        <v>5169</v>
      </c>
      <c r="E98" s="193" t="s">
        <v>5170</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5171</v>
      </c>
      <c r="C99" s="189"/>
      <c r="D99" s="192" t="s">
        <v>5172</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5171</v>
      </c>
      <c r="C100" s="191" t="s">
        <v>5173</v>
      </c>
      <c r="D100" s="193" t="s">
        <v>5174</v>
      </c>
      <c r="E100" s="193" t="s">
        <v>5175</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5171</v>
      </c>
      <c r="C101" s="191" t="s">
        <v>5176</v>
      </c>
      <c r="D101" s="193" t="s">
        <v>5177</v>
      </c>
      <c r="E101" s="193" t="s">
        <v>5178</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5171</v>
      </c>
      <c r="C102" s="191" t="s">
        <v>5179</v>
      </c>
      <c r="D102" s="193" t="s">
        <v>5180</v>
      </c>
      <c r="E102" s="193" t="s">
        <v>5181</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5171</v>
      </c>
      <c r="C103" s="191" t="s">
        <v>5182</v>
      </c>
      <c r="D103" s="193" t="s">
        <v>5183</v>
      </c>
      <c r="E103" s="193" t="s">
        <v>5184</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5171</v>
      </c>
      <c r="C104" s="199" t="s">
        <v>5185</v>
      </c>
      <c r="D104" s="200" t="s">
        <v>5186</v>
      </c>
      <c r="E104" s="200" t="s">
        <v>5187</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2412</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IFERROR(INDEX('Recommendations'!$H$2:$H$492, MATCH(G2,'Recommendations'!$A$2:$A$492,0))="Implemented", FALSE))</xm:f>
            <x14:dxf>
              <font>
                <color rgb="FF000000"/>
              </font>
              <fill>
                <patternFill>
                  <bgColor rgb="FF3C7D22"/>
                </patternFill>
              </fill>
            </x14:dxf>
          </x14:cfRule>
          <x14:cfRule type="expression" priority="2" id="{00000000-000E-0000-0800-000002000000}">
            <xm:f>AND(G2&lt;&gt;"", IFERROR(INDEX('Recommendations'!$H$2:$H$492, MATCH(G2,'Recommendations'!$A$2:$A$492,0))="Compensated", FALSE))</xm:f>
            <x14:dxf>
              <font>
                <color rgb="FF000000"/>
              </font>
              <fill>
                <patternFill>
                  <bgColor rgb="FFC6E0B4"/>
                </patternFill>
              </fill>
            </x14:dxf>
          </x14:cfRule>
          <x14:cfRule type="expression" priority="3" id="{00000000-000E-0000-0800-000003000000}">
            <xm:f>AND(G2&lt;&gt;"", IFERROR(INDEX('Recommendations'!$H$2:$H$492, MATCH(G2,'Recommendations'!$A$2:$A$492,0))="Testing", FALSE))</xm:f>
            <x14:dxf>
              <font>
                <color rgb="FF000000"/>
              </font>
              <fill>
                <patternFill>
                  <bgColor rgb="FFFFC000"/>
                </patternFill>
              </fill>
            </x14:dxf>
          </x14:cfRule>
          <x14:cfRule type="expression" priority="4" id="{00000000-000E-0000-0800-000004000000}">
            <xm:f>AND(G2&lt;&gt;"", IFERROR(INDEX('Recommendations'!$H$2:$H$492, MATCH(G2,'Recommendations'!$A$2:$A$492,0))="Failed", FALSE))</xm:f>
            <x14:dxf>
              <font>
                <color rgb="FF000000"/>
              </font>
              <fill>
                <patternFill>
                  <bgColor rgb="FFD82891"/>
                </patternFill>
              </fill>
            </x14:dxf>
          </x14:cfRule>
          <x14:cfRule type="expression" priority="5" id="{00000000-000E-0000-0800-000005000000}">
            <xm:f>AND(G2&lt;&gt;"", IFERROR(INDEX('Recommendations'!$H$2:$H$492, MATCH(G2,'Recommendations'!$A$2:$A$492,0))="Risk Accepted", FALSE))</xm:f>
            <x14:dxf>
              <font>
                <color rgb="FF000000"/>
              </font>
              <fill>
                <patternFill>
                  <bgColor rgb="FFD9D9D9"/>
                </patternFill>
              </fill>
            </x14:dxf>
          </x14:cfRule>
          <x14:cfRule type="expression" priority="6" id="{00000000-000E-0000-0800-000006000000}">
            <xm:f>AND(G2&lt;&gt;"", IFERROR(INDEX('Recommendations'!$H$2:$H$492, MATCH(G2,'Recommendations'!$A$2:$A$492,0))="N/A",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VMware vSphere 6.7 Security Technical Implementation Guide - SHGIR</dc:title>
  <dc:subject>Generated on: 2026-06-08 11:24:34</dc:subject>
  <dc:creator>Anicet Fopa Tchoffo</dc:creator>
  <cp:keywords>Baseline;Hardening;DISA;STIG</cp:keywords>
  <dc:description>Baseline Developed By: VMware and Defense Information Systems Agency (DISA) for the US DoD</dc:description>
  <cp:lastModifiedBy>Anicet Fopa Tchoffo</cp:lastModifiedBy>
  <dcterms:modified xsi:type="dcterms:W3CDTF">2026-06-08T10:24:45Z</dcterms:modified>
  <cp:category>DISA-STIG</cp:category>
  <cp:contentStatus>Draft</cp:contentStatus>
</cp:coreProperties>
</file>