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7F33B6E1D637F094396AF0B2C28128F9AF08EEA0" xr6:coauthVersionLast="47" xr6:coauthVersionMax="47" xr10:uidLastSave="{6B9A84F4-67C1-4315-966E-DA20FA82753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607" i="1"/>
  <c r="M606" i="1"/>
  <c r="M605" i="1"/>
  <c r="M604" i="1"/>
  <c r="M603" i="1"/>
  <c r="M602" i="1"/>
  <c r="M601" i="1"/>
  <c r="M600" i="1"/>
  <c r="M599" i="1"/>
  <c r="M598" i="1"/>
  <c r="M597" i="1"/>
  <c r="M596" i="1"/>
  <c r="M595" i="1"/>
  <c r="M594" i="1"/>
  <c r="M593" i="1"/>
  <c r="M592" i="1"/>
  <c r="M591" i="1"/>
  <c r="M590" i="1"/>
  <c r="M589" i="1"/>
  <c r="M588" i="1"/>
  <c r="M587" i="1"/>
  <c r="M586" i="1"/>
  <c r="M585" i="1"/>
  <c r="M584" i="1"/>
  <c r="M583" i="1"/>
  <c r="M582" i="1"/>
  <c r="M581" i="1"/>
  <c r="M580" i="1"/>
  <c r="M579" i="1"/>
  <c r="M578" i="1"/>
  <c r="M577" i="1"/>
  <c r="M576" i="1"/>
  <c r="M575" i="1"/>
  <c r="M574" i="1"/>
  <c r="M573" i="1"/>
  <c r="M572" i="1"/>
  <c r="M571" i="1"/>
  <c r="M570" i="1"/>
  <c r="M569" i="1"/>
  <c r="M568" i="1"/>
  <c r="M567" i="1"/>
  <c r="M566" i="1"/>
  <c r="M565" i="1"/>
  <c r="M564" i="1"/>
  <c r="M563" i="1"/>
  <c r="M562" i="1"/>
  <c r="M561" i="1"/>
  <c r="M560" i="1"/>
  <c r="M559" i="1"/>
  <c r="M558" i="1"/>
  <c r="M557" i="1"/>
  <c r="M556" i="1"/>
  <c r="M555" i="1"/>
  <c r="M554" i="1"/>
  <c r="M553" i="1"/>
  <c r="M552" i="1"/>
  <c r="M551" i="1"/>
  <c r="M550" i="1"/>
  <c r="M549" i="1"/>
  <c r="M548" i="1"/>
  <c r="M547" i="1"/>
  <c r="M546" i="1"/>
  <c r="M545" i="1"/>
  <c r="M544" i="1"/>
  <c r="M543" i="1"/>
  <c r="M542" i="1"/>
  <c r="M541" i="1"/>
  <c r="M540" i="1"/>
  <c r="M539" i="1"/>
  <c r="M538" i="1"/>
  <c r="M537" i="1"/>
  <c r="M536" i="1"/>
  <c r="M535" i="1"/>
  <c r="M534" i="1"/>
  <c r="M533" i="1"/>
  <c r="M532" i="1"/>
  <c r="M531" i="1"/>
  <c r="M530" i="1"/>
  <c r="M529" i="1"/>
  <c r="M528" i="1"/>
  <c r="M527" i="1"/>
  <c r="M526" i="1"/>
  <c r="M525" i="1"/>
  <c r="M524" i="1"/>
  <c r="M523" i="1"/>
  <c r="M522" i="1"/>
  <c r="M521" i="1"/>
  <c r="M520" i="1"/>
  <c r="M519" i="1"/>
  <c r="M518" i="1"/>
  <c r="M517" i="1"/>
  <c r="M516" i="1"/>
  <c r="M515" i="1"/>
  <c r="M514" i="1"/>
  <c r="M513" i="1"/>
  <c r="M512" i="1"/>
  <c r="M511" i="1"/>
  <c r="M510" i="1"/>
  <c r="M509" i="1"/>
  <c r="M508" i="1"/>
  <c r="M507" i="1"/>
  <c r="M506" i="1"/>
  <c r="M505" i="1"/>
  <c r="M504" i="1"/>
  <c r="M503" i="1"/>
  <c r="M502" i="1"/>
  <c r="M501" i="1"/>
  <c r="M500" i="1"/>
  <c r="M499" i="1"/>
  <c r="M498" i="1"/>
  <c r="M497" i="1"/>
  <c r="M496" i="1"/>
  <c r="M495" i="1"/>
  <c r="M494" i="1"/>
  <c r="M493" i="1"/>
  <c r="M492" i="1"/>
  <c r="M491" i="1"/>
  <c r="M490" i="1"/>
  <c r="M489" i="1"/>
  <c r="M488" i="1"/>
  <c r="M487" i="1"/>
  <c r="M486" i="1"/>
  <c r="M485" i="1"/>
  <c r="M484" i="1"/>
  <c r="M483" i="1"/>
  <c r="M482" i="1"/>
  <c r="M481" i="1"/>
  <c r="M480" i="1"/>
  <c r="M479" i="1"/>
  <c r="M478" i="1"/>
  <c r="M477" i="1"/>
  <c r="M476" i="1"/>
  <c r="M475" i="1"/>
  <c r="M474" i="1"/>
  <c r="M473" i="1"/>
  <c r="M472" i="1"/>
  <c r="M471" i="1"/>
  <c r="M470" i="1"/>
  <c r="M469" i="1"/>
  <c r="M468" i="1"/>
  <c r="M467" i="1"/>
  <c r="M466" i="1"/>
  <c r="M465" i="1"/>
  <c r="M464" i="1"/>
  <c r="M463" i="1"/>
  <c r="M462" i="1"/>
  <c r="M461" i="1"/>
  <c r="M460" i="1"/>
  <c r="M459" i="1"/>
  <c r="M458" i="1"/>
  <c r="M457" i="1"/>
  <c r="M456" i="1"/>
  <c r="M455" i="1"/>
  <c r="M454" i="1"/>
  <c r="D36" i="3" s="1"/>
  <c r="M453" i="1"/>
  <c r="M452" i="1"/>
  <c r="M451" i="1"/>
  <c r="M450" i="1"/>
  <c r="M449" i="1"/>
  <c r="M448" i="1"/>
  <c r="M447" i="1"/>
  <c r="M446" i="1"/>
  <c r="M445" i="1"/>
  <c r="M444" i="1"/>
  <c r="M443" i="1"/>
  <c r="M442" i="1"/>
  <c r="M441" i="1"/>
  <c r="M440" i="1"/>
  <c r="M439" i="1"/>
  <c r="M438" i="1"/>
  <c r="M437" i="1"/>
  <c r="M436" i="1"/>
  <c r="M435" i="1"/>
  <c r="M434" i="1"/>
  <c r="M433" i="1"/>
  <c r="M432" i="1"/>
  <c r="M431" i="1"/>
  <c r="M430" i="1"/>
  <c r="M429" i="1"/>
  <c r="M428" i="1"/>
  <c r="M427" i="1"/>
  <c r="M426" i="1"/>
  <c r="M425" i="1"/>
  <c r="M424" i="1"/>
  <c r="M423" i="1"/>
  <c r="M422" i="1"/>
  <c r="M421" i="1"/>
  <c r="M420" i="1"/>
  <c r="M419" i="1"/>
  <c r="M418" i="1"/>
  <c r="M417" i="1"/>
  <c r="M416" i="1"/>
  <c r="M415" i="1"/>
  <c r="M414" i="1"/>
  <c r="M413" i="1"/>
  <c r="M412" i="1"/>
  <c r="M411" i="1"/>
  <c r="M410" i="1"/>
  <c r="M409" i="1"/>
  <c r="M408" i="1"/>
  <c r="M407" i="1"/>
  <c r="M406" i="1"/>
  <c r="M405" i="1"/>
  <c r="M404" i="1"/>
  <c r="M403" i="1"/>
  <c r="M402" i="1"/>
  <c r="M401" i="1"/>
  <c r="M400" i="1"/>
  <c r="M399" i="1"/>
  <c r="M398" i="1"/>
  <c r="M397" i="1"/>
  <c r="M396" i="1"/>
  <c r="M395" i="1"/>
  <c r="M394" i="1"/>
  <c r="M393" i="1"/>
  <c r="M392" i="1"/>
  <c r="M391" i="1"/>
  <c r="M390" i="1"/>
  <c r="M389" i="1"/>
  <c r="M388" i="1"/>
  <c r="M387" i="1"/>
  <c r="M386" i="1"/>
  <c r="M385" i="1"/>
  <c r="M384" i="1"/>
  <c r="M383" i="1"/>
  <c r="M382" i="1"/>
  <c r="M381" i="1"/>
  <c r="M380" i="1"/>
  <c r="M379" i="1"/>
  <c r="M378" i="1"/>
  <c r="M377" i="1"/>
  <c r="M376" i="1"/>
  <c r="M375" i="1"/>
  <c r="M374" i="1"/>
  <c r="M373" i="1"/>
  <c r="M372" i="1"/>
  <c r="M371" i="1"/>
  <c r="M370" i="1"/>
  <c r="M369" i="1"/>
  <c r="M368" i="1"/>
  <c r="M367" i="1"/>
  <c r="M366" i="1"/>
  <c r="M365" i="1"/>
  <c r="M364" i="1"/>
  <c r="M363" i="1"/>
  <c r="M362" i="1"/>
  <c r="M361" i="1"/>
  <c r="M360" i="1"/>
  <c r="M359" i="1"/>
  <c r="M358" i="1"/>
  <c r="M357" i="1"/>
  <c r="M356" i="1"/>
  <c r="M355" i="1"/>
  <c r="M354" i="1"/>
  <c r="M353" i="1"/>
  <c r="M352" i="1"/>
  <c r="M351" i="1"/>
  <c r="M350" i="1"/>
  <c r="M349" i="1"/>
  <c r="M348" i="1"/>
  <c r="M347"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D35" i="3" s="1"/>
  <c r="M253" i="1"/>
  <c r="M252" i="1"/>
  <c r="M251" i="1"/>
  <c r="M250" i="1"/>
  <c r="M249" i="1"/>
  <c r="C35" i="3" s="1"/>
  <c r="M248" i="1"/>
  <c r="E35" i="3" s="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E32" i="3" s="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C31" i="3" s="1"/>
  <c r="F31" i="3" s="1"/>
  <c r="M173" i="1"/>
  <c r="M172" i="1"/>
  <c r="D31" i="3" s="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D81" i="3" s="1"/>
  <c r="M114" i="1"/>
  <c r="D30" i="3" s="1"/>
  <c r="M113" i="1"/>
  <c r="M112" i="1"/>
  <c r="M111" i="1"/>
  <c r="M110" i="1"/>
  <c r="M109" i="1"/>
  <c r="M108" i="1"/>
  <c r="M107" i="1"/>
  <c r="M106" i="1"/>
  <c r="M105" i="1"/>
  <c r="M104" i="1"/>
  <c r="M103" i="1"/>
  <c r="E30" i="3" s="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C79" i="3" s="1"/>
  <c r="M68" i="1"/>
  <c r="M67" i="1"/>
  <c r="M66" i="1"/>
  <c r="M65" i="1"/>
  <c r="M64" i="1"/>
  <c r="M63" i="1"/>
  <c r="M62" i="1"/>
  <c r="M61" i="1"/>
  <c r="M60" i="1"/>
  <c r="M59" i="1"/>
  <c r="M58" i="1"/>
  <c r="M57" i="1"/>
  <c r="M56" i="1"/>
  <c r="M55" i="1"/>
  <c r="M54" i="1"/>
  <c r="M53" i="1"/>
  <c r="M52" i="1"/>
  <c r="M51" i="1"/>
  <c r="M50" i="1"/>
  <c r="M49" i="1"/>
  <c r="C34" i="3" s="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C29" i="3" s="1"/>
  <c r="M8" i="1"/>
  <c r="M7" i="1"/>
  <c r="M6" i="1"/>
  <c r="M5" i="1"/>
  <c r="M4" i="1"/>
  <c r="M3" i="1"/>
  <c r="E80" i="3" s="1"/>
  <c r="M2" i="1"/>
  <c r="D120" i="3" s="1"/>
  <c r="R214" i="3"/>
  <c r="R213" i="3"/>
  <c r="R212" i="3"/>
  <c r="R211" i="3"/>
  <c r="R210" i="3"/>
  <c r="R209" i="3"/>
  <c r="R208" i="3"/>
  <c r="R207" i="3"/>
  <c r="R206" i="3"/>
  <c r="R205" i="3"/>
  <c r="R204" i="3"/>
  <c r="R203" i="3"/>
  <c r="R202" i="3"/>
  <c r="R201" i="3"/>
  <c r="R200" i="3"/>
  <c r="R199" i="3"/>
  <c r="R198" i="3"/>
  <c r="R197" i="3"/>
  <c r="R196" i="3"/>
  <c r="R195" i="3"/>
  <c r="U150" i="3"/>
  <c r="S150" i="3"/>
  <c r="O139" i="3"/>
  <c r="N139" i="3"/>
  <c r="M139" i="3"/>
  <c r="L139" i="3"/>
  <c r="K139" i="3"/>
  <c r="E139" i="3"/>
  <c r="O138" i="3"/>
  <c r="N138" i="3"/>
  <c r="M138" i="3"/>
  <c r="L138" i="3"/>
  <c r="K138" i="3"/>
  <c r="F138" i="3"/>
  <c r="E138" i="3"/>
  <c r="G138" i="3" s="1"/>
  <c r="O137" i="3"/>
  <c r="N137" i="3"/>
  <c r="M137" i="3"/>
  <c r="L137" i="3"/>
  <c r="K137" i="3"/>
  <c r="G137" i="3"/>
  <c r="F137" i="3"/>
  <c r="E137" i="3"/>
  <c r="O136" i="3"/>
  <c r="N136" i="3"/>
  <c r="M136" i="3"/>
  <c r="L136" i="3"/>
  <c r="K136" i="3"/>
  <c r="F136" i="3"/>
  <c r="E136" i="3"/>
  <c r="G136" i="3" s="1"/>
  <c r="O135" i="3"/>
  <c r="N135" i="3"/>
  <c r="M135" i="3"/>
  <c r="L135" i="3"/>
  <c r="K135" i="3"/>
  <c r="F135" i="3"/>
  <c r="E135" i="3"/>
  <c r="G135" i="3" s="1"/>
  <c r="O134" i="3"/>
  <c r="N134" i="3"/>
  <c r="M134" i="3"/>
  <c r="L134" i="3"/>
  <c r="K134" i="3"/>
  <c r="F134" i="3"/>
  <c r="E134" i="3"/>
  <c r="G134" i="3" s="1"/>
  <c r="E124" i="3"/>
  <c r="D124" i="3"/>
  <c r="C124" i="3"/>
  <c r="F119" i="3"/>
  <c r="E126" i="3" s="1"/>
  <c r="E119" i="3"/>
  <c r="D119" i="3"/>
  <c r="C119" i="3"/>
  <c r="E118" i="3"/>
  <c r="D118" i="3"/>
  <c r="C118" i="3"/>
  <c r="F118" i="3" s="1"/>
  <c r="F117" i="3"/>
  <c r="E117" i="3"/>
  <c r="D117" i="3"/>
  <c r="C117" i="3"/>
  <c r="E99" i="3"/>
  <c r="D99" i="3"/>
  <c r="C99" i="3"/>
  <c r="F99" i="3" s="1"/>
  <c r="F98" i="3"/>
  <c r="X180" i="3" s="1"/>
  <c r="E98" i="3"/>
  <c r="D98" i="3"/>
  <c r="C98" i="3"/>
  <c r="W150" i="3" s="1"/>
  <c r="E97" i="3"/>
  <c r="D97" i="3"/>
  <c r="C97" i="3"/>
  <c r="F97" i="3" s="1"/>
  <c r="E96" i="3"/>
  <c r="D96" i="3"/>
  <c r="C96" i="3"/>
  <c r="F96" i="3" s="1"/>
  <c r="E60" i="3"/>
  <c r="D60" i="3"/>
  <c r="C60" i="3"/>
  <c r="F60" i="3" s="1"/>
  <c r="E59" i="3"/>
  <c r="F59" i="3" s="1"/>
  <c r="D59" i="3"/>
  <c r="C59" i="3"/>
  <c r="E58" i="3"/>
  <c r="D58" i="3"/>
  <c r="F58" i="3" s="1"/>
  <c r="C58" i="3"/>
  <c r="E57" i="3"/>
  <c r="D57" i="3"/>
  <c r="C57" i="3"/>
  <c r="F57" i="3" s="1"/>
  <c r="E56" i="3"/>
  <c r="D56" i="3"/>
  <c r="F56" i="3" s="1"/>
  <c r="C56" i="3"/>
  <c r="E36" i="3"/>
  <c r="E33" i="3"/>
  <c r="D33" i="3"/>
  <c r="D32" i="3"/>
  <c r="C32" i="3"/>
  <c r="E31" i="3"/>
  <c r="C9" i="3"/>
  <c r="C7" i="3" s="1"/>
  <c r="D7" i="3" s="1"/>
  <c r="D8" i="3"/>
  <c r="C8" i="3"/>
  <c r="C65" i="3" l="1"/>
  <c r="E65" i="3"/>
  <c r="D65" i="3"/>
  <c r="E42" i="3"/>
  <c r="D42" i="3"/>
  <c r="C42" i="3"/>
  <c r="E66" i="3"/>
  <c r="D66" i="3"/>
  <c r="C66" i="3"/>
  <c r="D107" i="3"/>
  <c r="C107" i="3"/>
  <c r="E107" i="3"/>
  <c r="D67" i="3"/>
  <c r="E67" i="3"/>
  <c r="C67" i="3"/>
  <c r="C68" i="3"/>
  <c r="D68" i="3"/>
  <c r="E68" i="3"/>
  <c r="V180" i="3"/>
  <c r="V175" i="3"/>
  <c r="V170" i="3"/>
  <c r="V165" i="3"/>
  <c r="V160" i="3"/>
  <c r="V155" i="3"/>
  <c r="V179" i="3"/>
  <c r="V174" i="3"/>
  <c r="V169" i="3"/>
  <c r="V164" i="3"/>
  <c r="V159" i="3"/>
  <c r="V154" i="3"/>
  <c r="E105" i="3"/>
  <c r="V178" i="3"/>
  <c r="V173" i="3"/>
  <c r="V168" i="3"/>
  <c r="V163" i="3"/>
  <c r="V158" i="3"/>
  <c r="V153" i="3"/>
  <c r="D105" i="3"/>
  <c r="C105" i="3"/>
  <c r="V161" i="3"/>
  <c r="V181" i="3"/>
  <c r="V176" i="3"/>
  <c r="V171" i="3"/>
  <c r="V166" i="3"/>
  <c r="V156" i="3"/>
  <c r="V182" i="3"/>
  <c r="V177" i="3"/>
  <c r="V172" i="3"/>
  <c r="V167" i="3"/>
  <c r="V162" i="3"/>
  <c r="V157" i="3"/>
  <c r="V152" i="3"/>
  <c r="C69" i="3"/>
  <c r="E69" i="3"/>
  <c r="D69" i="3"/>
  <c r="E125" i="3"/>
  <c r="D125" i="3"/>
  <c r="C125" i="3"/>
  <c r="F35" i="3"/>
  <c r="F32" i="3"/>
  <c r="T181" i="3"/>
  <c r="T176" i="3"/>
  <c r="T166" i="3"/>
  <c r="T161" i="3"/>
  <c r="T156" i="3"/>
  <c r="T180" i="3"/>
  <c r="T175" i="3"/>
  <c r="T170" i="3"/>
  <c r="T165" i="3"/>
  <c r="T160" i="3"/>
  <c r="T155" i="3"/>
  <c r="D104" i="3"/>
  <c r="T178" i="3"/>
  <c r="T173" i="3"/>
  <c r="T168" i="3"/>
  <c r="T163" i="3"/>
  <c r="T179" i="3"/>
  <c r="T174" i="3"/>
  <c r="T169" i="3"/>
  <c r="T164" i="3"/>
  <c r="T159" i="3"/>
  <c r="T154" i="3"/>
  <c r="T158" i="3"/>
  <c r="T153" i="3"/>
  <c r="C104" i="3"/>
  <c r="E104" i="3"/>
  <c r="T171" i="3"/>
  <c r="T182" i="3"/>
  <c r="T177" i="3"/>
  <c r="T172" i="3"/>
  <c r="T167" i="3"/>
  <c r="T162" i="3"/>
  <c r="T157" i="3"/>
  <c r="T152" i="3"/>
  <c r="C16" i="3"/>
  <c r="X156" i="3"/>
  <c r="X161" i="3"/>
  <c r="X166" i="3"/>
  <c r="X171" i="3"/>
  <c r="X176" i="3"/>
  <c r="X181" i="3"/>
  <c r="D16" i="3"/>
  <c r="E16" i="3"/>
  <c r="C100" i="3"/>
  <c r="C33" i="3"/>
  <c r="F33" i="3" s="1"/>
  <c r="C61" i="3"/>
  <c r="D100" i="3"/>
  <c r="C126" i="3"/>
  <c r="D61" i="3"/>
  <c r="D9" i="3"/>
  <c r="X157" i="3"/>
  <c r="X167" i="3"/>
  <c r="X172" i="3"/>
  <c r="X182" i="3"/>
  <c r="D79" i="3"/>
  <c r="F79" i="3" s="1"/>
  <c r="D29" i="3"/>
  <c r="F29" i="3" s="1"/>
  <c r="D34" i="3"/>
  <c r="F34" i="3" s="1"/>
  <c r="X153" i="3"/>
  <c r="X158" i="3"/>
  <c r="X163" i="3"/>
  <c r="X168" i="3"/>
  <c r="X173" i="3"/>
  <c r="X178" i="3"/>
  <c r="E100" i="3"/>
  <c r="D126" i="3"/>
  <c r="X152" i="3"/>
  <c r="E61" i="3"/>
  <c r="X162" i="3"/>
  <c r="X177" i="3"/>
  <c r="E29" i="3"/>
  <c r="E34" i="3"/>
  <c r="C80" i="3"/>
  <c r="D80" i="3"/>
  <c r="F139" i="3"/>
  <c r="G139" i="3" s="1"/>
  <c r="E79" i="3"/>
  <c r="C30" i="3"/>
  <c r="F30" i="3" s="1"/>
  <c r="C81" i="3"/>
  <c r="F81" i="3" s="1"/>
  <c r="D106" i="3"/>
  <c r="C120" i="3"/>
  <c r="C36" i="3"/>
  <c r="F36" i="3" s="1"/>
  <c r="E81" i="3"/>
  <c r="E120" i="3"/>
  <c r="C106" i="3"/>
  <c r="X154" i="3"/>
  <c r="X159" i="3"/>
  <c r="X164" i="3"/>
  <c r="X169" i="3"/>
  <c r="X174" i="3"/>
  <c r="X179" i="3"/>
  <c r="E106" i="3"/>
  <c r="X155" i="3"/>
  <c r="X160" i="3"/>
  <c r="X165" i="3"/>
  <c r="X170" i="3"/>
  <c r="X175" i="3"/>
  <c r="E45" i="3" l="1"/>
  <c r="D45" i="3"/>
  <c r="C45" i="3"/>
  <c r="C40" i="3"/>
  <c r="E40" i="3"/>
  <c r="D40" i="3"/>
  <c r="C85" i="3"/>
  <c r="E85" i="3"/>
  <c r="D85" i="3"/>
  <c r="E46" i="3"/>
  <c r="C46" i="3"/>
  <c r="D46" i="3"/>
  <c r="Q150" i="3"/>
  <c r="F16" i="3"/>
  <c r="F80" i="3"/>
  <c r="F61" i="3"/>
  <c r="E41" i="3"/>
  <c r="D41" i="3"/>
  <c r="C41" i="3"/>
  <c r="D44" i="3"/>
  <c r="E44" i="3"/>
  <c r="C44" i="3"/>
  <c r="F100" i="3"/>
  <c r="E47" i="3"/>
  <c r="D47" i="3"/>
  <c r="C47" i="3"/>
  <c r="E87" i="3"/>
  <c r="D87" i="3"/>
  <c r="C87" i="3"/>
  <c r="F120" i="3"/>
  <c r="E43" i="3"/>
  <c r="D43" i="3"/>
  <c r="C43" i="3"/>
  <c r="R180" i="3" l="1"/>
  <c r="R175" i="3"/>
  <c r="R170" i="3"/>
  <c r="R165" i="3"/>
  <c r="R160" i="3"/>
  <c r="R155" i="3"/>
  <c r="R181" i="3"/>
  <c r="R176" i="3"/>
  <c r="R171" i="3"/>
  <c r="R166" i="3"/>
  <c r="R161" i="3"/>
  <c r="R156" i="3"/>
  <c r="R179" i="3"/>
  <c r="R174" i="3"/>
  <c r="R169" i="3"/>
  <c r="R164" i="3"/>
  <c r="R159" i="3"/>
  <c r="R154" i="3"/>
  <c r="E20" i="3"/>
  <c r="R168" i="3"/>
  <c r="C20" i="3"/>
  <c r="R178" i="3"/>
  <c r="R173" i="3"/>
  <c r="R163" i="3"/>
  <c r="R158" i="3"/>
  <c r="R153" i="3"/>
  <c r="D20" i="3"/>
  <c r="R182" i="3"/>
  <c r="R177" i="3"/>
  <c r="R172" i="3"/>
  <c r="R167" i="3"/>
  <c r="R162" i="3"/>
  <c r="R157" i="3"/>
  <c r="R152" i="3"/>
  <c r="E70" i="3"/>
  <c r="D70" i="3"/>
  <c r="C70" i="3"/>
  <c r="E86" i="3"/>
  <c r="D86" i="3"/>
  <c r="C86" i="3"/>
  <c r="D127" i="3"/>
  <c r="C127" i="3"/>
  <c r="E127" i="3"/>
  <c r="D108" i="3"/>
  <c r="C108" i="3"/>
  <c r="E10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5" authorId="0" shapeId="0" xr:uid="{00000000-0006-0000-0400-000001000000}">
      <text>
        <r>
          <rPr>
            <sz val="11"/>
            <rFont val="Calibri"/>
          </rPr>
          <t>The RPM package management tool must cryptographically verify the authenticity of all software packages during installation.</t>
        </r>
      </text>
    </comment>
    <comment ref="K15" authorId="0" shapeId="0" xr:uid="{00000000-0006-0000-0400-000002000000}">
      <text>
        <r>
          <rPr>
            <sz val="11"/>
            <rFont val="Calibri"/>
          </rPr>
          <t>The SLES for vRealize must verify correct operation of all security functions.</t>
        </r>
      </text>
    </comment>
    <comment ref="J19" authorId="0" shapeId="0" xr:uid="{00000000-0006-0000-0400-000003000000}">
      <text>
        <r>
          <rPr>
            <sz val="11"/>
            <rFont val="Calibri"/>
          </rPr>
          <t>The vRA PostgreSQL database must limit modify privileges to authorized accounts.</t>
        </r>
      </text>
    </comment>
    <comment ref="K19" authorId="0" shapeId="0" xr:uid="{00000000-0006-0000-0400-000007000000}">
      <text>
        <r>
          <rPr>
            <sz val="11"/>
            <rFont val="Calibri"/>
          </rPr>
          <t>The vRA PostgreSQL database must be limited to authorized accounts.</t>
        </r>
      </text>
    </comment>
    <comment ref="L19" authorId="0" shapeId="0" xr:uid="{00000000-0006-0000-0400-000004000000}">
      <text>
        <r>
          <rPr>
            <sz val="11"/>
            <rFont val="Calibri"/>
          </rPr>
          <t>The vRA PostgreSQL must not allow access to unauthorized accounts.</t>
        </r>
      </text>
    </comment>
    <comment ref="M19" authorId="0" shapeId="0" xr:uid="{00000000-0006-0000-0400-000005000000}">
      <text>
        <r>
          <rPr>
            <sz val="11"/>
            <rFont val="Calibri"/>
          </rPr>
          <t>Data from the vRA PostgreSQL database must be protected from unauthorized transfer.</t>
        </r>
      </text>
    </comment>
    <comment ref="N19" authorId="0" shapeId="0" xr:uid="{00000000-0006-0000-0400-000006000000}">
      <text>
        <r>
          <rPr>
            <sz val="11"/>
            <rFont val="Calibri"/>
          </rPr>
          <t>The DBMS must enforce access restrictions associated with changes to the configuration of the DBMS or database(s).</t>
        </r>
      </text>
    </comment>
    <comment ref="J26" authorId="0" shapeId="0" xr:uid="{00000000-0006-0000-0400-000008000000}">
      <text>
        <r>
          <rPr>
            <sz val="11"/>
            <rFont val="Calibri"/>
          </rPr>
          <t>vRA must enable FIPS Mode.</t>
        </r>
      </text>
    </comment>
    <comment ref="K26" authorId="0" shapeId="0" xr:uid="{00000000-0006-0000-0400-00002C000000}">
      <text>
        <r>
          <rPr>
            <sz val="11"/>
            <rFont val="Calibri"/>
          </rPr>
          <t>HAProxy must use SSL/TLS protocols in order to secure passwords during transmission from the client.</t>
        </r>
      </text>
    </comment>
    <comment ref="L26" authorId="0" shapeId="0" xr:uid="{00000000-0006-0000-0400-00002D000000}">
      <text>
        <r>
          <rPr>
            <sz val="11"/>
            <rFont val="Calibri"/>
          </rPr>
          <t>HAProxy must be configured to use only FIPS 140-2 approved ciphers.</t>
        </r>
      </text>
    </comment>
    <comment ref="M26" authorId="0" shapeId="0" xr:uid="{00000000-0006-0000-0400-00002E000000}">
      <text>
        <r>
          <rPr>
            <sz val="11"/>
            <rFont val="Calibri"/>
          </rPr>
          <t>HAProxy must redirect all http traffic to use https.</t>
        </r>
      </text>
    </comment>
    <comment ref="N26" authorId="0" shapeId="0" xr:uid="{00000000-0006-0000-0400-00002F000000}">
      <text>
        <r>
          <rPr>
            <sz val="11"/>
            <rFont val="Calibri"/>
          </rPr>
          <t>HAProxy must be configured with FIPS 140-2 compliant ciphers for https connections.</t>
        </r>
      </text>
    </comment>
    <comment ref="O26" authorId="0" shapeId="0" xr:uid="{00000000-0006-0000-0400-000009000000}">
      <text>
        <r>
          <rPr>
            <sz val="11"/>
            <rFont val="Calibri"/>
          </rPr>
          <t>HAProxy must be configured to use SSL/TLS.</t>
        </r>
      </text>
    </comment>
    <comment ref="P26" authorId="0" shapeId="0" xr:uid="{00000000-0006-0000-0400-00000A000000}">
      <text>
        <r>
          <rPr>
            <sz val="11"/>
            <rFont val="Calibri"/>
          </rPr>
          <t>HAProxy must set the no-sslv3 value on all client ports.</t>
        </r>
      </text>
    </comment>
    <comment ref="Q26" authorId="0" shapeId="0" xr:uid="{00000000-0006-0000-0400-00000B000000}">
      <text>
        <r>
          <rPr>
            <sz val="11"/>
            <rFont val="Calibri"/>
          </rPr>
          <t>HAProxy must remove all export ciphers.</t>
        </r>
      </text>
    </comment>
    <comment ref="R26" authorId="0" shapeId="0" xr:uid="{00000000-0006-0000-0400-00000C000000}">
      <text>
        <r>
          <rPr>
            <sz val="11"/>
            <rFont val="Calibri"/>
          </rPr>
          <t>Lighttpd must be configured with FIPS 140-2 compliant ciphers for https connections.</t>
        </r>
      </text>
    </comment>
    <comment ref="S26" authorId="0" shapeId="0" xr:uid="{00000000-0006-0000-0400-00000D000000}">
      <text>
        <r>
          <rPr>
            <sz val="11"/>
            <rFont val="Calibri"/>
          </rPr>
          <t>Lighttpd must be configured to use the SSL engine.</t>
        </r>
      </text>
    </comment>
    <comment ref="T26" authorId="0" shapeId="0" xr:uid="{00000000-0006-0000-0400-00000E000000}">
      <text>
        <r>
          <rPr>
            <sz val="11"/>
            <rFont val="Calibri"/>
          </rPr>
          <t>Lighttpd must use SSL/TLS protocols in order to secure passwords during transmission from the client.</t>
        </r>
      </text>
    </comment>
    <comment ref="U26" authorId="0" shapeId="0" xr:uid="{00000000-0006-0000-0400-00000F000000}">
      <text>
        <r>
          <rPr>
            <sz val="11"/>
            <rFont val="Calibri"/>
          </rPr>
          <t>Lighttpd must have private key access restricted.</t>
        </r>
      </text>
    </comment>
    <comment ref="V26" authorId="0" shapeId="0" xr:uid="{00000000-0006-0000-0400-000010000000}">
      <text>
        <r>
          <rPr>
            <sz val="11"/>
            <rFont val="Calibri"/>
          </rPr>
          <t>Lighttpd must be configured to use only FIPS 140-2 approved ciphers.</t>
        </r>
      </text>
    </comment>
    <comment ref="W26" authorId="0" shapeId="0" xr:uid="{00000000-0006-0000-0400-000011000000}">
      <text>
        <r>
          <rPr>
            <sz val="11"/>
            <rFont val="Calibri"/>
          </rPr>
          <t>Lighttpd must be configured with FIPS 140-2 compliant ciphers for https connections.</t>
        </r>
      </text>
    </comment>
    <comment ref="X26" authorId="0" shapeId="0" xr:uid="{00000000-0006-0000-0400-000012000000}">
      <text>
        <r>
          <rPr>
            <sz val="11"/>
            <rFont val="Calibri"/>
          </rPr>
          <t>Lighttpd must be configured to use the SSL engine.</t>
        </r>
      </text>
    </comment>
    <comment ref="Y26" authorId="0" shapeId="0" xr:uid="{00000000-0006-0000-0400-000013000000}">
      <text>
        <r>
          <rPr>
            <sz val="11"/>
            <rFont val="Calibri"/>
          </rPr>
          <t>Lighttpd must be configured to use the SSL engine.</t>
        </r>
      </text>
    </comment>
    <comment ref="Z26" authorId="0" shapeId="0" xr:uid="{00000000-0006-0000-0400-000014000000}">
      <text>
        <r>
          <rPr>
            <sz val="11"/>
            <rFont val="Calibri"/>
          </rPr>
          <t>Lighttpd must use an approved TLS version for encryption.</t>
        </r>
      </text>
    </comment>
    <comment ref="AA26" authorId="0" shapeId="0" xr:uid="{00000000-0006-0000-0400-000015000000}">
      <text>
        <r>
          <rPr>
            <sz val="11"/>
            <rFont val="Calibri"/>
          </rPr>
          <t>Lighttpd must remove all export ciphers to transmitted information.</t>
        </r>
      </text>
    </comment>
    <comment ref="AB26" authorId="0" shapeId="0" xr:uid="{00000000-0006-0000-0400-000016000000}">
      <text>
        <r>
          <rPr>
            <sz val="11"/>
            <rFont val="Calibri"/>
          </rPr>
          <t>The vRA PostgreSQL database must use md5 for authentication.</t>
        </r>
      </text>
    </comment>
    <comment ref="AC26" authorId="0" shapeId="0" xr:uid="{00000000-0006-0000-0400-000017000000}">
      <text>
        <r>
          <rPr>
            <sz val="11"/>
            <rFont val="Calibri"/>
          </rPr>
          <t>The vRA PostgreSQL database must be configured to use ssl.</t>
        </r>
      </text>
    </comment>
    <comment ref="AD26" authorId="0" shapeId="0" xr:uid="{00000000-0006-0000-0400-000018000000}">
      <text>
        <r>
          <rPr>
            <sz val="11"/>
            <rFont val="Calibri"/>
          </rPr>
          <t>The vRA PostgreSQL database must use FIPS 140-2 ciphers.</t>
        </r>
      </text>
    </comment>
    <comment ref="AE26" authorId="0" shapeId="0" xr:uid="{00000000-0006-0000-0400-000019000000}">
      <text>
        <r>
          <rPr>
            <sz val="11"/>
            <rFont val="Calibri"/>
          </rPr>
          <t>The vRA PostgreSQL database must use FIPS 140-2 ciphers.</t>
        </r>
      </text>
    </comment>
    <comment ref="AF26" authorId="0" shapeId="0" xr:uid="{00000000-0006-0000-0400-00001A000000}">
      <text>
        <r>
          <rPr>
            <sz val="11"/>
            <rFont val="Calibri"/>
          </rPr>
          <t>The vRA PostgreSQL database must use FIPS 140-2 ciphers.</t>
        </r>
      </text>
    </comment>
    <comment ref="AG26" authorId="0" shapeId="0" xr:uid="{00000000-0006-0000-0400-00001B000000}">
      <text>
        <r>
          <rPr>
            <sz val="11"/>
            <rFont val="Calibri"/>
          </rPr>
          <t>The DBMS must use NIST FIPS 140-2 validated cryptographic modules for cryptographic operations.</t>
        </r>
      </text>
    </comment>
    <comment ref="AH26" authorId="0" shapeId="0" xr:uid="{00000000-0006-0000-0400-00001C000000}">
      <text>
        <r>
          <rPr>
            <sz val="11"/>
            <rFont val="Calibri"/>
          </rPr>
          <t>The vAMI must use FIPS 140-2 approved ciphers when transmitting management data during remote access management sessions.</t>
        </r>
      </text>
    </comment>
    <comment ref="AI26" authorId="0" shapeId="0" xr:uid="{00000000-0006-0000-0400-00001D000000}">
      <text>
        <r>
          <rPr>
            <sz val="11"/>
            <rFont val="Calibri"/>
          </rPr>
          <t>The vAMI must use the sfcb HTTPS port for communication with Lighttpd.</t>
        </r>
      </text>
    </comment>
    <comment ref="AJ26" authorId="0" shapeId="0" xr:uid="{00000000-0006-0000-0400-00001E000000}">
      <text>
        <r>
          <rPr>
            <sz val="11"/>
            <rFont val="Calibri"/>
          </rPr>
          <t>The vAMI must transmit only encrypted representations of passwords.</t>
        </r>
      </text>
    </comment>
    <comment ref="AK26" authorId="0" shapeId="0" xr:uid="{00000000-0006-0000-0400-00001F000000}">
      <text>
        <r>
          <rPr>
            <sz val="11"/>
            <rFont val="Calibri"/>
          </rPr>
          <t>The vAMI must use approved versions of TLS.</t>
        </r>
      </text>
    </comment>
    <comment ref="AL26" authorId="0" shapeId="0" xr:uid="{00000000-0006-0000-0400-000020000000}">
      <text>
        <r>
          <rPr>
            <sz val="11"/>
            <rFont val="Calibri"/>
          </rPr>
          <t>The vAMI must implement NSA-approved cryptography to protect classified information in accordance with applicable federal laws, Executive Orders, directives, policies, regulations, and standards.</t>
        </r>
      </text>
    </comment>
    <comment ref="AM26" authorId="0" shapeId="0" xr:uid="{00000000-0006-0000-0400-000021000000}">
      <text>
        <r>
          <rPr>
            <sz val="11"/>
            <rFont val="Calibri"/>
          </rPr>
          <t>The vAMI must use approved versions of TLS.</t>
        </r>
      </text>
    </comment>
    <comment ref="AN26" authorId="0" shapeId="0" xr:uid="{00000000-0006-0000-0400-000022000000}">
      <text>
        <r>
          <rPr>
            <sz val="11"/>
            <rFont val="Calibri"/>
          </rPr>
          <t>The vAMI sfcb must have HTTPS enabled.</t>
        </r>
      </text>
    </comment>
    <comment ref="AO26" authorId="0" shapeId="0" xr:uid="{00000000-0006-0000-0400-000023000000}">
      <text>
        <r>
          <rPr>
            <sz val="11"/>
            <rFont val="Calibri"/>
          </rPr>
          <t>The vAMI sfcb must have HTTP disabled.</t>
        </r>
      </text>
    </comment>
    <comment ref="AP26" authorId="0" shapeId="0" xr:uid="{00000000-0006-0000-0400-000024000000}">
      <text>
        <r>
          <rPr>
            <sz val="11"/>
            <rFont val="Calibri"/>
          </rPr>
          <t>The application server must remove all export ciphers to protect the confidentiality and integrity of transmitted information.</t>
        </r>
      </text>
    </comment>
    <comment ref="AQ26" authorId="0" shapeId="0" xr:uid="{00000000-0006-0000-0400-000025000000}">
      <text>
        <r>
          <rPr>
            <sz val="11"/>
            <rFont val="Calibri"/>
          </rPr>
          <t>vIDM must utilize encryption when using LDAP for authentication.</t>
        </r>
      </text>
    </comment>
    <comment ref="AR26" authorId="0" shapeId="0" xr:uid="{00000000-0006-0000-0400-000026000000}">
      <text>
        <r>
          <rPr>
            <sz val="11"/>
            <rFont val="Calibri"/>
          </rPr>
          <t>HAProxy must be configured with FIPS 140-2 compliant ciphers for https connections.</t>
        </r>
      </text>
    </comment>
    <comment ref="AS26" authorId="0" shapeId="0" xr:uid="{00000000-0006-0000-0400-000027000000}">
      <text>
        <r>
          <rPr>
            <sz val="11"/>
            <rFont val="Calibri"/>
          </rPr>
          <t>HAProxy must be configured to use TLS for https connections.</t>
        </r>
      </text>
    </comment>
    <comment ref="AT26" authorId="0" shapeId="0" xr:uid="{00000000-0006-0000-0400-000028000000}">
      <text>
        <r>
          <rPr>
            <sz val="11"/>
            <rFont val="Calibri"/>
          </rPr>
          <t>HAProxy must maintain the confidentiality and integrity of information during reception.</t>
        </r>
      </text>
    </comment>
    <comment ref="AU26" authorId="0" shapeId="0" xr:uid="{00000000-0006-0000-0400-000029000000}">
      <text>
        <r>
          <rPr>
            <sz val="11"/>
            <rFont val="Calibri"/>
          </rPr>
          <t>The SLES for vRealize must implement DoD-approved encryption to protect the confidentiality of remote access sessions- SSH Daemon.</t>
        </r>
      </text>
    </comment>
    <comment ref="AV26" authorId="0" shapeId="0" xr:uid="{00000000-0006-0000-0400-00002A000000}">
      <text>
        <r>
          <rPr>
            <sz val="11"/>
            <rFont val="Calibri"/>
          </rPr>
          <t>The SLES for vRealize must implement DoD-approved encryption to protect the confidentiality of remote access sessions - SSH Client.</t>
        </r>
      </text>
    </comment>
    <comment ref="AW26" authorId="0" shapeId="0" xr:uid="{00000000-0006-0000-0400-00002B000000}">
      <text>
        <r>
          <rPr>
            <sz val="11"/>
            <rFont val="Calibri"/>
          </rPr>
          <t>The SLES for vRealize must implement cryptographic mechanisms to protect the integrity of nonlocal maintenance and diagnostic communications, when used for nonlocal maintenance sessions.</t>
        </r>
      </text>
    </comment>
    <comment ref="J34" authorId="0" shapeId="0" xr:uid="{00000000-0006-0000-0400-000030000000}">
      <text>
        <r>
          <rPr>
            <sz val="11"/>
            <rFont val="Calibri"/>
          </rPr>
          <t>The vRealize Automation application must be configured to a 15 minute of less session timeout.</t>
        </r>
      </text>
    </comment>
    <comment ref="K34" authorId="0" shapeId="0" xr:uid="{00000000-0006-0000-0400-000031000000}">
      <text>
        <r>
          <rPr>
            <sz val="11"/>
            <rFont val="Calibri"/>
          </rPr>
          <t>HAProxy must set an absolute timeout on sessions.</t>
        </r>
      </text>
    </comment>
    <comment ref="L34" authorId="0" shapeId="0" xr:uid="{00000000-0006-0000-0400-000032000000}">
      <text>
        <r>
          <rPr>
            <sz val="11"/>
            <rFont val="Calibri"/>
          </rPr>
          <t>HAProxy must set an inactive timeout on sessions.</t>
        </r>
      </text>
    </comment>
    <comment ref="M34" authorId="0" shapeId="0" xr:uid="{00000000-0006-0000-0400-000033000000}">
      <text>
        <r>
          <rPr>
            <sz val="11"/>
            <rFont val="Calibri"/>
          </rPr>
          <t>The SLES for vRealize must initiate a session lock after a 15-minute period of inactivity for all connection types.</t>
        </r>
      </text>
    </comment>
    <comment ref="N34" authorId="0" shapeId="0" xr:uid="{00000000-0006-0000-0400-000034000000}">
      <text>
        <r>
          <rPr>
            <sz val="11"/>
            <rFont val="Calibri"/>
          </rPr>
          <t>The SLES for vRealize must initiate a session lock after a 15-minute period of inactivity for an SSH connection.</t>
        </r>
      </text>
    </comment>
    <comment ref="O34" authorId="0" shapeId="0" xr:uid="{00000000-0006-0000-0400-000035000000}">
      <text>
        <r>
          <rPr>
            <sz val="11"/>
            <rFont val="Calibri"/>
          </rPr>
          <t>The SLES for vRealize must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text>
    </comment>
    <comment ref="P34" authorId="0" shapeId="0" xr:uid="{00000000-0006-0000-0400-000036000000}">
      <text>
        <r>
          <rPr>
            <sz val="11"/>
            <rFont val="Calibri"/>
          </rPr>
          <t>The SLES for vRealize must automatically terminate a user session after inactivity time-outs have expired or at shutdown.</t>
        </r>
      </text>
    </comment>
    <comment ref="Q34" authorId="0" shapeId="0" xr:uid="{00000000-0006-0000-0400-000037000000}">
      <text>
        <r>
          <rPr>
            <sz val="11"/>
            <rFont val="Calibri"/>
          </rPr>
          <t>tc Server HORIZON must set an inactive timeout for sessions.</t>
        </r>
      </text>
    </comment>
    <comment ref="R34" authorId="0" shapeId="0" xr:uid="{00000000-0006-0000-0400-000038000000}">
      <text>
        <r>
          <rPr>
            <sz val="11"/>
            <rFont val="Calibri"/>
          </rPr>
          <t>tc Server VCO must set an inactive timeout for sessions.</t>
        </r>
      </text>
    </comment>
    <comment ref="S34" authorId="0" shapeId="0" xr:uid="{00000000-0006-0000-0400-000039000000}">
      <text>
        <r>
          <rPr>
            <sz val="11"/>
            <rFont val="Calibri"/>
          </rPr>
          <t>tc Server VCAC must set an inactive timeout for sessions.</t>
        </r>
      </text>
    </comment>
    <comment ref="J35" authorId="0" shapeId="0" xr:uid="{00000000-0006-0000-0400-00003A000000}">
      <text>
        <r>
          <rPr>
            <sz val="11"/>
            <rFont val="Calibri"/>
          </rPr>
          <t>HAProxy must restrict inbound connections from nonsecure zones.</t>
        </r>
      </text>
    </comment>
    <comment ref="K35" authorId="0" shapeId="0" xr:uid="{00000000-0006-0000-0400-00003B000000}">
      <text>
        <r>
          <rPr>
            <sz val="11"/>
            <rFont val="Calibri"/>
          </rPr>
          <t>The vAMI must restrict inbound connections from nonsecure zones.</t>
        </r>
      </text>
    </comment>
    <comment ref="L35" authorId="0" shapeId="0" xr:uid="{00000000-0006-0000-0400-00003C000000}">
      <text>
        <r>
          <rPr>
            <sz val="11"/>
            <rFont val="Calibri"/>
          </rPr>
          <t>Lighttpd must restrict inbound connections from nonsecure zones.</t>
        </r>
      </text>
    </comment>
    <comment ref="J38" authorId="0" shapeId="0" xr:uid="{00000000-0006-0000-0400-00003D000000}">
      <text>
        <r>
          <rPr>
            <sz val="11"/>
            <rFont val="Calibri"/>
          </rPr>
          <t>The SLES for vRealize must prevent direct logon into the root account.</t>
        </r>
      </text>
    </comment>
    <comment ref="J39" authorId="0" shapeId="0" xr:uid="{00000000-0006-0000-0400-00003E000000}">
      <text>
        <r>
          <rPr>
            <sz val="11"/>
            <rFont val="Calibri"/>
          </rPr>
          <t>HAProxy must not contain any documentation, sample code, example applications, and tutorials.</t>
        </r>
      </text>
    </comment>
    <comment ref="K39" authorId="0" shapeId="0" xr:uid="{00000000-0006-0000-0400-00003F000000}">
      <text>
        <r>
          <rPr>
            <sz val="11"/>
            <rFont val="Calibri"/>
          </rPr>
          <t>Lighttpd must prohibit unnecessary services, functions or processes.</t>
        </r>
      </text>
    </comment>
    <comment ref="L39" authorId="0" shapeId="0" xr:uid="{00000000-0006-0000-0400-000040000000}">
      <text>
        <r>
          <rPr>
            <sz val="11"/>
            <rFont val="Calibri"/>
          </rPr>
          <t>Lighttpd must only contain components that are operationally necessary.</t>
        </r>
      </text>
    </comment>
    <comment ref="M39" authorId="0" shapeId="0" xr:uid="{00000000-0006-0000-0400-000041000000}">
      <text>
        <r>
          <rPr>
            <sz val="11"/>
            <rFont val="Calibri"/>
          </rPr>
          <t>Lighttpd must have MIME types for csh or sh shell programs disabled.</t>
        </r>
      </text>
    </comment>
    <comment ref="N39" authorId="0" shapeId="0" xr:uid="{00000000-0006-0000-0400-000042000000}">
      <text>
        <r>
          <rPr>
            <sz val="11"/>
            <rFont val="Calibri"/>
          </rPr>
          <t>Lighttpd must only enable mappings to necessary and approved scripts.</t>
        </r>
      </text>
    </comment>
    <comment ref="O39" authorId="0" shapeId="0" xr:uid="{00000000-0006-0000-0400-000043000000}">
      <text>
        <r>
          <rPr>
            <sz val="11"/>
            <rFont val="Calibri"/>
          </rPr>
          <t>Lighttpd must have resource mappings set to disable the serving of certain file types.</t>
        </r>
      </text>
    </comment>
    <comment ref="P39" authorId="0" shapeId="0" xr:uid="{00000000-0006-0000-0400-000044000000}">
      <text>
        <r>
          <rPr>
            <sz val="11"/>
            <rFont val="Calibri"/>
          </rPr>
          <t>Lighttpd must not have the Web Distributed Authoring (WebDAV) module installed.</t>
        </r>
      </text>
    </comment>
    <comment ref="Q39" authorId="0" shapeId="0" xr:uid="{00000000-0006-0000-0400-000045000000}">
      <text>
        <r>
          <rPr>
            <sz val="11"/>
            <rFont val="Calibri"/>
          </rPr>
          <t>Lighttpd must not have the webdav configuration file included.</t>
        </r>
      </text>
    </comment>
    <comment ref="R39" authorId="0" shapeId="0" xr:uid="{00000000-0006-0000-0400-000046000000}">
      <text>
        <r>
          <rPr>
            <sz val="11"/>
            <rFont val="Calibri"/>
          </rPr>
          <t>Lighttpd must disable directory browsing.</t>
        </r>
      </text>
    </comment>
    <comment ref="S39" authorId="0" shapeId="0" xr:uid="{00000000-0006-0000-0400-000047000000}">
      <text>
        <r>
          <rPr>
            <sz val="11"/>
            <rFont val="Calibri"/>
          </rPr>
          <t>Lighttpd must not be configured to use mod_status.</t>
        </r>
      </text>
    </comment>
    <comment ref="T39" authorId="0" shapeId="0" xr:uid="{00000000-0006-0000-0400-000048000000}">
      <text>
        <r>
          <rPr>
            <sz val="11"/>
            <rFont val="Calibri"/>
          </rPr>
          <t>The vRA PostgreSQL database must not contain sample data.</t>
        </r>
      </text>
    </comment>
    <comment ref="U39" authorId="0" shapeId="0" xr:uid="{00000000-0006-0000-0400-000049000000}">
      <text>
        <r>
          <rPr>
            <sz val="11"/>
            <rFont val="Calibri"/>
          </rPr>
          <t>The vAMI must not contain any unnecessary functions and only provide essential capabilities.</t>
        </r>
      </text>
    </comment>
    <comment ref="V39" authorId="0" shapeId="0" xr:uid="{00000000-0006-0000-0400-00004A000000}">
      <text>
        <r>
          <rPr>
            <sz val="11"/>
            <rFont val="Calibri"/>
          </rPr>
          <t>The system must have USB Mass Storage disabled unless needed.</t>
        </r>
      </text>
    </comment>
    <comment ref="W39" authorId="0" shapeId="0" xr:uid="{00000000-0006-0000-0400-00004B000000}">
      <text>
        <r>
          <rPr>
            <sz val="11"/>
            <rFont val="Calibri"/>
          </rPr>
          <t>The system must have USB disabled unless needed.</t>
        </r>
      </text>
    </comment>
    <comment ref="X39" authorId="0" shapeId="0" xr:uid="{00000000-0006-0000-0400-00004C000000}">
      <text>
        <r>
          <rPr>
            <sz val="11"/>
            <rFont val="Calibri"/>
          </rPr>
          <t>The telnet-server package must not be installed.</t>
        </r>
      </text>
    </comment>
    <comment ref="Y39" authorId="0" shapeId="0" xr:uid="{00000000-0006-0000-0400-00004D000000}">
      <text>
        <r>
          <rPr>
            <sz val="11"/>
            <rFont val="Calibri"/>
          </rPr>
          <t>The rsh-server package must not be installed.</t>
        </r>
      </text>
    </comment>
    <comment ref="Z39" authorId="0" shapeId="0" xr:uid="{00000000-0006-0000-0400-00004E000000}">
      <text>
        <r>
          <rPr>
            <sz val="11"/>
            <rFont val="Calibri"/>
          </rPr>
          <t>The ypserv package must not be installed.</t>
        </r>
      </text>
    </comment>
    <comment ref="AA39" authorId="0" shapeId="0" xr:uid="{00000000-0006-0000-0400-00004F000000}">
      <text>
        <r>
          <rPr>
            <sz val="11"/>
            <rFont val="Calibri"/>
          </rPr>
          <t>The yast2-tftp-server package must not be installed.</t>
        </r>
      </text>
    </comment>
    <comment ref="AB39" authorId="0" shapeId="0" xr:uid="{00000000-0006-0000-0400-000050000000}">
      <text>
        <r>
          <rPr>
            <sz val="11"/>
            <rFont val="Calibri"/>
          </rPr>
          <t>The tftp package must not be installed.</t>
        </r>
      </text>
    </comment>
    <comment ref="AC39" authorId="0" shapeId="0" xr:uid="{00000000-0006-0000-0400-000051000000}">
      <text>
        <r>
          <rPr>
            <sz val="11"/>
            <rFont val="Calibri"/>
          </rPr>
          <t>The xinetd service must be disabled if no network services using it are enabled.</t>
        </r>
      </text>
    </comment>
    <comment ref="AD39" authorId="0" shapeId="0" xr:uid="{00000000-0006-0000-0400-000052000000}">
      <text>
        <r>
          <rPr>
            <sz val="11"/>
            <rFont val="Calibri"/>
          </rPr>
          <t>The ypbind service must not be running if no network services utilizing it are enabled.</t>
        </r>
      </text>
    </comment>
    <comment ref="AE39" authorId="0" shapeId="0" xr:uid="{00000000-0006-0000-0400-000053000000}">
      <text>
        <r>
          <rPr>
            <sz val="11"/>
            <rFont val="Calibri"/>
          </rPr>
          <t>tc Server ALL must only contain services and functions necessary for operation.</t>
        </r>
      </text>
    </comment>
    <comment ref="AF39" authorId="0" shapeId="0" xr:uid="{00000000-0006-0000-0400-000054000000}">
      <text>
        <r>
          <rPr>
            <sz val="11"/>
            <rFont val="Calibri"/>
          </rPr>
          <t>tc Server ALL must exclude documentation, sample code, example applications, and tutorials.</t>
        </r>
      </text>
    </comment>
    <comment ref="AG39" authorId="0" shapeId="0" xr:uid="{00000000-0006-0000-0400-000055000000}">
      <text>
        <r>
          <rPr>
            <sz val="11"/>
            <rFont val="Calibri"/>
          </rPr>
          <t>tc Server ALL must exclude installation of utility programs, services, plug-ins, and modules not necessary for operation.</t>
        </r>
      </text>
    </comment>
    <comment ref="AH39" authorId="0" shapeId="0" xr:uid="{00000000-0006-0000-0400-000056000000}">
      <text>
        <r>
          <rPr>
            <sz val="11"/>
            <rFont val="Calibri"/>
          </rPr>
          <t>tc Server ALL must have Multipurpose Internet Mail Extensions (MIME) that invoke OS shell programs disabled.</t>
        </r>
      </text>
    </comment>
    <comment ref="AI39" authorId="0" shapeId="0" xr:uid="{00000000-0006-0000-0400-000057000000}">
      <text>
        <r>
          <rPr>
            <sz val="11"/>
            <rFont val="Calibri"/>
          </rPr>
          <t>tc Server ALL must have all mappings to unused and vulnerable scripts to be removed.</t>
        </r>
      </text>
    </comment>
    <comment ref="AJ39" authorId="0" shapeId="0" xr:uid="{00000000-0006-0000-0400-000058000000}">
      <text>
        <r>
          <rPr>
            <sz val="11"/>
            <rFont val="Calibri"/>
          </rPr>
          <t>tc Server ALL must not have the Web Distributed Authoring (WebDAV) servlet installed.</t>
        </r>
      </text>
    </comment>
    <comment ref="AK39" authorId="0" shapeId="0" xr:uid="{00000000-0006-0000-0400-000059000000}">
      <text>
        <r>
          <rPr>
            <sz val="11"/>
            <rFont val="Calibri"/>
          </rPr>
          <t>tc Server HORIZON must have the allowTrace parameter set to false.</t>
        </r>
      </text>
    </comment>
    <comment ref="AL39" authorId="0" shapeId="0" xr:uid="{00000000-0006-0000-0400-00005A000000}">
      <text>
        <r>
          <rPr>
            <sz val="11"/>
            <rFont val="Calibri"/>
          </rPr>
          <t>tc Server VCO must have the allowTrace parameter set to false.</t>
        </r>
      </text>
    </comment>
    <comment ref="AM39" authorId="0" shapeId="0" xr:uid="{00000000-0006-0000-0400-00005B000000}">
      <text>
        <r>
          <rPr>
            <sz val="11"/>
            <rFont val="Calibri"/>
          </rPr>
          <t>tc Server VCAC must have the allowTrace parameter set to false.</t>
        </r>
      </text>
    </comment>
    <comment ref="AN39" authorId="0" shapeId="0" xr:uid="{00000000-0006-0000-0400-00005C000000}">
      <text>
        <r>
          <rPr>
            <sz val="11"/>
            <rFont val="Calibri"/>
          </rPr>
          <t>tc Server HORIZON must have the debug option turned off.</t>
        </r>
      </text>
    </comment>
    <comment ref="AO39" authorId="0" shapeId="0" xr:uid="{00000000-0006-0000-0400-00005D000000}">
      <text>
        <r>
          <rPr>
            <sz val="11"/>
            <rFont val="Calibri"/>
          </rPr>
          <t>tc Server VCO must have the debug option turned off.</t>
        </r>
      </text>
    </comment>
    <comment ref="AP39" authorId="0" shapeId="0" xr:uid="{00000000-0006-0000-0400-00005E000000}">
      <text>
        <r>
          <rPr>
            <sz val="11"/>
            <rFont val="Calibri"/>
          </rPr>
          <t>tc Server VCAC must have the debug option turned off.</t>
        </r>
      </text>
    </comment>
    <comment ref="AQ39" authorId="0" shapeId="0" xr:uid="{00000000-0006-0000-0400-00005F000000}">
      <text>
        <r>
          <rPr>
            <sz val="11"/>
            <rFont val="Calibri"/>
          </rPr>
          <t>tc Server HORIZON must disable the shutdown port.</t>
        </r>
      </text>
    </comment>
    <comment ref="AR39" authorId="0" shapeId="0" xr:uid="{00000000-0006-0000-0400-000060000000}">
      <text>
        <r>
          <rPr>
            <sz val="11"/>
            <rFont val="Calibri"/>
          </rPr>
          <t>tc Server VCO must disable the shutdown port.</t>
        </r>
      </text>
    </comment>
    <comment ref="AS39" authorId="0" shapeId="0" xr:uid="{00000000-0006-0000-0400-000061000000}">
      <text>
        <r>
          <rPr>
            <sz val="11"/>
            <rFont val="Calibri"/>
          </rPr>
          <t>tc Server VCAC must disable the shutdown port.</t>
        </r>
      </text>
    </comment>
    <comment ref="J41" authorId="0" shapeId="0" xr:uid="{00000000-0006-0000-0400-000062000000}">
      <text>
        <r>
          <rPr>
            <sz val="11"/>
            <rFont val="Calibri"/>
          </rPr>
          <t>The SLES for vRealize must enforce the limit of three consecutive invalid logon attempts by a user during a 15-minute time period.</t>
        </r>
      </text>
    </comment>
    <comment ref="K41" authorId="0" shapeId="0" xr:uid="{00000000-0006-0000-0400-000063000000}">
      <text>
        <r>
          <rPr>
            <sz val="11"/>
            <rFont val="Calibri"/>
          </rPr>
          <t>The SLES for vRealize must automatically lock an account until the locked account is released by an administrator when three unsuccessful logon attempts in 15 minutes occur.</t>
        </r>
      </text>
    </comment>
    <comment ref="J46" authorId="0" shapeId="0" xr:uid="{00000000-0006-0000-0400-000064000000}">
      <text>
        <r>
          <rPr>
            <sz val="11"/>
            <rFont val="Calibri"/>
          </rPr>
          <t>The SLES for vRealize must enforce a minimum 15-character password length.</t>
        </r>
      </text>
    </comment>
    <comment ref="J47" authorId="0" shapeId="0" xr:uid="{00000000-0006-0000-0400-000065000000}">
      <text>
        <r>
          <rPr>
            <sz val="11"/>
            <rFont val="Calibri"/>
          </rPr>
          <t>The SLES for vRealize must automatically remove or disable temporary user accounts after 72 hours.</t>
        </r>
      </text>
    </comment>
    <comment ref="K47" authorId="0" shapeId="0" xr:uid="{00000000-0006-0000-0400-000066000000}">
      <text>
        <r>
          <rPr>
            <sz val="11"/>
            <rFont val="Calibri"/>
          </rPr>
          <t>The SLES for vRealize must disable account identifiers of individuals and roles (such as root) after 35 days of inactivity after password expiration.</t>
        </r>
      </text>
    </comment>
    <comment ref="L47" authorId="0" shapeId="0" xr:uid="{00000000-0006-0000-0400-000067000000}">
      <text>
        <r>
          <rPr>
            <sz val="11"/>
            <rFont val="Calibri"/>
          </rPr>
          <t>The SLES for vRealize must be configured such that emergency administrator accounts are never automatically removed or disabled.</t>
        </r>
      </text>
    </comment>
    <comment ref="J48" authorId="0" shapeId="0" xr:uid="{00000000-0006-0000-0400-000068000000}">
      <text>
        <r>
          <rPr>
            <sz val="11"/>
            <rFont val="Calibri"/>
          </rPr>
          <t>HAProxy must limit access to the statistics feature.</t>
        </r>
      </text>
    </comment>
    <comment ref="K48" authorId="0" shapeId="0" xr:uid="{00000000-0006-0000-0400-000069000000}">
      <text>
        <r>
          <rPr>
            <sz val="11"/>
            <rFont val="Calibri"/>
          </rPr>
          <t>HAProxy must prohibit anonymous users from editing system files.</t>
        </r>
      </text>
    </comment>
    <comment ref="L48" authorId="0" shapeId="0" xr:uid="{00000000-0006-0000-0400-00006A000000}">
      <text>
        <r>
          <rPr>
            <sz val="11"/>
            <rFont val="Calibri"/>
          </rPr>
          <t>Lighttpd must prohibit non-privileged accounts from accessing the directory tree, the shell, or other operating system functions and utilities.</t>
        </r>
      </text>
    </comment>
    <comment ref="M48" authorId="0" shapeId="0" xr:uid="{00000000-0006-0000-0400-00006B000000}">
      <text>
        <r>
          <rPr>
            <sz val="11"/>
            <rFont val="Calibri"/>
          </rPr>
          <t>Lighttpd must prohibit non-privileged accounts from accessing the application, libraries, and configuration files.</t>
        </r>
      </text>
    </comment>
    <comment ref="N48" authorId="0" shapeId="0" xr:uid="{00000000-0006-0000-0400-00006C000000}">
      <text>
        <r>
          <rPr>
            <sz val="11"/>
            <rFont val="Calibri"/>
          </rPr>
          <t>tc Server ALL must only allow authenticated system administrators to have access to the keystore.</t>
        </r>
      </text>
    </comment>
    <comment ref="O48" authorId="0" shapeId="0" xr:uid="{00000000-0006-0000-0400-00006D000000}">
      <text>
        <r>
          <rPr>
            <sz val="11"/>
            <rFont val="Calibri"/>
          </rPr>
          <t>tc Server HORIZON accounts accessing the directory tree, the shell, or other operating system functions and utilities must be administrative accounts.</t>
        </r>
      </text>
    </comment>
    <comment ref="P48" authorId="0" shapeId="0" xr:uid="{00000000-0006-0000-0400-00006E000000}">
      <text>
        <r>
          <rPr>
            <sz val="11"/>
            <rFont val="Calibri"/>
          </rPr>
          <t>tc Server VCO accounts accessing the directory tree, the shell, or other operating system functions and utilities must be administrative accounts.</t>
        </r>
      </text>
    </comment>
    <comment ref="Q48" authorId="0" shapeId="0" xr:uid="{00000000-0006-0000-0400-00006F000000}">
      <text>
        <r>
          <rPr>
            <sz val="11"/>
            <rFont val="Calibri"/>
          </rPr>
          <t>tc Server VCAC accounts accessing the directory tree, the shell, or other operating system functions and utilities must be administrative accounts.</t>
        </r>
      </text>
    </comment>
    <comment ref="R48" authorId="0" shapeId="0" xr:uid="{00000000-0006-0000-0400-000070000000}">
      <text>
        <r>
          <rPr>
            <sz val="11"/>
            <rFont val="Calibri"/>
          </rPr>
          <t>tc Server HORIZON web server application directories must not be accessible to anonymous user.</t>
        </r>
      </text>
    </comment>
    <comment ref="S48" authorId="0" shapeId="0" xr:uid="{00000000-0006-0000-0400-000071000000}">
      <text>
        <r>
          <rPr>
            <sz val="11"/>
            <rFont val="Calibri"/>
          </rPr>
          <t>tc Server VCO web server application directories must not be accessible to anonymous user.</t>
        </r>
      </text>
    </comment>
    <comment ref="T48" authorId="0" shapeId="0" xr:uid="{00000000-0006-0000-0400-000072000000}">
      <text>
        <r>
          <rPr>
            <sz val="11"/>
            <rFont val="Calibri"/>
          </rPr>
          <t>tc Server VCAC web server application directories must not be accessible to anonymous user.</t>
        </r>
      </text>
    </comment>
    <comment ref="J50" authorId="0" shapeId="0" xr:uid="{00000000-0006-0000-0400-000073000000}">
      <text>
        <r>
          <rPr>
            <sz val="11"/>
            <rFont val="Calibri"/>
          </rPr>
          <t>The vAMI must use a site-defined, user management system to uniquely identify and authenticate users (or processes acting on behalf of organizational users).</t>
        </r>
      </text>
    </comment>
    <comment ref="K50" authorId="0" shapeId="0" xr:uid="{00000000-0006-0000-0400-000074000000}">
      <text>
        <r>
          <rPr>
            <sz val="11"/>
            <rFont val="Calibri"/>
          </rPr>
          <t>The vAMI must use sfcBasicPAMAuthentication for authentication of the remote administrator.</t>
        </r>
      </text>
    </comment>
    <comment ref="L50" authorId="0" shapeId="0" xr:uid="{00000000-0006-0000-0400-000075000000}">
      <text>
        <r>
          <rPr>
            <sz val="11"/>
            <rFont val="Calibri"/>
          </rPr>
          <t>The vAMI must use _sfcBasicAuthenticate for initial authentication of the remote administrator.</t>
        </r>
      </text>
    </comment>
    <comment ref="M50" authorId="0" shapeId="0" xr:uid="{00000000-0006-0000-0400-000076000000}">
      <text>
        <r>
          <rPr>
            <sz val="11"/>
            <rFont val="Calibri"/>
          </rPr>
          <t>The vAMI must have the correct authentication set for HTTPS connections.</t>
        </r>
      </text>
    </comment>
    <comment ref="N50" authorId="0" shapeId="0" xr:uid="{00000000-0006-0000-0400-000077000000}">
      <text>
        <r>
          <rPr>
            <sz val="11"/>
            <rFont val="Calibri"/>
          </rPr>
          <t>vIDM must be configured correctly for the site enterprise user management system.</t>
        </r>
      </text>
    </comment>
    <comment ref="O50" authorId="0" shapeId="0" xr:uid="{00000000-0006-0000-0400-000078000000}">
      <text>
        <r>
          <rPr>
            <sz val="11"/>
            <rFont val="Calibri"/>
          </rPr>
          <t>The SLES for vRealize must use mechanisms meeting the requirements of applicable federal laws, Executive orders, directives, policies, regulations, standards, and guidance for authentication to a cryptographic module.</t>
        </r>
      </text>
    </comment>
    <comment ref="P50" authorId="0" shapeId="0" xr:uid="{00000000-0006-0000-0400-000079000000}">
      <text>
        <r>
          <rPr>
            <sz val="11"/>
            <rFont val="Calibri"/>
          </rPr>
          <t>The SLES for vRealize must uniquely identify and must authenticate non-organizational users (or processes acting on behalf of non-organizational users).</t>
        </r>
      </text>
    </comment>
    <comment ref="Q50" authorId="0" shapeId="0" xr:uid="{00000000-0006-0000-0400-00007A000000}">
      <text>
        <r>
          <rPr>
            <sz val="11"/>
            <rFont val="Calibri"/>
          </rPr>
          <t>The SLES for vRealize must uniquely identify and must authenticate non-organizational users (or processes acting on behalf of non-organizational users).</t>
        </r>
      </text>
    </comment>
    <comment ref="R50" authorId="0" shapeId="0" xr:uid="{00000000-0006-0000-0400-00007B000000}">
      <text>
        <r>
          <rPr>
            <sz val="11"/>
            <rFont val="Calibri"/>
          </rPr>
          <t>tc Server HORIZON must not use the tomcat-users XML database for user management.</t>
        </r>
      </text>
    </comment>
    <comment ref="S50" authorId="0" shapeId="0" xr:uid="{00000000-0006-0000-0400-00007C000000}">
      <text>
        <r>
          <rPr>
            <sz val="11"/>
            <rFont val="Calibri"/>
          </rPr>
          <t>tc Server VCO must not use the tomcat-users XML database for user management.</t>
        </r>
      </text>
    </comment>
    <comment ref="T50" authorId="0" shapeId="0" xr:uid="{00000000-0006-0000-0400-00007D000000}">
      <text>
        <r>
          <rPr>
            <sz val="11"/>
            <rFont val="Calibri"/>
          </rPr>
          <t>tc Server VCAC must not use the tomcat-users XML database for user management.</t>
        </r>
      </text>
    </comment>
    <comment ref="U50" authorId="0" shapeId="0" xr:uid="{00000000-0006-0000-0400-00007E000000}">
      <text>
        <r>
          <rPr>
            <sz val="11"/>
            <rFont val="Calibri"/>
          </rPr>
          <t>tc Server ALL must be configured to the correct user authentication source.</t>
        </r>
      </text>
    </comment>
    <comment ref="J56" authorId="0" shapeId="0" xr:uid="{00000000-0006-0000-0400-00007F000000}">
      <text>
        <r>
          <rPr>
            <sz val="11"/>
            <rFont val="Calibri"/>
          </rPr>
          <t>The SLES for vRealize must employ strong authenticators in the establishment of nonlocal maintenance and diagnostic sessions.</t>
        </r>
      </text>
    </comment>
    <comment ref="J59" authorId="0" shapeId="0" xr:uid="{00000000-0006-0000-0400-000080000000}">
      <text>
        <r>
          <rPr>
            <sz val="11"/>
            <rFont val="Calibri"/>
          </rPr>
          <t>The vRA PostgreSQL database must limit modify privileges to authorized accounts.</t>
        </r>
      </text>
    </comment>
    <comment ref="K59" authorId="0" shapeId="0" xr:uid="{00000000-0006-0000-0400-000081000000}">
      <text>
        <r>
          <rPr>
            <sz val="11"/>
            <rFont val="Calibri"/>
          </rPr>
          <t>The DBMS must enforce access restrictions associated with changes to the configuration of the DBMS or database(s).</t>
        </r>
      </text>
    </comment>
    <comment ref="J64" authorId="0" shapeId="0" xr:uid="{00000000-0006-0000-0400-000082000000}">
      <text>
        <r>
          <rPr>
            <sz val="11"/>
            <rFont val="Calibri"/>
          </rPr>
          <t>HAProxy must have the latest approved security-relevant software updates installed.</t>
        </r>
      </text>
    </comment>
    <comment ref="K64" authorId="0" shapeId="0" xr:uid="{00000000-0006-0000-0400-000083000000}">
      <text>
        <r>
          <rPr>
            <sz val="11"/>
            <rFont val="Calibri"/>
          </rPr>
          <t>Lighttpd must have the latest version installed.</t>
        </r>
      </text>
    </comment>
    <comment ref="L64" authorId="0" shapeId="0" xr:uid="{00000000-0006-0000-0400-000084000000}">
      <text>
        <r>
          <rPr>
            <sz val="11"/>
            <rFont val="Calibri"/>
          </rPr>
          <t>Lighttpd must have the latest approved security-relevant software updates installed.</t>
        </r>
      </text>
    </comment>
    <comment ref="M64" authorId="0" shapeId="0" xr:uid="{00000000-0006-0000-0400-000085000000}">
      <text>
        <r>
          <rPr>
            <sz val="11"/>
            <rFont val="Calibri"/>
          </rPr>
          <t>The vRA PostgreSQL database security updates and patches must be installed in a timely manner in accordance with site policy.</t>
        </r>
      </text>
    </comment>
    <comment ref="N64" authorId="0" shapeId="0" xr:uid="{00000000-0006-0000-0400-000086000000}">
      <text>
        <r>
          <rPr>
            <sz val="11"/>
            <rFont val="Calibri"/>
          </rPr>
          <t>vRA PostgreSQL must have the latest approved security-relevant software updates installed.</t>
        </r>
      </text>
    </comment>
    <comment ref="O64" authorId="0" shapeId="0" xr:uid="{00000000-0006-0000-0400-000087000000}">
      <text>
        <r>
          <rPr>
            <sz val="11"/>
            <rFont val="Calibri"/>
          </rPr>
          <t>The vAMI must have security-relevant software updates installed within the time period directed by an authoritative source (e.g. IAVM, CTOs, DTMs, and STIGs).</t>
        </r>
      </text>
    </comment>
    <comment ref="P64" authorId="0" shapeId="0" xr:uid="{00000000-0006-0000-0400-000088000000}">
      <text>
        <r>
          <rPr>
            <sz val="11"/>
            <rFont val="Calibri"/>
          </rPr>
          <t>tc Server ALL must have all security-relevant software updates installed within the configured time period directed by an authoritative source.</t>
        </r>
      </text>
    </comment>
    <comment ref="J70" authorId="0" shapeId="0" xr:uid="{00000000-0006-0000-0400-000089000000}">
      <text>
        <r>
          <rPr>
            <sz val="11"/>
            <rFont val="Calibri"/>
          </rPr>
          <t>HAProxy must not impede the ability to write specified log record content to an audit log server.</t>
        </r>
      </text>
    </comment>
    <comment ref="K70" authorId="0" shapeId="0" xr:uid="{00000000-0006-0000-0400-00008A000000}">
      <text>
        <r>
          <rPr>
            <sz val="11"/>
            <rFont val="Calibri"/>
          </rPr>
          <t>HAProxy must use the httplog option.</t>
        </r>
      </text>
    </comment>
    <comment ref="L70" authorId="0" shapeId="0" xr:uid="{00000000-0006-0000-0400-00008B000000}">
      <text>
        <r>
          <rPr>
            <sz val="11"/>
            <rFont val="Calibri"/>
          </rPr>
          <t>Lighttpd must be configured to use mod_accesslog.</t>
        </r>
      </text>
    </comment>
    <comment ref="M70" authorId="0" shapeId="0" xr:uid="{00000000-0006-0000-0400-00008C000000}">
      <text>
        <r>
          <rPr>
            <sz val="11"/>
            <rFont val="Calibri"/>
          </rPr>
          <t>Lighttpd must generate log records for system startup and shutdown.</t>
        </r>
      </text>
    </comment>
    <comment ref="N70" authorId="0" shapeId="0" xr:uid="{00000000-0006-0000-0400-00008D000000}">
      <text>
        <r>
          <rPr>
            <sz val="11"/>
            <rFont val="Calibri"/>
          </rPr>
          <t>Lighttpd must capture, record, and log the IP address associated with a user session.</t>
        </r>
      </text>
    </comment>
    <comment ref="O70" authorId="0" shapeId="0" xr:uid="{00000000-0006-0000-0400-00008E000000}">
      <text>
        <r>
          <rPr>
            <sz val="11"/>
            <rFont val="Calibri"/>
          </rPr>
          <t>Lighttpd must produce log records containing sufficient information to establish what type of events occurred.</t>
        </r>
      </text>
    </comment>
    <comment ref="P70" authorId="0" shapeId="0" xr:uid="{00000000-0006-0000-0400-00008F000000}">
      <text>
        <r>
          <rPr>
            <sz val="11"/>
            <rFont val="Calibri"/>
          </rPr>
          <t>Lighttpd must produce log records containing sufficient information to establish when (date and time) events occurred.</t>
        </r>
      </text>
    </comment>
    <comment ref="Q70" authorId="0" shapeId="0" xr:uid="{00000000-0006-0000-0400-000090000000}">
      <text>
        <r>
          <rPr>
            <sz val="11"/>
            <rFont val="Calibri"/>
          </rPr>
          <t>Lighttpd must produce log records containing sufficient information to establish where within the web server the events occurred.</t>
        </r>
      </text>
    </comment>
    <comment ref="R70" authorId="0" shapeId="0" xr:uid="{00000000-0006-0000-0400-000091000000}">
      <text>
        <r>
          <rPr>
            <sz val="11"/>
            <rFont val="Calibri"/>
          </rPr>
          <t>Lighttpd must produce log records containing sufficient information to establish the source of events.</t>
        </r>
      </text>
    </comment>
    <comment ref="S70" authorId="0" shapeId="0" xr:uid="{00000000-0006-0000-0400-000092000000}">
      <text>
        <r>
          <rPr>
            <sz val="11"/>
            <rFont val="Calibri"/>
          </rPr>
          <t>Lighttpd must produce log records containing sufficient information to establish the outcome (success or failure) of events.</t>
        </r>
      </text>
    </comment>
    <comment ref="T70" authorId="0" shapeId="0" xr:uid="{00000000-0006-0000-0400-000093000000}">
      <text>
        <r>
          <rPr>
            <sz val="11"/>
            <rFont val="Calibri"/>
          </rPr>
          <t>vRA PostgreSQL database log file data must contain required data elements.</t>
        </r>
      </text>
    </comment>
    <comment ref="U70" authorId="0" shapeId="0" xr:uid="{00000000-0006-0000-0400-000094000000}">
      <text>
        <r>
          <rPr>
            <sz val="11"/>
            <rFont val="Calibri"/>
          </rPr>
          <t>The vRA PostgreSQL database must set the log_statement to all.</t>
        </r>
      </text>
    </comment>
    <comment ref="V70" authorId="0" shapeId="0" xr:uid="{00000000-0006-0000-0400-000095000000}">
      <text>
        <r>
          <rPr>
            <sz val="11"/>
            <rFont val="Calibri"/>
          </rPr>
          <t>The vRA PostgreSQL database must set the log_statement to all.</t>
        </r>
      </text>
    </comment>
    <comment ref="W70" authorId="0" shapeId="0" xr:uid="{00000000-0006-0000-0400-000096000000}">
      <text>
        <r>
          <rPr>
            <sz val="11"/>
            <rFont val="Calibri"/>
          </rPr>
          <t>The vRA PostgreSQL database must set the log_statement to all.</t>
        </r>
      </text>
    </comment>
    <comment ref="X70" authorId="0" shapeId="0" xr:uid="{00000000-0006-0000-0400-000097000000}">
      <text>
        <r>
          <rPr>
            <sz val="11"/>
            <rFont val="Calibri"/>
          </rPr>
          <t>vRA PostgreSQL database log file data must contain required data elements.</t>
        </r>
      </text>
    </comment>
    <comment ref="Y70" authorId="0" shapeId="0" xr:uid="{00000000-0006-0000-0400-000098000000}">
      <text>
        <r>
          <rPr>
            <sz val="11"/>
            <rFont val="Calibri"/>
          </rPr>
          <t>vRA PostgreSQL database log file data must contain required data elements.</t>
        </r>
      </text>
    </comment>
    <comment ref="Z70" authorId="0" shapeId="0" xr:uid="{00000000-0006-0000-0400-000099000000}">
      <text>
        <r>
          <rPr>
            <sz val="11"/>
            <rFont val="Calibri"/>
          </rPr>
          <t>vRA PostgreSQL database log file data must contain required data elements.</t>
        </r>
      </text>
    </comment>
    <comment ref="AA70" authorId="0" shapeId="0" xr:uid="{00000000-0006-0000-0400-00009A000000}">
      <text>
        <r>
          <rPr>
            <sz val="11"/>
            <rFont val="Calibri"/>
          </rPr>
          <t>vRA PostgreSQL database log file data must contain required data elements.</t>
        </r>
      </text>
    </comment>
    <comment ref="AB70" authorId="0" shapeId="0" xr:uid="{00000000-0006-0000-0400-00009B000000}">
      <text>
        <r>
          <rPr>
            <sz val="11"/>
            <rFont val="Calibri"/>
          </rPr>
          <t>vRA PostgreSQL database log file data must contain required data elements.</t>
        </r>
      </text>
    </comment>
    <comment ref="AC70" authorId="0" shapeId="0" xr:uid="{00000000-0006-0000-0400-00009C000000}">
      <text>
        <r>
          <rPr>
            <sz val="11"/>
            <rFont val="Calibri"/>
          </rPr>
          <t>vRA PostgreSQL database log file data must contain required data elements.</t>
        </r>
      </text>
    </comment>
    <comment ref="AD70" authorId="0" shapeId="0" xr:uid="{00000000-0006-0000-0400-00009D000000}">
      <text>
        <r>
          <rPr>
            <sz val="11"/>
            <rFont val="Calibri"/>
          </rPr>
          <t>vRA PostgreSQL database log file data must contain required data elements.</t>
        </r>
      </text>
    </comment>
    <comment ref="AE70" authorId="0" shapeId="0" xr:uid="{00000000-0006-0000-0400-00009E000000}">
      <text>
        <r>
          <rPr>
            <sz val="11"/>
            <rFont val="Calibri"/>
          </rPr>
          <t>vRA PostgreSQL database must have log_truncate_on_rotation enabled.</t>
        </r>
      </text>
    </comment>
    <comment ref="AF70" authorId="0" shapeId="0" xr:uid="{00000000-0006-0000-0400-00009F000000}">
      <text>
        <r>
          <rPr>
            <sz val="11"/>
            <rFont val="Calibri"/>
          </rPr>
          <t>vRA PostgreSQL database objects must only be accessible to the postgres account.</t>
        </r>
      </text>
    </comment>
    <comment ref="AG70" authorId="0" shapeId="0" xr:uid="{00000000-0006-0000-0400-0000A0000000}">
      <text>
        <r>
          <rPr>
            <sz val="11"/>
            <rFont val="Calibri"/>
          </rPr>
          <t>The vRA PostgreSQL database must complete writing log entries prior to returning results.</t>
        </r>
      </text>
    </comment>
    <comment ref="AH70" authorId="0" shapeId="0" xr:uid="{00000000-0006-0000-0400-0000A1000000}">
      <text>
        <r>
          <rPr>
            <sz val="11"/>
            <rFont val="Calibri"/>
          </rPr>
          <t>The vRA PostgreSQL database must have log collection enabled.</t>
        </r>
      </text>
    </comment>
    <comment ref="AI70" authorId="0" shapeId="0" xr:uid="{00000000-0006-0000-0400-0000A2000000}">
      <text>
        <r>
          <rPr>
            <sz val="11"/>
            <rFont val="Calibri"/>
          </rPr>
          <t>vRA PostgreSQL database log file data must contain required data elements.</t>
        </r>
      </text>
    </comment>
    <comment ref="AJ70" authorId="0" shapeId="0" xr:uid="{00000000-0006-0000-0400-0000A3000000}">
      <text>
        <r>
          <rPr>
            <sz val="11"/>
            <rFont val="Calibri"/>
          </rPr>
          <t>The vRA PostgreSQL database must set the log_statement to all.</t>
        </r>
      </text>
    </comment>
    <comment ref="AK70" authorId="0" shapeId="0" xr:uid="{00000000-0006-0000-0400-0000A4000000}">
      <text>
        <r>
          <rPr>
            <sz val="11"/>
            <rFont val="Calibri"/>
          </rPr>
          <t>The vRA PostgreSQL database must set the log_statement to all.</t>
        </r>
      </text>
    </comment>
    <comment ref="AL70" authorId="0" shapeId="0" xr:uid="{00000000-0006-0000-0400-0000A5000000}">
      <text>
        <r>
          <rPr>
            <sz val="11"/>
            <rFont val="Calibri"/>
          </rPr>
          <t>The vRA PostgreSQL database must set the log_statement to all.</t>
        </r>
      </text>
    </comment>
    <comment ref="AM70" authorId="0" shapeId="0" xr:uid="{00000000-0006-0000-0400-0000A6000000}">
      <text>
        <r>
          <rPr>
            <sz val="11"/>
            <rFont val="Calibri"/>
          </rPr>
          <t>The vRA PostgreSQL database must set the log_statement to all.</t>
        </r>
      </text>
    </comment>
    <comment ref="AN70" authorId="0" shapeId="0" xr:uid="{00000000-0006-0000-0400-0000A7000000}">
      <text>
        <r>
          <rPr>
            <sz val="11"/>
            <rFont val="Calibri"/>
          </rPr>
          <t>The vRA PostgreSQL database must set the log_statement to all.</t>
        </r>
      </text>
    </comment>
    <comment ref="AO70" authorId="0" shapeId="0" xr:uid="{00000000-0006-0000-0400-0000A8000000}">
      <text>
        <r>
          <rPr>
            <sz val="11"/>
            <rFont val="Calibri"/>
          </rPr>
          <t>The vRA PostgreSQL database must set the log_statement to all.</t>
        </r>
      </text>
    </comment>
    <comment ref="AP70" authorId="0" shapeId="0" xr:uid="{00000000-0006-0000-0400-0000A9000000}">
      <text>
        <r>
          <rPr>
            <sz val="11"/>
            <rFont val="Calibri"/>
          </rPr>
          <t>The vRA PostgreSQL database must set the log_statement to all.</t>
        </r>
      </text>
    </comment>
    <comment ref="AQ70" authorId="0" shapeId="0" xr:uid="{00000000-0006-0000-0400-0000AA000000}">
      <text>
        <r>
          <rPr>
            <sz val="11"/>
            <rFont val="Calibri"/>
          </rPr>
          <t>The vRA PostgreSQL database must set the log_statement to all.</t>
        </r>
      </text>
    </comment>
    <comment ref="AR70" authorId="0" shapeId="0" xr:uid="{00000000-0006-0000-0400-0000AB000000}">
      <text>
        <r>
          <rPr>
            <sz val="11"/>
            <rFont val="Calibri"/>
          </rPr>
          <t>The vRA PostgreSQL database must set the log_statement to all.</t>
        </r>
      </text>
    </comment>
    <comment ref="AS70" authorId="0" shapeId="0" xr:uid="{00000000-0006-0000-0400-0000AC000000}">
      <text>
        <r>
          <rPr>
            <sz val="11"/>
            <rFont val="Calibri"/>
          </rPr>
          <t>The vRA PostgreSQL database must set log_connections to on.</t>
        </r>
      </text>
    </comment>
    <comment ref="AT70" authorId="0" shapeId="0" xr:uid="{00000000-0006-0000-0400-0000AD000000}">
      <text>
        <r>
          <rPr>
            <sz val="11"/>
            <rFont val="Calibri"/>
          </rPr>
          <t>The vRA PostgreSQL database must set the log_min_messages to warning.</t>
        </r>
      </text>
    </comment>
    <comment ref="AU70" authorId="0" shapeId="0" xr:uid="{00000000-0006-0000-0400-0000AE000000}">
      <text>
        <r>
          <rPr>
            <sz val="11"/>
            <rFont val="Calibri"/>
          </rPr>
          <t>The vRA PostgreSQL database must set the log_statement to all.</t>
        </r>
      </text>
    </comment>
    <comment ref="AV70" authorId="0" shapeId="0" xr:uid="{00000000-0006-0000-0400-0000AF000000}">
      <text>
        <r>
          <rPr>
            <sz val="11"/>
            <rFont val="Calibri"/>
          </rPr>
          <t>The vRA PostgreSQL database must set the log_statement to all.</t>
        </r>
      </text>
    </comment>
    <comment ref="AW70" authorId="0" shapeId="0" xr:uid="{00000000-0006-0000-0400-0000B0000000}">
      <text>
        <r>
          <rPr>
            <sz val="11"/>
            <rFont val="Calibri"/>
          </rPr>
          <t>The vRA PostgreSQL database must set log_connections to on.</t>
        </r>
      </text>
    </comment>
    <comment ref="J71" authorId="0" shapeId="0" xr:uid="{00000000-0006-0000-0400-0000B1000000}">
      <text>
        <r>
          <rPr>
            <sz val="11"/>
            <rFont val="Calibri"/>
          </rPr>
          <t>SLES for vRealize audit logs must be rotated daily.</t>
        </r>
      </text>
    </comment>
    <comment ref="K71" authorId="0" shapeId="0" xr:uid="{00000000-0006-0000-0400-0000B2000000}">
      <text>
        <r>
          <rPr>
            <sz val="11"/>
            <rFont val="Calibri"/>
          </rPr>
          <t>tc Server ALL log data and records must be backed up onto a different system or media.</t>
        </r>
      </text>
    </comment>
    <comment ref="L71" authorId="0" shapeId="0" xr:uid="{00000000-0006-0000-0400-0000B3000000}">
      <text>
        <r>
          <rPr>
            <sz val="11"/>
            <rFont val="Calibri"/>
          </rPr>
          <t>tc Server ALL log files must be moved to a permanent repository in accordance with site policy.</t>
        </r>
      </text>
    </comment>
    <comment ref="J72" authorId="0" shapeId="0" xr:uid="{00000000-0006-0000-0400-0000B4000000}">
      <text>
        <r>
          <rPr>
            <sz val="11"/>
            <rFont val="Calibri"/>
          </rPr>
          <t>Lighttpd audit records must be mapped to a time stamp.</t>
        </r>
      </text>
    </comment>
    <comment ref="K72" authorId="0" shapeId="0" xr:uid="{00000000-0006-0000-0400-0000B5000000}">
      <text>
        <r>
          <rPr>
            <sz val="11"/>
            <rFont val="Calibri"/>
          </rPr>
          <t>Lighttpd must record time stamps for log records to a minimum granularity of time.</t>
        </r>
      </text>
    </comment>
    <comment ref="L72" authorId="0" shapeId="0" xr:uid="{00000000-0006-0000-0400-0000B6000000}">
      <text>
        <r>
          <rPr>
            <sz val="11"/>
            <rFont val="Calibri"/>
          </rPr>
          <t>The vRA PostgreSQL database must use UTC for log timestamps.</t>
        </r>
      </text>
    </comment>
    <comment ref="M72" authorId="0" shapeId="0" xr:uid="{00000000-0006-0000-0400-0000B7000000}">
      <text>
        <r>
          <rPr>
            <sz val="11"/>
            <rFont val="Calibri"/>
          </rPr>
          <t>The SLES for vRealize must, for networked systems, compare internal information system clocks at least every 24 hours with a server which is synchronized to one of the redundant United States Naval Observatory (USNO) time servers, or a time server designated for the appropriate DoD network (NIPRNet/SIPRNet), and/or the Global Positioning System (GPS).</t>
        </r>
      </text>
    </comment>
    <comment ref="N72" authorId="0" shapeId="0" xr:uid="{00000000-0006-0000-0400-0000B8000000}">
      <text>
        <r>
          <rPr>
            <sz val="11"/>
            <rFont val="Calibri"/>
          </rPr>
          <t>The SLES for vRealize must synchronize internal information system clocks to the authoritative time source when the time difference is greater than one second.</t>
        </r>
      </text>
    </comment>
    <comment ref="O72" authorId="0" shapeId="0" xr:uid="{00000000-0006-0000-0400-0000B9000000}">
      <text>
        <r>
          <rPr>
            <sz val="11"/>
            <rFont val="Calibri"/>
          </rPr>
          <t>tc Server HORIZON must generate log records that can be mapped to Coordinated Universal Time (UTC) or Greenwich Mean Time (GMT).</t>
        </r>
      </text>
    </comment>
    <comment ref="P72" authorId="0" shapeId="0" xr:uid="{00000000-0006-0000-0400-0000BA000000}">
      <text>
        <r>
          <rPr>
            <sz val="11"/>
            <rFont val="Calibri"/>
          </rPr>
          <t>tc Server VCO must generate log records that can be mapped to Coordinated Universal Time (UTC) or Greenwich Mean Time (GMT).</t>
        </r>
      </text>
    </comment>
    <comment ref="Q72" authorId="0" shapeId="0" xr:uid="{00000000-0006-0000-0400-0000BB000000}">
      <text>
        <r>
          <rPr>
            <sz val="11"/>
            <rFont val="Calibri"/>
          </rPr>
          <t>tc Server VCAC must generate log records that can be mapped to Coordinated Universal Time (UTC) or Greenwich Mean Time (GMT).</t>
        </r>
      </text>
    </comment>
    <comment ref="R72" authorId="0" shapeId="0" xr:uid="{00000000-0006-0000-0400-0000BC000000}">
      <text>
        <r>
          <rPr>
            <sz val="11"/>
            <rFont val="Calibri"/>
          </rPr>
          <t>tc Server HORIZON must record time stamps for log records to a minimum granularity of one second.</t>
        </r>
      </text>
    </comment>
    <comment ref="S72" authorId="0" shapeId="0" xr:uid="{00000000-0006-0000-0400-0000BD000000}">
      <text>
        <r>
          <rPr>
            <sz val="11"/>
            <rFont val="Calibri"/>
          </rPr>
          <t>tc Server VCO must record time stamps for log records to a minimum granularity of one second.</t>
        </r>
      </text>
    </comment>
    <comment ref="T72" authorId="0" shapeId="0" xr:uid="{00000000-0006-0000-0400-0000BE000000}">
      <text>
        <r>
          <rPr>
            <sz val="11"/>
            <rFont val="Calibri"/>
          </rPr>
          <t>tc Server VCAC must record time stamps for log records to a minimum granularity of one second.</t>
        </r>
      </text>
    </comment>
    <comment ref="J73" authorId="0" shapeId="0" xr:uid="{00000000-0006-0000-0400-0000BF000000}">
      <text>
        <r>
          <rPr>
            <sz val="11"/>
            <rFont val="Calibri"/>
          </rPr>
          <t>Lighttpd must produce log records containing sufficient information to establish what type of events occurred.</t>
        </r>
      </text>
    </comment>
    <comment ref="K73" authorId="0" shapeId="0" xr:uid="{00000000-0006-0000-0400-0000C0000000}">
      <text>
        <r>
          <rPr>
            <sz val="11"/>
            <rFont val="Calibri"/>
          </rPr>
          <t>Lighttpd must produce log records containing sufficient information to establish when (date and time) events occurred.</t>
        </r>
      </text>
    </comment>
    <comment ref="L73" authorId="0" shapeId="0" xr:uid="{00000000-0006-0000-0400-0000C1000000}">
      <text>
        <r>
          <rPr>
            <sz val="11"/>
            <rFont val="Calibri"/>
          </rPr>
          <t>Lighttpd must produce log records containing sufficient information to establish where within the web server the events occurred.</t>
        </r>
      </text>
    </comment>
    <comment ref="M73" authorId="0" shapeId="0" xr:uid="{00000000-0006-0000-0400-0000C2000000}">
      <text>
        <r>
          <rPr>
            <sz val="11"/>
            <rFont val="Calibri"/>
          </rPr>
          <t>Lighttpd must produce log records containing sufficient information to establish the source of events.</t>
        </r>
      </text>
    </comment>
    <comment ref="N73" authorId="0" shapeId="0" xr:uid="{00000000-0006-0000-0400-0000C3000000}">
      <text>
        <r>
          <rPr>
            <sz val="11"/>
            <rFont val="Calibri"/>
          </rPr>
          <t>Lighttpd must produce log records containing sufficient information to establish the outcome (success or failure) of events.</t>
        </r>
      </text>
    </comment>
    <comment ref="O73" authorId="0" shapeId="0" xr:uid="{00000000-0006-0000-0400-0000C4000000}">
      <text>
        <r>
          <rPr>
            <sz val="11"/>
            <rFont val="Calibri"/>
          </rPr>
          <t>vRA PostgreSQL database log file data must contain required data elements.</t>
        </r>
      </text>
    </comment>
    <comment ref="P73" authorId="0" shapeId="0" xr:uid="{00000000-0006-0000-0400-0000C5000000}">
      <text>
        <r>
          <rPr>
            <sz val="11"/>
            <rFont val="Calibri"/>
          </rPr>
          <t>The vRA PostgreSQL database must set the log_statement to all.</t>
        </r>
      </text>
    </comment>
    <comment ref="Q73" authorId="0" shapeId="0" xr:uid="{00000000-0006-0000-0400-0000C6000000}">
      <text>
        <r>
          <rPr>
            <sz val="11"/>
            <rFont val="Calibri"/>
          </rPr>
          <t>The vRA PostgreSQL database must set the log_statement to all.</t>
        </r>
      </text>
    </comment>
    <comment ref="R73" authorId="0" shapeId="0" xr:uid="{00000000-0006-0000-0400-0000C7000000}">
      <text>
        <r>
          <rPr>
            <sz val="11"/>
            <rFont val="Calibri"/>
          </rPr>
          <t>The vRA PostgreSQL database must set the log_statement to all.</t>
        </r>
      </text>
    </comment>
    <comment ref="S73" authorId="0" shapeId="0" xr:uid="{00000000-0006-0000-0400-0000C8000000}">
      <text>
        <r>
          <rPr>
            <sz val="11"/>
            <rFont val="Calibri"/>
          </rPr>
          <t>vRA PostgreSQL database log file data must contain required data elements.</t>
        </r>
      </text>
    </comment>
    <comment ref="T73" authorId="0" shapeId="0" xr:uid="{00000000-0006-0000-0400-0000C9000000}">
      <text>
        <r>
          <rPr>
            <sz val="11"/>
            <rFont val="Calibri"/>
          </rPr>
          <t>vRA PostgreSQL database log file data must contain required data elements.</t>
        </r>
      </text>
    </comment>
    <comment ref="U73" authorId="0" shapeId="0" xr:uid="{00000000-0006-0000-0400-0000CA000000}">
      <text>
        <r>
          <rPr>
            <sz val="11"/>
            <rFont val="Calibri"/>
          </rPr>
          <t>vRA PostgreSQL database log file data must contain required data elements.</t>
        </r>
      </text>
    </comment>
    <comment ref="V73" authorId="0" shapeId="0" xr:uid="{00000000-0006-0000-0400-0000CB000000}">
      <text>
        <r>
          <rPr>
            <sz val="11"/>
            <rFont val="Calibri"/>
          </rPr>
          <t>vRA PostgreSQL database log file data must contain required data elements.</t>
        </r>
      </text>
    </comment>
    <comment ref="W73" authorId="0" shapeId="0" xr:uid="{00000000-0006-0000-0400-0000CC000000}">
      <text>
        <r>
          <rPr>
            <sz val="11"/>
            <rFont val="Calibri"/>
          </rPr>
          <t>vRA PostgreSQL database log file data must contain required data elements.</t>
        </r>
      </text>
    </comment>
    <comment ref="X73" authorId="0" shapeId="0" xr:uid="{00000000-0006-0000-0400-0000CD000000}">
      <text>
        <r>
          <rPr>
            <sz val="11"/>
            <rFont val="Calibri"/>
          </rPr>
          <t>vRA PostgreSQL database log file data must contain required data elements.</t>
        </r>
      </text>
    </comment>
    <comment ref="Y73" authorId="0" shapeId="0" xr:uid="{00000000-0006-0000-0400-0000CE000000}">
      <text>
        <r>
          <rPr>
            <sz val="11"/>
            <rFont val="Calibri"/>
          </rPr>
          <t>vRA PostgreSQL database log file data must contain required data elements.</t>
        </r>
      </text>
    </comment>
    <comment ref="Z73" authorId="0" shapeId="0" xr:uid="{00000000-0006-0000-0400-0000CF000000}">
      <text>
        <r>
          <rPr>
            <sz val="11"/>
            <rFont val="Calibri"/>
          </rPr>
          <t>vRA PostgreSQL database must have log_truncate_on_rotation enabled.</t>
        </r>
      </text>
    </comment>
    <comment ref="AA73" authorId="0" shapeId="0" xr:uid="{00000000-0006-0000-0400-0000D0000000}">
      <text>
        <r>
          <rPr>
            <sz val="11"/>
            <rFont val="Calibri"/>
          </rPr>
          <t>vRA PostgreSQL database objects must only be accessible to the postgres account.</t>
        </r>
      </text>
    </comment>
    <comment ref="AB73" authorId="0" shapeId="0" xr:uid="{00000000-0006-0000-0400-0000D1000000}">
      <text>
        <r>
          <rPr>
            <sz val="11"/>
            <rFont val="Calibri"/>
          </rPr>
          <t>The vRA PostgreSQL database must complete writing log entries prior to returning results.</t>
        </r>
      </text>
    </comment>
    <comment ref="AC73" authorId="0" shapeId="0" xr:uid="{00000000-0006-0000-0400-0000D2000000}">
      <text>
        <r>
          <rPr>
            <sz val="11"/>
            <rFont val="Calibri"/>
          </rPr>
          <t>The vRA PostgreSQL database must have log collection enabled.</t>
        </r>
      </text>
    </comment>
    <comment ref="AD73" authorId="0" shapeId="0" xr:uid="{00000000-0006-0000-0400-0000D3000000}">
      <text>
        <r>
          <rPr>
            <sz val="11"/>
            <rFont val="Calibri"/>
          </rPr>
          <t>vRA PostgreSQL database log file data must contain required data elements.</t>
        </r>
      </text>
    </comment>
    <comment ref="AE73" authorId="0" shapeId="0" xr:uid="{00000000-0006-0000-0400-0000D4000000}">
      <text>
        <r>
          <rPr>
            <sz val="11"/>
            <rFont val="Calibri"/>
          </rPr>
          <t>The vRA PostgreSQL database must set the log_statement to all.</t>
        </r>
      </text>
    </comment>
    <comment ref="AF73" authorId="0" shapeId="0" xr:uid="{00000000-0006-0000-0400-0000D5000000}">
      <text>
        <r>
          <rPr>
            <sz val="11"/>
            <rFont val="Calibri"/>
          </rPr>
          <t>The vRA PostgreSQL database must set the log_statement to all.</t>
        </r>
      </text>
    </comment>
    <comment ref="AG73" authorId="0" shapeId="0" xr:uid="{00000000-0006-0000-0400-0000D6000000}">
      <text>
        <r>
          <rPr>
            <sz val="11"/>
            <rFont val="Calibri"/>
          </rPr>
          <t>The vRA PostgreSQL database must set the log_statement to all.</t>
        </r>
      </text>
    </comment>
    <comment ref="AH73" authorId="0" shapeId="0" xr:uid="{00000000-0006-0000-0400-0000D7000000}">
      <text>
        <r>
          <rPr>
            <sz val="11"/>
            <rFont val="Calibri"/>
          </rPr>
          <t>The vRA PostgreSQL database must set the log_statement to all.</t>
        </r>
      </text>
    </comment>
    <comment ref="AI73" authorId="0" shapeId="0" xr:uid="{00000000-0006-0000-0400-0000D8000000}">
      <text>
        <r>
          <rPr>
            <sz val="11"/>
            <rFont val="Calibri"/>
          </rPr>
          <t>The DBMS must generate audit records when privileges/permissions are modified.</t>
        </r>
      </text>
    </comment>
    <comment ref="AJ73" authorId="0" shapeId="0" xr:uid="{00000000-0006-0000-0400-0000D9000000}">
      <text>
        <r>
          <rPr>
            <sz val="11"/>
            <rFont val="Calibri"/>
          </rPr>
          <t>The DBMS must generate audit records when unsuccessful attempts to modify privileges/permissions occur.</t>
        </r>
      </text>
    </comment>
    <comment ref="AK73" authorId="0" shapeId="0" xr:uid="{00000000-0006-0000-0400-0000DA000000}">
      <text>
        <r>
          <rPr>
            <sz val="11"/>
            <rFont val="Calibri"/>
          </rPr>
          <t>The DBMS must generate audit records when security objects are modified.</t>
        </r>
      </text>
    </comment>
    <comment ref="AL73" authorId="0" shapeId="0" xr:uid="{00000000-0006-0000-0400-0000DB000000}">
      <text>
        <r>
          <rPr>
            <sz val="11"/>
            <rFont val="Calibri"/>
          </rPr>
          <t>The DBMS must generate audit records when unsuccessful attempts to modify security objects occur.</t>
        </r>
      </text>
    </comment>
    <comment ref="AM73" authorId="0" shapeId="0" xr:uid="{00000000-0006-0000-0400-0000DC000000}">
      <text>
        <r>
          <rPr>
            <sz val="11"/>
            <rFont val="Calibri"/>
          </rPr>
          <t>The vRA PostgreSQL database must set the log_statement to all.</t>
        </r>
      </text>
    </comment>
    <comment ref="AN73" authorId="0" shapeId="0" xr:uid="{00000000-0006-0000-0400-0000DD000000}">
      <text>
        <r>
          <rPr>
            <sz val="11"/>
            <rFont val="Calibri"/>
          </rPr>
          <t>The vRA PostgreSQL database must set the log_statement to all.</t>
        </r>
      </text>
    </comment>
    <comment ref="AO73" authorId="0" shapeId="0" xr:uid="{00000000-0006-0000-0400-0000DE000000}">
      <text>
        <r>
          <rPr>
            <sz val="11"/>
            <rFont val="Calibri"/>
          </rPr>
          <t>The vRA PostgreSQL database must set the log_statement to all.</t>
        </r>
      </text>
    </comment>
    <comment ref="AP73" authorId="0" shapeId="0" xr:uid="{00000000-0006-0000-0400-0000DF000000}">
      <text>
        <r>
          <rPr>
            <sz val="11"/>
            <rFont val="Calibri"/>
          </rPr>
          <t>The vRA PostgreSQL database must set the log_statement to all.</t>
        </r>
      </text>
    </comment>
    <comment ref="AQ73" authorId="0" shapeId="0" xr:uid="{00000000-0006-0000-0400-0000E0000000}">
      <text>
        <r>
          <rPr>
            <sz val="11"/>
            <rFont val="Calibri"/>
          </rPr>
          <t>The vRA PostgreSQL database must set the log_statement to all.</t>
        </r>
      </text>
    </comment>
    <comment ref="AR73" authorId="0" shapeId="0" xr:uid="{00000000-0006-0000-0400-0000E1000000}">
      <text>
        <r>
          <rPr>
            <sz val="11"/>
            <rFont val="Calibri"/>
          </rPr>
          <t>The vRA PostgreSQL database must set log_connections to on.</t>
        </r>
      </text>
    </comment>
    <comment ref="AS73" authorId="0" shapeId="0" xr:uid="{00000000-0006-0000-0400-0000E2000000}">
      <text>
        <r>
          <rPr>
            <sz val="11"/>
            <rFont val="Calibri"/>
          </rPr>
          <t>The vRA PostgreSQL database must set the log_min_messages to warning.</t>
        </r>
      </text>
    </comment>
    <comment ref="AT73" authorId="0" shapeId="0" xr:uid="{00000000-0006-0000-0400-0000E3000000}">
      <text>
        <r>
          <rPr>
            <sz val="11"/>
            <rFont val="Calibri"/>
          </rPr>
          <t>The vRA PostgreSQL database must set the log_statement to all.</t>
        </r>
      </text>
    </comment>
    <comment ref="AU73" authorId="0" shapeId="0" xr:uid="{00000000-0006-0000-0400-0000E4000000}">
      <text>
        <r>
          <rPr>
            <sz val="11"/>
            <rFont val="Calibri"/>
          </rPr>
          <t>The vRA PostgreSQL database must set the log_statement to all.</t>
        </r>
      </text>
    </comment>
    <comment ref="AV73" authorId="0" shapeId="0" xr:uid="{00000000-0006-0000-0400-0000E5000000}">
      <text>
        <r>
          <rPr>
            <sz val="11"/>
            <rFont val="Calibri"/>
          </rPr>
          <t>The vRA PostgreSQL database must set log_connections to on.</t>
        </r>
      </text>
    </comment>
    <comment ref="AW73" authorId="0" shapeId="0" xr:uid="{00000000-0006-0000-0400-0000E6000000}">
      <text>
        <r>
          <rPr>
            <sz val="11"/>
            <rFont val="Calibri"/>
          </rPr>
          <t>The vRA PostgreSQL database must set log_connections to on.</t>
        </r>
      </text>
    </comment>
    <comment ref="J77" authorId="0" shapeId="0" xr:uid="{00000000-0006-0000-0400-0000E7000000}">
      <text>
        <r>
          <rPr>
            <sz val="11"/>
            <rFont val="Calibri"/>
          </rPr>
          <t>HAProxy log files must be backed up onto a different system or media.</t>
        </r>
      </text>
    </comment>
    <comment ref="K77" authorId="0" shapeId="0" xr:uid="{00000000-0006-0000-0400-0000E8000000}">
      <text>
        <r>
          <rPr>
            <sz val="11"/>
            <rFont val="Calibri"/>
          </rPr>
          <t>HAProxy must be configured to use syslog.</t>
        </r>
      </text>
    </comment>
    <comment ref="L77" authorId="0" shapeId="0" xr:uid="{00000000-0006-0000-0400-0000E9000000}">
      <text>
        <r>
          <rPr>
            <sz val="11"/>
            <rFont val="Calibri"/>
          </rPr>
          <t>HAProxy must be configurable to integrate with an organizations security infrastructure.</t>
        </r>
      </text>
    </comment>
    <comment ref="M77" authorId="0" shapeId="0" xr:uid="{00000000-0006-0000-0400-0000EA000000}">
      <text>
        <r>
          <rPr>
            <sz val="11"/>
            <rFont val="Calibri"/>
          </rPr>
          <t>Lighttpd log data and records must be backed up onto a different system or media.</t>
        </r>
      </text>
    </comment>
    <comment ref="N77" authorId="0" shapeId="0" xr:uid="{00000000-0006-0000-0400-0000EB000000}">
      <text>
        <r>
          <rPr>
            <sz val="11"/>
            <rFont val="Calibri"/>
          </rPr>
          <t>The vRA PostgreSQL database must be configured to use a syslog facility.</t>
        </r>
      </text>
    </comment>
    <comment ref="O77" authorId="0" shapeId="0" xr:uid="{00000000-0006-0000-0400-0000EC000000}">
      <text>
        <r>
          <rPr>
            <sz val="11"/>
            <rFont val="Calibri"/>
          </rPr>
          <t>The vRA PostgreSQL database must be configured to use a syslog facility.</t>
        </r>
      </text>
    </comment>
    <comment ref="P77" authorId="0" shapeId="0" xr:uid="{00000000-0006-0000-0400-0000ED000000}">
      <text>
        <r>
          <rPr>
            <sz val="11"/>
            <rFont val="Calibri"/>
          </rPr>
          <t>The vRA PostgreSQL database must be configured to use a syslog facility.</t>
        </r>
      </text>
    </comment>
    <comment ref="Q77" authorId="0" shapeId="0" xr:uid="{00000000-0006-0000-0400-0000EE000000}">
      <text>
        <r>
          <rPr>
            <sz val="11"/>
            <rFont val="Calibri"/>
          </rPr>
          <t>The vAMI log records must be backed up at least every seven days onto a different system or system component than the system or component being logged.</t>
        </r>
      </text>
    </comment>
    <comment ref="R77" authorId="0" shapeId="0" xr:uid="{00000000-0006-0000-0400-0000EF000000}">
      <text>
        <r>
          <rPr>
            <sz val="11"/>
            <rFont val="Calibri"/>
          </rPr>
          <t>The vAMI must utilize syslog.</t>
        </r>
      </text>
    </comment>
    <comment ref="S77" authorId="0" shapeId="0" xr:uid="{00000000-0006-0000-0400-0000F0000000}">
      <text>
        <r>
          <rPr>
            <sz val="11"/>
            <rFont val="Calibri"/>
          </rPr>
          <t>The vAMI must utilize syslog.</t>
        </r>
      </text>
    </comment>
    <comment ref="T77" authorId="0" shapeId="0" xr:uid="{00000000-0006-0000-0400-0000F1000000}">
      <text>
        <r>
          <rPr>
            <sz val="11"/>
            <rFont val="Calibri"/>
          </rPr>
          <t>HAProxy must be configured to use syslog.</t>
        </r>
      </text>
    </comment>
    <comment ref="U77" authorId="0" shapeId="0" xr:uid="{00000000-0006-0000-0400-0000F2000000}">
      <text>
        <r>
          <rPr>
            <sz val="11"/>
            <rFont val="Calibri"/>
          </rPr>
          <t>Lighttpd must be configured to use syslog.</t>
        </r>
      </text>
    </comment>
    <comment ref="V77" authorId="0" shapeId="0" xr:uid="{00000000-0006-0000-0400-0000F3000000}">
      <text>
        <r>
          <rPr>
            <sz val="11"/>
            <rFont val="Calibri"/>
          </rPr>
          <t>Lighttpd must be configured to use syslog.</t>
        </r>
      </text>
    </comment>
    <comment ref="W77" authorId="0" shapeId="0" xr:uid="{00000000-0006-0000-0400-0000F4000000}">
      <text>
        <r>
          <rPr>
            <sz val="11"/>
            <rFont val="Calibri"/>
          </rPr>
          <t>The SLES for vRealize must off-load audit records onto a different system or media from the system being audited.</t>
        </r>
      </text>
    </comment>
    <comment ref="X77" authorId="0" shapeId="0" xr:uid="{00000000-0006-0000-0400-0000F5000000}">
      <text>
        <r>
          <rPr>
            <sz val="11"/>
            <rFont val="Calibri"/>
          </rPr>
          <t>The SLES for vRealize must, at a minimum, off-load audit information on interconnected systems in real time and off-load standalone systems weekly.</t>
        </r>
      </text>
    </comment>
    <comment ref="Y77" authorId="0" shapeId="0" xr:uid="{00000000-0006-0000-0400-0000F6000000}">
      <text>
        <r>
          <rPr>
            <sz val="11"/>
            <rFont val="Calibri"/>
          </rPr>
          <t>tc Server ALL log data and records must be backed up onto a different system or media.</t>
        </r>
      </text>
    </comment>
    <comment ref="Z77" authorId="0" shapeId="0" xr:uid="{00000000-0006-0000-0400-0000F7000000}">
      <text>
        <r>
          <rPr>
            <sz val="11"/>
            <rFont val="Calibri"/>
          </rPr>
          <t>tc Server ALL log files must be moved to a permanent repository in accordance with site policy.</t>
        </r>
      </text>
    </comment>
    <comment ref="J79" authorId="0" shapeId="0" xr:uid="{00000000-0006-0000-0400-0000F8000000}">
      <text>
        <r>
          <rPr>
            <sz val="11"/>
            <rFont val="Calibri"/>
          </rPr>
          <t>The vAMI error logs must be reviewed.</t>
        </r>
      </text>
    </comment>
    <comment ref="J113" authorId="0" shapeId="0" xr:uid="{00000000-0006-0000-0400-0000F9000000}">
      <text>
        <r>
          <rPr>
            <sz val="11"/>
            <rFont val="Calibri"/>
          </rPr>
          <t>HAProxy must use a logging mechanism that is configured to alert the ISSO and SA in the event of a processing failure.</t>
        </r>
      </text>
    </comment>
    <comment ref="K113" authorId="0" shapeId="0" xr:uid="{00000000-0006-0000-0400-0000FA000000}">
      <text>
        <r>
          <rPr>
            <sz val="11"/>
            <rFont val="Calibri"/>
          </rPr>
          <t>The web server must use a logging mechanism that is configured to provide a warning to the ISSO and SA when allocated record storage volume reaches 75% of maximum log record storage capacity.</t>
        </r>
      </text>
    </comment>
    <comment ref="L113" authorId="0" shapeId="0" xr:uid="{00000000-0006-0000-0400-0000FB000000}">
      <text>
        <r>
          <rPr>
            <sz val="11"/>
            <rFont val="Calibri"/>
          </rPr>
          <t>The SLES for vRealize must alert the ISSO and SA (at a minimum) in the event of an audit processing failure.</t>
        </r>
      </text>
    </comment>
    <comment ref="M113" authorId="0" shapeId="0" xr:uid="{00000000-0006-0000-0400-0000FC000000}">
      <text>
        <r>
          <rPr>
            <sz val="11"/>
            <rFont val="Calibri"/>
          </rPr>
          <t>The SLES for vRealize must notify System Administrators and Information System Security Officers when accounts are created, or enabled when previously disabled.</t>
        </r>
      </text>
    </comment>
    <comment ref="N113" authorId="0" shapeId="0" xr:uid="{00000000-0006-0000-0400-0000FD000000}">
      <text>
        <r>
          <rPr>
            <sz val="11"/>
            <rFont val="Calibri"/>
          </rPr>
          <t>The SLES for vRealize must immediately notify the SA and ISSO (at a minimum) when allocated audit record storage volume reaches 75% of the repository maximum audit record storage capacity.</t>
        </r>
      </text>
    </comment>
    <comment ref="O113" authorId="0" shapeId="0" xr:uid="{00000000-0006-0000-0400-0000FE000000}">
      <text>
        <r>
          <rPr>
            <sz val="11"/>
            <rFont val="Calibri"/>
          </rPr>
          <t>The SLES for vRealize must provide an immediate real-time alert to the SA and ISSO, at a minimum, of all audit failure events requiring real-time alerts.</t>
        </r>
      </text>
    </comment>
    <comment ref="P113" authorId="0" shapeId="0" xr:uid="{00000000-0006-0000-0400-0000FF000000}">
      <text>
        <r>
          <rPr>
            <sz val="11"/>
            <rFont val="Calibri"/>
          </rPr>
          <t>tc Server ALL must use a logging mechanism that is configured to alert the ISSO and SA in the event of a processing failure.</t>
        </r>
      </text>
    </comment>
    <comment ref="Q113" authorId="0" shapeId="0" xr:uid="{00000000-0006-0000-0400-000000010000}">
      <text>
        <r>
          <rPr>
            <sz val="11"/>
            <rFont val="Calibri"/>
          </rPr>
          <t>tc Server ALL must use a logging mechanism that is configured to provide a warning to the ISSO and SA when allocated record storage volume reaches 75% of maximum log record storage capacity.</t>
        </r>
      </text>
    </comment>
    <comment ref="J121" authorId="0" shapeId="0" xr:uid="{00000000-0006-0000-0400-000001010000}">
      <text>
        <r>
          <rPr>
            <sz val="11"/>
            <rFont val="Calibri"/>
          </rPr>
          <t>The SLES for vRealize must manage excess capacity, bandwidth, or other redundancy to limit the effects of information flooding types of Denial of Service (DoS) attacks.</t>
        </r>
      </text>
    </comment>
    <comment ref="K121" authorId="0" shapeId="0" xr:uid="{00000000-0006-0000-0400-000002010000}">
      <text>
        <r>
          <rPr>
            <sz val="11"/>
            <rFont val="Calibri"/>
          </rPr>
          <t>The SLES for vRealize must manage excess capacity, bandwidth, or other redundancy to limit the effects of information flooding types of Denial of Service (DoS) attacks.</t>
        </r>
      </text>
    </comment>
    <comment ref="L121" authorId="0" shapeId="0" xr:uid="{00000000-0006-0000-0400-000003010000}">
      <text>
        <r>
          <rPr>
            <sz val="11"/>
            <rFont val="Calibri"/>
          </rPr>
          <t>The SLES for vRealize must protect against or limit the effects of Denial of Service (DoS) attacks by ensuring the SLES for vRealize is implementing rate-limiting measures on impacted network interfaces.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SLES for vRealize must enforce the limit of three consecutive invalid logon attempts by a user during a 15-minute time period.</t>
        </r>
      </text>
    </comment>
    <comment ref="I2" authorId="0" shapeId="0" xr:uid="{00000000-0006-0000-0500-000005000000}">
      <text>
        <r>
          <rPr>
            <sz val="11"/>
            <rFont val="Calibri"/>
          </rPr>
          <t>The SLES for vRealize must automatically lock an account until the locked account is released by an administrator when three unsuccessful logon attempts in 15 minutes occur.</t>
        </r>
      </text>
    </comment>
    <comment ref="J2" authorId="0" shapeId="0" xr:uid="{00000000-0006-0000-0500-000002000000}">
      <text>
        <r>
          <rPr>
            <sz val="11"/>
            <rFont val="Calibri"/>
          </rPr>
          <t>The SLES for vRealize must enforce a delay of at least 4 seconds between logon prompts following a failed logon attempt.</t>
        </r>
      </text>
    </comment>
    <comment ref="K2" authorId="0" shapeId="0" xr:uid="{00000000-0006-0000-0500-000003000000}">
      <text>
        <r>
          <rPr>
            <sz val="11"/>
            <rFont val="Calibri"/>
          </rPr>
          <t>The SLES for vRealize must enforce a delay of at least 4 seconds between logon prompts following a failed logon attempt.</t>
        </r>
      </text>
    </comment>
    <comment ref="L2" authorId="0" shapeId="0" xr:uid="{00000000-0006-0000-0500-000004000000}">
      <text>
        <r>
          <rPr>
            <sz val="11"/>
            <rFont val="Calibri"/>
          </rPr>
          <t>The SLES for vRealize must enforce a delay of at least 4 seconds between logon prompts following a failed logon attempt.</t>
        </r>
      </text>
    </comment>
    <comment ref="H3" authorId="0" shapeId="0" xr:uid="{00000000-0006-0000-0500-000006000000}">
      <text>
        <r>
          <rPr>
            <sz val="11"/>
            <rFont val="Calibri"/>
          </rPr>
          <t>The vAMI must use a site-defined, user management system to uniquely identify and authenticate users (or processes acting on behalf of organizational users).</t>
        </r>
      </text>
    </comment>
    <comment ref="I3" authorId="0" shapeId="0" xr:uid="{00000000-0006-0000-0500-00000E000000}">
      <text>
        <r>
          <rPr>
            <sz val="11"/>
            <rFont val="Calibri"/>
          </rPr>
          <t>The vAMI must use sfcBasicPAMAuthentication for authentication of the remote administrator.</t>
        </r>
      </text>
    </comment>
    <comment ref="J3" authorId="0" shapeId="0" xr:uid="{00000000-0006-0000-0500-00000F000000}">
      <text>
        <r>
          <rPr>
            <sz val="11"/>
            <rFont val="Calibri"/>
          </rPr>
          <t>The vAMI must use _sfcBasicAuthenticate for initial authentication of the remote administrator.</t>
        </r>
      </text>
    </comment>
    <comment ref="K3" authorId="0" shapeId="0" xr:uid="{00000000-0006-0000-0500-000010000000}">
      <text>
        <r>
          <rPr>
            <sz val="11"/>
            <rFont val="Calibri"/>
          </rPr>
          <t>The vAMI must have the correct authentication set for HTTPS connections.</t>
        </r>
      </text>
    </comment>
    <comment ref="L3" authorId="0" shapeId="0" xr:uid="{00000000-0006-0000-0500-000011000000}">
      <text>
        <r>
          <rPr>
            <sz val="11"/>
            <rFont val="Calibri"/>
          </rPr>
          <t>vIDM must be configured correctly for the site enterprise user management system.</t>
        </r>
      </text>
    </comment>
    <comment ref="M3" authorId="0" shapeId="0" xr:uid="{00000000-0006-0000-0500-000007000000}">
      <text>
        <r>
          <rPr>
            <sz val="11"/>
            <rFont val="Calibri"/>
          </rPr>
          <t>The SLES for vRealize must use mechanisms meeting the requirements of applicable federal laws, Executive orders, directives, policies, regulations, standards, and guidance for authentication to a cryptographic module.</t>
        </r>
      </text>
    </comment>
    <comment ref="N3" authorId="0" shapeId="0" xr:uid="{00000000-0006-0000-0500-000008000000}">
      <text>
        <r>
          <rPr>
            <sz val="11"/>
            <rFont val="Calibri"/>
          </rPr>
          <t>The SLES for vRealize must uniquely identify and must authenticate non-organizational users (or processes acting on behalf of non-organizational users).</t>
        </r>
      </text>
    </comment>
    <comment ref="O3" authorId="0" shapeId="0" xr:uid="{00000000-0006-0000-0500-000009000000}">
      <text>
        <r>
          <rPr>
            <sz val="11"/>
            <rFont val="Calibri"/>
          </rPr>
          <t>The SLES for vRealize must uniquely identify and must authenticate non-organizational users (or processes acting on behalf of non-organizational users).</t>
        </r>
      </text>
    </comment>
    <comment ref="P3" authorId="0" shapeId="0" xr:uid="{00000000-0006-0000-0500-00000A000000}">
      <text>
        <r>
          <rPr>
            <sz val="11"/>
            <rFont val="Calibri"/>
          </rPr>
          <t>tc Server HORIZON must not use the tomcat-users XML database for user management.</t>
        </r>
      </text>
    </comment>
    <comment ref="Q3" authorId="0" shapeId="0" xr:uid="{00000000-0006-0000-0500-00000B000000}">
      <text>
        <r>
          <rPr>
            <sz val="11"/>
            <rFont val="Calibri"/>
          </rPr>
          <t>tc Server VCO must not use the tomcat-users XML database for user management.</t>
        </r>
      </text>
    </comment>
    <comment ref="R3" authorId="0" shapeId="0" xr:uid="{00000000-0006-0000-0500-00000C000000}">
      <text>
        <r>
          <rPr>
            <sz val="11"/>
            <rFont val="Calibri"/>
          </rPr>
          <t>tc Server VCAC must not use the tomcat-users XML database for user management.</t>
        </r>
      </text>
    </comment>
    <comment ref="S3" authorId="0" shapeId="0" xr:uid="{00000000-0006-0000-0500-00000D000000}">
      <text>
        <r>
          <rPr>
            <sz val="11"/>
            <rFont val="Calibri"/>
          </rPr>
          <t>tc Server ALL must be configured to the correct user authentication source.</t>
        </r>
      </text>
    </comment>
    <comment ref="H7" authorId="0" shapeId="0" xr:uid="{00000000-0006-0000-0500-000012000000}">
      <text>
        <r>
          <rPr>
            <sz val="11"/>
            <rFont val="Calibri"/>
          </rPr>
          <t>HAProxy log files must be backed up onto a different system or media.</t>
        </r>
      </text>
    </comment>
    <comment ref="I7" authorId="0" shapeId="0" xr:uid="{00000000-0006-0000-0500-00002F000000}">
      <text>
        <r>
          <rPr>
            <sz val="11"/>
            <rFont val="Calibri"/>
          </rPr>
          <t>HAProxy must be configured to use syslog.</t>
        </r>
      </text>
    </comment>
    <comment ref="J7" authorId="0" shapeId="0" xr:uid="{00000000-0006-0000-0500-000030000000}">
      <text>
        <r>
          <rPr>
            <sz val="11"/>
            <rFont val="Calibri"/>
          </rPr>
          <t>HAProxy must not impede the ability to write specified log record content to an audit log server.</t>
        </r>
      </text>
    </comment>
    <comment ref="K7" authorId="0" shapeId="0" xr:uid="{00000000-0006-0000-0500-000031000000}">
      <text>
        <r>
          <rPr>
            <sz val="11"/>
            <rFont val="Calibri"/>
          </rPr>
          <t>HAProxy must be configurable to integrate with an organizations security infrastructure.</t>
        </r>
      </text>
    </comment>
    <comment ref="L7" authorId="0" shapeId="0" xr:uid="{00000000-0006-0000-0500-000032000000}">
      <text>
        <r>
          <rPr>
            <sz val="11"/>
            <rFont val="Calibri"/>
          </rPr>
          <t>HAProxy must use the httplog option.</t>
        </r>
      </text>
    </comment>
    <comment ref="M7" authorId="0" shapeId="0" xr:uid="{00000000-0006-0000-0500-000033000000}">
      <text>
        <r>
          <rPr>
            <sz val="11"/>
            <rFont val="Calibri"/>
          </rPr>
          <t>Lighttpd must be configured to use mod_accesslog.</t>
        </r>
      </text>
    </comment>
    <comment ref="N7" authorId="0" shapeId="0" xr:uid="{00000000-0006-0000-0500-000034000000}">
      <text>
        <r>
          <rPr>
            <sz val="11"/>
            <rFont val="Calibri"/>
          </rPr>
          <t>Lighttpd must generate log records for system startup and shutdown.</t>
        </r>
      </text>
    </comment>
    <comment ref="O7" authorId="0" shapeId="0" xr:uid="{00000000-0006-0000-0500-000035000000}">
      <text>
        <r>
          <rPr>
            <sz val="11"/>
            <rFont val="Calibri"/>
          </rPr>
          <t>Lighttpd must capture, record, and log the IP address associated with a user session.</t>
        </r>
      </text>
    </comment>
    <comment ref="P7" authorId="0" shapeId="0" xr:uid="{00000000-0006-0000-0500-000036000000}">
      <text>
        <r>
          <rPr>
            <sz val="11"/>
            <rFont val="Calibri"/>
          </rPr>
          <t>Lighttpd must produce log records containing sufficient information to establish what type of events occurred.</t>
        </r>
      </text>
    </comment>
    <comment ref="Q7" authorId="0" shapeId="0" xr:uid="{00000000-0006-0000-0500-000037000000}">
      <text>
        <r>
          <rPr>
            <sz val="11"/>
            <rFont val="Calibri"/>
          </rPr>
          <t>Lighttpd must produce log records containing sufficient information to establish when (date and time) events occurred.</t>
        </r>
      </text>
    </comment>
    <comment ref="R7" authorId="0" shapeId="0" xr:uid="{00000000-0006-0000-0500-000038000000}">
      <text>
        <r>
          <rPr>
            <sz val="11"/>
            <rFont val="Calibri"/>
          </rPr>
          <t>Lighttpd must produce log records containing sufficient information to establish where within the web server the events occurred.</t>
        </r>
      </text>
    </comment>
    <comment ref="S7" authorId="0" shapeId="0" xr:uid="{00000000-0006-0000-0500-000039000000}">
      <text>
        <r>
          <rPr>
            <sz val="11"/>
            <rFont val="Calibri"/>
          </rPr>
          <t>Lighttpd must produce log records containing sufficient information to establish the source of events.</t>
        </r>
      </text>
    </comment>
    <comment ref="T7" authorId="0" shapeId="0" xr:uid="{00000000-0006-0000-0500-000013000000}">
      <text>
        <r>
          <rPr>
            <sz val="11"/>
            <rFont val="Calibri"/>
          </rPr>
          <t>Lighttpd must produce log records containing sufficient information to establish the outcome (success or failure) of events.</t>
        </r>
      </text>
    </comment>
    <comment ref="U7" authorId="0" shapeId="0" xr:uid="{00000000-0006-0000-0500-000014000000}">
      <text>
        <r>
          <rPr>
            <sz val="11"/>
            <rFont val="Calibri"/>
          </rPr>
          <t>Lighttpd log data and records must be backed up onto a different system or media.</t>
        </r>
      </text>
    </comment>
    <comment ref="V7" authorId="0" shapeId="0" xr:uid="{00000000-0006-0000-0500-000015000000}">
      <text>
        <r>
          <rPr>
            <sz val="11"/>
            <rFont val="Calibri"/>
          </rPr>
          <t>vRA PostgreSQL database log file data must contain required data elements.</t>
        </r>
      </text>
    </comment>
    <comment ref="W7" authorId="0" shapeId="0" xr:uid="{00000000-0006-0000-0500-000016000000}">
      <text>
        <r>
          <rPr>
            <sz val="11"/>
            <rFont val="Calibri"/>
          </rPr>
          <t>The vRA PostgreSQL database must set the log_statement to all.</t>
        </r>
      </text>
    </comment>
    <comment ref="X7" authorId="0" shapeId="0" xr:uid="{00000000-0006-0000-0500-000017000000}">
      <text>
        <r>
          <rPr>
            <sz val="11"/>
            <rFont val="Calibri"/>
          </rPr>
          <t>The vRA PostgreSQL database must set the log_statement to all.</t>
        </r>
      </text>
    </comment>
    <comment ref="Y7" authorId="0" shapeId="0" xr:uid="{00000000-0006-0000-0500-000018000000}">
      <text>
        <r>
          <rPr>
            <sz val="11"/>
            <rFont val="Calibri"/>
          </rPr>
          <t>The vRA PostgreSQL database must set the log_statement to all.</t>
        </r>
      </text>
    </comment>
    <comment ref="Z7" authorId="0" shapeId="0" xr:uid="{00000000-0006-0000-0500-000019000000}">
      <text>
        <r>
          <rPr>
            <sz val="11"/>
            <rFont val="Calibri"/>
          </rPr>
          <t>vRA PostgreSQL database log file data must contain required data elements.</t>
        </r>
      </text>
    </comment>
    <comment ref="AA7" authorId="0" shapeId="0" xr:uid="{00000000-0006-0000-0500-00001A000000}">
      <text>
        <r>
          <rPr>
            <sz val="11"/>
            <rFont val="Calibri"/>
          </rPr>
          <t>vRA PostgreSQL database log file data must contain required data elements.</t>
        </r>
      </text>
    </comment>
    <comment ref="AB7" authorId="0" shapeId="0" xr:uid="{00000000-0006-0000-0500-00001B000000}">
      <text>
        <r>
          <rPr>
            <sz val="11"/>
            <rFont val="Calibri"/>
          </rPr>
          <t>vRA PostgreSQL database log file data must contain required data elements.</t>
        </r>
      </text>
    </comment>
    <comment ref="AC7" authorId="0" shapeId="0" xr:uid="{00000000-0006-0000-0500-00001C000000}">
      <text>
        <r>
          <rPr>
            <sz val="11"/>
            <rFont val="Calibri"/>
          </rPr>
          <t>vRA PostgreSQL database log file data must contain required data elements.</t>
        </r>
      </text>
    </comment>
    <comment ref="AD7" authorId="0" shapeId="0" xr:uid="{00000000-0006-0000-0500-00001D000000}">
      <text>
        <r>
          <rPr>
            <sz val="11"/>
            <rFont val="Calibri"/>
          </rPr>
          <t>vRA PostgreSQL database log file data must contain required data elements.</t>
        </r>
      </text>
    </comment>
    <comment ref="AE7" authorId="0" shapeId="0" xr:uid="{00000000-0006-0000-0500-00001E000000}">
      <text>
        <r>
          <rPr>
            <sz val="11"/>
            <rFont val="Calibri"/>
          </rPr>
          <t>vRA PostgreSQL database log file data must contain required data elements.</t>
        </r>
      </text>
    </comment>
    <comment ref="AF7" authorId="0" shapeId="0" xr:uid="{00000000-0006-0000-0500-00001F000000}">
      <text>
        <r>
          <rPr>
            <sz val="11"/>
            <rFont val="Calibri"/>
          </rPr>
          <t>vRA PostgreSQL database log file data must contain required data elements.</t>
        </r>
      </text>
    </comment>
    <comment ref="AG7" authorId="0" shapeId="0" xr:uid="{00000000-0006-0000-0500-000020000000}">
      <text>
        <r>
          <rPr>
            <sz val="11"/>
            <rFont val="Calibri"/>
          </rPr>
          <t>vRA PostgreSQL database must have log_truncate_on_rotation enabled.</t>
        </r>
      </text>
    </comment>
    <comment ref="AH7" authorId="0" shapeId="0" xr:uid="{00000000-0006-0000-0500-000021000000}">
      <text>
        <r>
          <rPr>
            <sz val="11"/>
            <rFont val="Calibri"/>
          </rPr>
          <t>vRA PostgreSQL database objects must only be accessible to the postgres account.</t>
        </r>
      </text>
    </comment>
    <comment ref="AI7" authorId="0" shapeId="0" xr:uid="{00000000-0006-0000-0500-000022000000}">
      <text>
        <r>
          <rPr>
            <sz val="11"/>
            <rFont val="Calibri"/>
          </rPr>
          <t>The vRA PostgreSQL database must complete writing log entries prior to returning results.</t>
        </r>
      </text>
    </comment>
    <comment ref="AJ7" authorId="0" shapeId="0" xr:uid="{00000000-0006-0000-0500-000023000000}">
      <text>
        <r>
          <rPr>
            <sz val="11"/>
            <rFont val="Calibri"/>
          </rPr>
          <t>The vRA PostgreSQL database must have log collection enabled.</t>
        </r>
      </text>
    </comment>
    <comment ref="AK7" authorId="0" shapeId="0" xr:uid="{00000000-0006-0000-0500-000024000000}">
      <text>
        <r>
          <rPr>
            <sz val="11"/>
            <rFont val="Calibri"/>
          </rPr>
          <t>The vRA PostgreSQL database must be configured to use a syslog facility.</t>
        </r>
      </text>
    </comment>
    <comment ref="AL7" authorId="0" shapeId="0" xr:uid="{00000000-0006-0000-0500-000025000000}">
      <text>
        <r>
          <rPr>
            <sz val="11"/>
            <rFont val="Calibri"/>
          </rPr>
          <t>The vRA PostgreSQL database must be configured to use a syslog facility.</t>
        </r>
      </text>
    </comment>
    <comment ref="AM7" authorId="0" shapeId="0" xr:uid="{00000000-0006-0000-0500-000026000000}">
      <text>
        <r>
          <rPr>
            <sz val="11"/>
            <rFont val="Calibri"/>
          </rPr>
          <t>vRA PostgreSQL database log file data must contain required data elements.</t>
        </r>
      </text>
    </comment>
    <comment ref="AN7" authorId="0" shapeId="0" xr:uid="{00000000-0006-0000-0500-000027000000}">
      <text>
        <r>
          <rPr>
            <sz val="11"/>
            <rFont val="Calibri"/>
          </rPr>
          <t>The vRA PostgreSQL database must set the log_statement to all.</t>
        </r>
      </text>
    </comment>
    <comment ref="AO7" authorId="0" shapeId="0" xr:uid="{00000000-0006-0000-0500-000028000000}">
      <text>
        <r>
          <rPr>
            <sz val="11"/>
            <rFont val="Calibri"/>
          </rPr>
          <t>The vRA PostgreSQL database must set the log_statement to all.</t>
        </r>
      </text>
    </comment>
    <comment ref="AP7" authorId="0" shapeId="0" xr:uid="{00000000-0006-0000-0500-000029000000}">
      <text>
        <r>
          <rPr>
            <sz val="11"/>
            <rFont val="Calibri"/>
          </rPr>
          <t>The vRA PostgreSQL database must set the log_statement to all.</t>
        </r>
      </text>
    </comment>
    <comment ref="AQ7" authorId="0" shapeId="0" xr:uid="{00000000-0006-0000-0500-00002A000000}">
      <text>
        <r>
          <rPr>
            <sz val="11"/>
            <rFont val="Calibri"/>
          </rPr>
          <t>The vRA PostgreSQL database must set the log_statement to all.</t>
        </r>
      </text>
    </comment>
    <comment ref="AR7" authorId="0" shapeId="0" xr:uid="{00000000-0006-0000-0500-00002B000000}">
      <text>
        <r>
          <rPr>
            <sz val="11"/>
            <rFont val="Calibri"/>
          </rPr>
          <t>The DBMS must generate audit records when privileges/permissions are modified.</t>
        </r>
      </text>
    </comment>
    <comment ref="AS7" authorId="0" shapeId="0" xr:uid="{00000000-0006-0000-0500-00002C000000}">
      <text>
        <r>
          <rPr>
            <sz val="11"/>
            <rFont val="Calibri"/>
          </rPr>
          <t>The DBMS must generate audit records when unsuccessful attempts to modify privileges/permissions occur.</t>
        </r>
      </text>
    </comment>
    <comment ref="AT7" authorId="0" shapeId="0" xr:uid="{00000000-0006-0000-0500-00002D000000}">
      <text>
        <r>
          <rPr>
            <sz val="11"/>
            <rFont val="Calibri"/>
          </rPr>
          <t>The DBMS must generate audit records when security objects are modified.</t>
        </r>
      </text>
    </comment>
    <comment ref="AU7" authorId="0" shapeId="0" xr:uid="{00000000-0006-0000-0500-00002E000000}">
      <text>
        <r>
          <rPr>
            <sz val="11"/>
            <rFont val="Calibri"/>
          </rPr>
          <t>The DBMS must generate audit records when unsuccessful attempts to modify security objects occur.</t>
        </r>
      </text>
    </comment>
    <comment ref="H10" authorId="0" shapeId="0" xr:uid="{00000000-0006-0000-0500-00003A000000}">
      <text>
        <r>
          <rPr>
            <sz val="11"/>
            <rFont val="Calibri"/>
          </rPr>
          <t>HAProxy files must be verified for their integrity (checksums) before being added to the build systems.</t>
        </r>
      </text>
    </comment>
    <comment ref="I10" authorId="0" shapeId="0" xr:uid="{00000000-0006-0000-0500-00003B000000}">
      <text>
        <r>
          <rPr>
            <sz val="11"/>
            <rFont val="Calibri"/>
          </rPr>
          <t>HAProxy expansion modules must be verified for their integrity (checksums) before being added to the build systems.</t>
        </r>
      </text>
    </comment>
    <comment ref="J10" authorId="0" shapeId="0" xr:uid="{00000000-0006-0000-0500-00003C000000}">
      <text>
        <r>
          <rPr>
            <sz val="11"/>
            <rFont val="Calibri"/>
          </rPr>
          <t>Lighttpd files must be verified for their integrity before being added to a production web server.</t>
        </r>
      </text>
    </comment>
    <comment ref="K10" authorId="0" shapeId="0" xr:uid="{00000000-0006-0000-0500-00003D000000}">
      <text>
        <r>
          <rPr>
            <sz val="11"/>
            <rFont val="Calibri"/>
          </rPr>
          <t>Lighttpd expansion modules must be verified for their integrity before being added to a production web server.</t>
        </r>
      </text>
    </comment>
    <comment ref="L10" authorId="0" shapeId="0" xr:uid="{00000000-0006-0000-0500-00003E000000}">
      <text>
        <r>
          <rPr>
            <sz val="11"/>
            <rFont val="Calibri"/>
          </rPr>
          <t>The RPM package management tool must cryptographically verify the authenticity of all software packages during installation.</t>
        </r>
      </text>
    </comment>
    <comment ref="M10" authorId="0" shapeId="0" xr:uid="{00000000-0006-0000-0500-00003F000000}">
      <text>
        <r>
          <rPr>
            <sz val="11"/>
            <rFont val="Calibri"/>
          </rPr>
          <t>The SLES for vRealize must verify correct operation of all security functions.</t>
        </r>
      </text>
    </comment>
    <comment ref="N10" authorId="0" shapeId="0" xr:uid="{00000000-0006-0000-0500-000040000000}">
      <text>
        <r>
          <rPr>
            <sz val="11"/>
            <rFont val="Calibri"/>
          </rPr>
          <t>tc Server ALL server files must be verified for their integrity (e.g., checksums and hashes) before becoming part of the production web server.</t>
        </r>
      </text>
    </comment>
    <comment ref="O10" authorId="0" shapeId="0" xr:uid="{00000000-0006-0000-0500-000041000000}">
      <text>
        <r>
          <rPr>
            <sz val="11"/>
            <rFont val="Calibri"/>
          </rPr>
          <t>tc Server ALL expansion modules must be fully reviewed, tested, and signed before they can exist on a production web server.</t>
        </r>
      </text>
    </comment>
    <comment ref="H14" authorId="0" shapeId="0" xr:uid="{00000000-0006-0000-0500-000042000000}">
      <text>
        <r>
          <rPr>
            <sz val="11"/>
            <rFont val="Calibri"/>
          </rPr>
          <t>HAProxy must not contain any documentation, sample code, example applications, and tutorials.</t>
        </r>
      </text>
    </comment>
    <comment ref="I14" authorId="0" shapeId="0" xr:uid="{00000000-0006-0000-0500-000043000000}">
      <text>
        <r>
          <rPr>
            <sz val="11"/>
            <rFont val="Calibri"/>
          </rPr>
          <t>Lighttpd must prohibit unnecessary services, functions or processes.</t>
        </r>
      </text>
    </comment>
    <comment ref="J14" authorId="0" shapeId="0" xr:uid="{00000000-0006-0000-0500-000044000000}">
      <text>
        <r>
          <rPr>
            <sz val="11"/>
            <rFont val="Calibri"/>
          </rPr>
          <t>Lighttpd must only contain components that are operationally necessary.</t>
        </r>
      </text>
    </comment>
    <comment ref="K14" authorId="0" shapeId="0" xr:uid="{00000000-0006-0000-0500-000045000000}">
      <text>
        <r>
          <rPr>
            <sz val="11"/>
            <rFont val="Calibri"/>
          </rPr>
          <t>Lighttpd must have MIME types for csh or sh shell programs disabled.</t>
        </r>
      </text>
    </comment>
    <comment ref="L14" authorId="0" shapeId="0" xr:uid="{00000000-0006-0000-0500-000046000000}">
      <text>
        <r>
          <rPr>
            <sz val="11"/>
            <rFont val="Calibri"/>
          </rPr>
          <t>Lighttpd must only enable mappings to necessary and approved scripts.</t>
        </r>
      </text>
    </comment>
    <comment ref="M14" authorId="0" shapeId="0" xr:uid="{00000000-0006-0000-0500-000047000000}">
      <text>
        <r>
          <rPr>
            <sz val="11"/>
            <rFont val="Calibri"/>
          </rPr>
          <t>Lighttpd must have resource mappings set to disable the serving of certain file types.</t>
        </r>
      </text>
    </comment>
    <comment ref="N14" authorId="0" shapeId="0" xr:uid="{00000000-0006-0000-0500-000048000000}">
      <text>
        <r>
          <rPr>
            <sz val="11"/>
            <rFont val="Calibri"/>
          </rPr>
          <t>Lighttpd must not have the Web Distributed Authoring (WebDAV) module installed.</t>
        </r>
      </text>
    </comment>
    <comment ref="O14" authorId="0" shapeId="0" xr:uid="{00000000-0006-0000-0500-000049000000}">
      <text>
        <r>
          <rPr>
            <sz val="11"/>
            <rFont val="Calibri"/>
          </rPr>
          <t>Lighttpd must not have the webdav configuration file included.</t>
        </r>
      </text>
    </comment>
    <comment ref="P14" authorId="0" shapeId="0" xr:uid="{00000000-0006-0000-0500-00004A000000}">
      <text>
        <r>
          <rPr>
            <sz val="11"/>
            <rFont val="Calibri"/>
          </rPr>
          <t>Lighttpd must disable directory browsing.</t>
        </r>
      </text>
    </comment>
    <comment ref="Q14" authorId="0" shapeId="0" xr:uid="{00000000-0006-0000-0500-00004B000000}">
      <text>
        <r>
          <rPr>
            <sz val="11"/>
            <rFont val="Calibri"/>
          </rPr>
          <t>Lighttpd must not be configured to use mod_status.</t>
        </r>
      </text>
    </comment>
    <comment ref="R14" authorId="0" shapeId="0" xr:uid="{00000000-0006-0000-0500-00004C000000}">
      <text>
        <r>
          <rPr>
            <sz val="11"/>
            <rFont val="Calibri"/>
          </rPr>
          <t>The vRA PostgreSQL database must not contain sample data.</t>
        </r>
      </text>
    </comment>
    <comment ref="S14" authorId="0" shapeId="0" xr:uid="{00000000-0006-0000-0500-00004D000000}">
      <text>
        <r>
          <rPr>
            <sz val="11"/>
            <rFont val="Calibri"/>
          </rPr>
          <t>The vAMI must not contain any unnecessary functions and only provide essential capabilities.</t>
        </r>
      </text>
    </comment>
    <comment ref="T14" authorId="0" shapeId="0" xr:uid="{00000000-0006-0000-0500-00004E000000}">
      <text>
        <r>
          <rPr>
            <sz val="11"/>
            <rFont val="Calibri"/>
          </rPr>
          <t>The Bluetooth protocol handler must be disabled or not installed.</t>
        </r>
      </text>
    </comment>
    <comment ref="U14" authorId="0" shapeId="0" xr:uid="{00000000-0006-0000-0500-00004F000000}">
      <text>
        <r>
          <rPr>
            <sz val="11"/>
            <rFont val="Calibri"/>
          </rPr>
          <t>The system must have USB Mass Storage disabled unless needed.</t>
        </r>
      </text>
    </comment>
    <comment ref="V14" authorId="0" shapeId="0" xr:uid="{00000000-0006-0000-0500-000050000000}">
      <text>
        <r>
          <rPr>
            <sz val="11"/>
            <rFont val="Calibri"/>
          </rPr>
          <t>The system must have USB disabled unless needed.</t>
        </r>
      </text>
    </comment>
    <comment ref="W14" authorId="0" shapeId="0" xr:uid="{00000000-0006-0000-0500-000051000000}">
      <text>
        <r>
          <rPr>
            <sz val="11"/>
            <rFont val="Calibri"/>
          </rPr>
          <t>The telnet-server package must not be installed.</t>
        </r>
      </text>
    </comment>
    <comment ref="X14" authorId="0" shapeId="0" xr:uid="{00000000-0006-0000-0500-000052000000}">
      <text>
        <r>
          <rPr>
            <sz val="11"/>
            <rFont val="Calibri"/>
          </rPr>
          <t>The rsh-server package must not be installed.</t>
        </r>
      </text>
    </comment>
    <comment ref="Y14" authorId="0" shapeId="0" xr:uid="{00000000-0006-0000-0500-000053000000}">
      <text>
        <r>
          <rPr>
            <sz val="11"/>
            <rFont val="Calibri"/>
          </rPr>
          <t>The ypserv package must not be installed.</t>
        </r>
      </text>
    </comment>
    <comment ref="Z14" authorId="0" shapeId="0" xr:uid="{00000000-0006-0000-0500-000054000000}">
      <text>
        <r>
          <rPr>
            <sz val="11"/>
            <rFont val="Calibri"/>
          </rPr>
          <t>The yast2-tftp-server package must not be installed.</t>
        </r>
      </text>
    </comment>
    <comment ref="AA14" authorId="0" shapeId="0" xr:uid="{00000000-0006-0000-0500-000055000000}">
      <text>
        <r>
          <rPr>
            <sz val="11"/>
            <rFont val="Calibri"/>
          </rPr>
          <t>The tftp package must not be installed.</t>
        </r>
      </text>
    </comment>
    <comment ref="AB14" authorId="0" shapeId="0" xr:uid="{00000000-0006-0000-0500-000056000000}">
      <text>
        <r>
          <rPr>
            <sz val="11"/>
            <rFont val="Calibri"/>
          </rPr>
          <t>The Reliable Datagram Sockets (RDS) protocol must be disabled or not installed unless required.</t>
        </r>
      </text>
    </comment>
    <comment ref="AC14" authorId="0" shapeId="0" xr:uid="{00000000-0006-0000-0500-000057000000}">
      <text>
        <r>
          <rPr>
            <sz val="11"/>
            <rFont val="Calibri"/>
          </rPr>
          <t>The Transparent Inter-Process Communication (TIPC) must be disabled or not installed.</t>
        </r>
      </text>
    </comment>
    <comment ref="AD14" authorId="0" shapeId="0" xr:uid="{00000000-0006-0000-0500-000058000000}">
      <text>
        <r>
          <rPr>
            <sz val="11"/>
            <rFont val="Calibri"/>
          </rPr>
          <t>The xinetd service must be disabled if no network services using it are enabled.</t>
        </r>
      </text>
    </comment>
    <comment ref="AE14" authorId="0" shapeId="0" xr:uid="{00000000-0006-0000-0500-000059000000}">
      <text>
        <r>
          <rPr>
            <sz val="11"/>
            <rFont val="Calibri"/>
          </rPr>
          <t>The ypbind service must not be running if no network services utilizing it are enabled.</t>
        </r>
      </text>
    </comment>
    <comment ref="AF14" authorId="0" shapeId="0" xr:uid="{00000000-0006-0000-0500-00005A000000}">
      <text>
        <r>
          <rPr>
            <sz val="11"/>
            <rFont val="Calibri"/>
          </rPr>
          <t>Mail relaying must be restricted.</t>
        </r>
      </text>
    </comment>
    <comment ref="AG14" authorId="0" shapeId="0" xr:uid="{00000000-0006-0000-0500-00005B000000}">
      <text>
        <r>
          <rPr>
            <sz val="11"/>
            <rFont val="Calibri"/>
          </rPr>
          <t>The SMTP service HELP command must not be enabled.</t>
        </r>
      </text>
    </comment>
    <comment ref="AH14" authorId="0" shapeId="0" xr:uid="{00000000-0006-0000-0500-00005C000000}">
      <text>
        <r>
          <rPr>
            <sz val="11"/>
            <rFont val="Calibri"/>
          </rPr>
          <t>The SMTP service SMTP greeting must not provide version information.</t>
        </r>
      </text>
    </comment>
    <comment ref="AI14" authorId="0" shapeId="0" xr:uid="{00000000-0006-0000-0500-00005D000000}">
      <text>
        <r>
          <rPr>
            <sz val="11"/>
            <rFont val="Calibri"/>
          </rPr>
          <t>The SMTP service must not use .forward files.</t>
        </r>
      </text>
    </comment>
    <comment ref="AJ14" authorId="0" shapeId="0" xr:uid="{00000000-0006-0000-0500-00005E000000}">
      <text>
        <r>
          <rPr>
            <sz val="11"/>
            <rFont val="Calibri"/>
          </rPr>
          <t>The SMTP service must not have the EXPN feature active.</t>
        </r>
      </text>
    </comment>
    <comment ref="AK14" authorId="0" shapeId="0" xr:uid="{00000000-0006-0000-0500-00005F000000}">
      <text>
        <r>
          <rPr>
            <sz val="11"/>
            <rFont val="Calibri"/>
          </rPr>
          <t>The SMTP service must not have the VRFY feature active.</t>
        </r>
      </text>
    </comment>
    <comment ref="AL14" authorId="0" shapeId="0" xr:uid="{00000000-0006-0000-0500-000060000000}">
      <text>
        <r>
          <rPr>
            <sz val="11"/>
            <rFont val="Calibri"/>
          </rPr>
          <t>The Lightweight User Datagram Protocol (UDP-Lite) must be disabled unless required.</t>
        </r>
      </text>
    </comment>
    <comment ref="AM14" authorId="0" shapeId="0" xr:uid="{00000000-0006-0000-0500-000061000000}">
      <text>
        <r>
          <rPr>
            <sz val="11"/>
            <rFont val="Calibri"/>
          </rPr>
          <t>The Internetwork Packet Exchange (IPX) protocol must be disabled or not installed.</t>
        </r>
      </text>
    </comment>
    <comment ref="AN14" authorId="0" shapeId="0" xr:uid="{00000000-0006-0000-0500-000062000000}">
      <text>
        <r>
          <rPr>
            <sz val="11"/>
            <rFont val="Calibri"/>
          </rPr>
          <t>The AppleTalk protocol must be disabled or not installed.</t>
        </r>
      </text>
    </comment>
    <comment ref="AO14" authorId="0" shapeId="0" xr:uid="{00000000-0006-0000-0500-000063000000}">
      <text>
        <r>
          <rPr>
            <sz val="11"/>
            <rFont val="Calibri"/>
          </rPr>
          <t>The DECnet protocol must be disabled or not installed.</t>
        </r>
      </text>
    </comment>
    <comment ref="AP14" authorId="0" shapeId="0" xr:uid="{00000000-0006-0000-0500-000064000000}">
      <text>
        <r>
          <rPr>
            <sz val="11"/>
            <rFont val="Calibri"/>
          </rPr>
          <t>The DHCP client must be disabled if not needed.</t>
        </r>
      </text>
    </comment>
    <comment ref="AQ14" authorId="0" shapeId="0" xr:uid="{00000000-0006-0000-0500-000065000000}">
      <text>
        <r>
          <rPr>
            <sz val="11"/>
            <rFont val="Calibri"/>
          </rPr>
          <t>The SLES for vRealize must have IEEE 1394 (Firewire) disabled unless needed.</t>
        </r>
      </text>
    </comment>
    <comment ref="AR14" authorId="0" shapeId="0" xr:uid="{00000000-0006-0000-0500-000066000000}">
      <text>
        <r>
          <rPr>
            <sz val="11"/>
            <rFont val="Calibri"/>
          </rPr>
          <t>tc Server ALL must only contain services and functions necessary for operation.</t>
        </r>
      </text>
    </comment>
    <comment ref="AS14" authorId="0" shapeId="0" xr:uid="{00000000-0006-0000-0500-000067000000}">
      <text>
        <r>
          <rPr>
            <sz val="11"/>
            <rFont val="Calibri"/>
          </rPr>
          <t>tc Server ALL must exclude documentation, sample code, example applications, and tutorials.</t>
        </r>
      </text>
    </comment>
    <comment ref="AT14" authorId="0" shapeId="0" xr:uid="{00000000-0006-0000-0500-000068000000}">
      <text>
        <r>
          <rPr>
            <sz val="11"/>
            <rFont val="Calibri"/>
          </rPr>
          <t>tc Server ALL must exclude installation of utility programs, services, plug-ins, and modules not necessary for operation.</t>
        </r>
      </text>
    </comment>
    <comment ref="AU14" authorId="0" shapeId="0" xr:uid="{00000000-0006-0000-0500-000069000000}">
      <text>
        <r>
          <rPr>
            <sz val="11"/>
            <rFont val="Calibri"/>
          </rPr>
          <t>tc Server ALL must have Multipurpose Internet Mail Extensions (MIME) that invoke OS shell programs disabled.</t>
        </r>
      </text>
    </comment>
    <comment ref="H16" authorId="0" shapeId="0" xr:uid="{00000000-0006-0000-0500-00006A000000}">
      <text>
        <r>
          <rPr>
            <sz val="11"/>
            <rFont val="Calibri"/>
          </rPr>
          <t>vRA must enable FIPS Mode.</t>
        </r>
      </text>
    </comment>
    <comment ref="I16" authorId="0" shapeId="0" xr:uid="{00000000-0006-0000-0500-00006B000000}">
      <text>
        <r>
          <rPr>
            <sz val="11"/>
            <rFont val="Calibri"/>
          </rPr>
          <t>The application server must only allow the use of DoD PKI-established certificate authorities for verification of the establishment of protected sessions.</t>
        </r>
      </text>
    </comment>
    <comment ref="J16" authorId="0" shapeId="0" xr:uid="{00000000-0006-0000-0500-00006C000000}">
      <text>
        <r>
          <rPr>
            <sz val="11"/>
            <rFont val="Calibri"/>
          </rPr>
          <t>The application server must use DoD- or CNSS-approved PKI Class 3 or Class 4 certificates.</t>
        </r>
      </text>
    </comment>
    <comment ref="K16" authorId="0" shapeId="0" xr:uid="{00000000-0006-0000-0500-00006D000000}">
      <text>
        <r>
          <rPr>
            <sz val="11"/>
            <rFont val="Calibri"/>
          </rPr>
          <t>HAProxy must use SSL/TLS protocols in order to secure passwords during transmission from the client.</t>
        </r>
      </text>
    </comment>
    <comment ref="L16" authorId="0" shapeId="0" xr:uid="{00000000-0006-0000-0500-00006E000000}">
      <text>
        <r>
          <rPr>
            <sz val="11"/>
            <rFont val="Calibri"/>
          </rPr>
          <t>HAProxy must perform RFC 5280-compliant certification path validation if PKI is being used.</t>
        </r>
      </text>
    </comment>
    <comment ref="M16" authorId="0" shapeId="0" xr:uid="{00000000-0006-0000-0500-00006F000000}">
      <text>
        <r>
          <rPr>
            <sz val="11"/>
            <rFont val="Calibri"/>
          </rPr>
          <t>HAProxys private key must have access restricted.</t>
        </r>
      </text>
    </comment>
    <comment ref="N16" authorId="0" shapeId="0" xr:uid="{00000000-0006-0000-0500-000070000000}">
      <text>
        <r>
          <rPr>
            <sz val="11"/>
            <rFont val="Calibri"/>
          </rPr>
          <t>HAProxy must be configured to use only FIPS 140-2 approved ciphers.</t>
        </r>
      </text>
    </comment>
    <comment ref="O16" authorId="0" shapeId="0" xr:uid="{00000000-0006-0000-0500-000071000000}">
      <text>
        <r>
          <rPr>
            <sz val="11"/>
            <rFont val="Calibri"/>
          </rPr>
          <t>HAProxy must redirect all http traffic to use https.</t>
        </r>
      </text>
    </comment>
    <comment ref="P16" authorId="0" shapeId="0" xr:uid="{00000000-0006-0000-0500-000072000000}">
      <text>
        <r>
          <rPr>
            <sz val="11"/>
            <rFont val="Calibri"/>
          </rPr>
          <t>HAProxy must be configured with FIPS 140-2 compliant ciphers for https connections.</t>
        </r>
      </text>
    </comment>
    <comment ref="Q16" authorId="0" shapeId="0" xr:uid="{00000000-0006-0000-0500-000073000000}">
      <text>
        <r>
          <rPr>
            <sz val="11"/>
            <rFont val="Calibri"/>
          </rPr>
          <t>HAProxy must be configured to use SSL/TLS.</t>
        </r>
      </text>
    </comment>
    <comment ref="R16" authorId="0" shapeId="0" xr:uid="{00000000-0006-0000-0500-000074000000}">
      <text>
        <r>
          <rPr>
            <sz val="11"/>
            <rFont val="Calibri"/>
          </rPr>
          <t>HAProxy must set the no-sslv3 value on all client ports.</t>
        </r>
      </text>
    </comment>
    <comment ref="S16" authorId="0" shapeId="0" xr:uid="{00000000-0006-0000-0500-000075000000}">
      <text>
        <r>
          <rPr>
            <sz val="11"/>
            <rFont val="Calibri"/>
          </rPr>
          <t>HAProxy must remove all export ciphers.</t>
        </r>
      </text>
    </comment>
    <comment ref="T16" authorId="0" shapeId="0" xr:uid="{00000000-0006-0000-0500-000076000000}">
      <text>
        <r>
          <rPr>
            <sz val="11"/>
            <rFont val="Calibri"/>
          </rPr>
          <t>Lighttpd must be configured with FIPS 140-2 compliant ciphers for https connections.</t>
        </r>
      </text>
    </comment>
    <comment ref="U16" authorId="0" shapeId="0" xr:uid="{00000000-0006-0000-0500-000077000000}">
      <text>
        <r>
          <rPr>
            <sz val="11"/>
            <rFont val="Calibri"/>
          </rPr>
          <t>Lighttpd must be configured to use the SSL engine.</t>
        </r>
      </text>
    </comment>
    <comment ref="V16" authorId="0" shapeId="0" xr:uid="{00000000-0006-0000-0500-000078000000}">
      <text>
        <r>
          <rPr>
            <sz val="11"/>
            <rFont val="Calibri"/>
          </rPr>
          <t>Lighttpd must use SSL/TLS protocols in order to secure passwords during transmission from the client.</t>
        </r>
      </text>
    </comment>
    <comment ref="W16" authorId="0" shapeId="0" xr:uid="{00000000-0006-0000-0500-000079000000}">
      <text>
        <r>
          <rPr>
            <sz val="11"/>
            <rFont val="Calibri"/>
          </rPr>
          <t>Lighttpd must have private key access restricted.</t>
        </r>
      </text>
    </comment>
    <comment ref="X16" authorId="0" shapeId="0" xr:uid="{00000000-0006-0000-0500-00007A000000}">
      <text>
        <r>
          <rPr>
            <sz val="11"/>
            <rFont val="Calibri"/>
          </rPr>
          <t>Lighttpd must be configured to use only FIPS 140-2 approved ciphers.</t>
        </r>
      </text>
    </comment>
    <comment ref="Y16" authorId="0" shapeId="0" xr:uid="{00000000-0006-0000-0500-00007B000000}">
      <text>
        <r>
          <rPr>
            <sz val="11"/>
            <rFont val="Calibri"/>
          </rPr>
          <t>Lighttpd must be configured with FIPS 140-2 compliant ciphers for https connections.</t>
        </r>
      </text>
    </comment>
    <comment ref="Z16" authorId="0" shapeId="0" xr:uid="{00000000-0006-0000-0500-00007C000000}">
      <text>
        <r>
          <rPr>
            <sz val="11"/>
            <rFont val="Calibri"/>
          </rPr>
          <t>Lighttpd must be configured to use the SSL engine.</t>
        </r>
      </text>
    </comment>
    <comment ref="AA16" authorId="0" shapeId="0" xr:uid="{00000000-0006-0000-0500-00007D000000}">
      <text>
        <r>
          <rPr>
            <sz val="11"/>
            <rFont val="Calibri"/>
          </rPr>
          <t>Lighttpd must be configured to use the SSL engine.</t>
        </r>
      </text>
    </comment>
    <comment ref="AB16" authorId="0" shapeId="0" xr:uid="{00000000-0006-0000-0500-00007E000000}">
      <text>
        <r>
          <rPr>
            <sz val="11"/>
            <rFont val="Calibri"/>
          </rPr>
          <t>Lighttpd must use an approved TLS version for encryption.</t>
        </r>
      </text>
    </comment>
    <comment ref="AC16" authorId="0" shapeId="0" xr:uid="{00000000-0006-0000-0500-00007F000000}">
      <text>
        <r>
          <rPr>
            <sz val="11"/>
            <rFont val="Calibri"/>
          </rPr>
          <t>Lighttpd must remove all export ciphers to transmitted information.</t>
        </r>
      </text>
    </comment>
    <comment ref="AD16" authorId="0" shapeId="0" xr:uid="{00000000-0006-0000-0500-000080000000}">
      <text>
        <r>
          <rPr>
            <sz val="11"/>
            <rFont val="Calibri"/>
          </rPr>
          <t>The vRA PostgreSQL database must use md5 for authentication.</t>
        </r>
      </text>
    </comment>
    <comment ref="AE16" authorId="0" shapeId="0" xr:uid="{00000000-0006-0000-0500-000081000000}">
      <text>
        <r>
          <rPr>
            <sz val="11"/>
            <rFont val="Calibri"/>
          </rPr>
          <t>The vRA PostgreSQL database must be configured to use ssl.</t>
        </r>
      </text>
    </comment>
    <comment ref="AF16" authorId="0" shapeId="0" xr:uid="{00000000-0006-0000-0500-000082000000}">
      <text>
        <r>
          <rPr>
            <sz val="11"/>
            <rFont val="Calibri"/>
          </rPr>
          <t>The vRA PostgreSQL database must use FIPS 140-2 ciphers.</t>
        </r>
      </text>
    </comment>
    <comment ref="AG16" authorId="0" shapeId="0" xr:uid="{00000000-0006-0000-0500-000083000000}">
      <text>
        <r>
          <rPr>
            <sz val="11"/>
            <rFont val="Calibri"/>
          </rPr>
          <t>The vRA PostgreSQL database must use FIPS 140-2 ciphers.</t>
        </r>
      </text>
    </comment>
    <comment ref="AH16" authorId="0" shapeId="0" xr:uid="{00000000-0006-0000-0500-000084000000}">
      <text>
        <r>
          <rPr>
            <sz val="11"/>
            <rFont val="Calibri"/>
          </rPr>
          <t>The vRA PostgreSQL database must use FIPS 140-2 ciphers.</t>
        </r>
      </text>
    </comment>
    <comment ref="AI16" authorId="0" shapeId="0" xr:uid="{00000000-0006-0000-0500-000085000000}">
      <text>
        <r>
          <rPr>
            <sz val="11"/>
            <rFont val="Calibri"/>
          </rPr>
          <t>The DBMS must use NIST FIPS 140-2 validated cryptographic modules for cryptographic operations.</t>
        </r>
      </text>
    </comment>
    <comment ref="AJ16" authorId="0" shapeId="0" xr:uid="{00000000-0006-0000-0500-000086000000}">
      <text>
        <r>
          <rPr>
            <sz val="11"/>
            <rFont val="Calibri"/>
          </rPr>
          <t>The vAMI must use FIPS 140-2 approved ciphers when transmitting management data during remote access management sessions.</t>
        </r>
      </text>
    </comment>
    <comment ref="AK16" authorId="0" shapeId="0" xr:uid="{00000000-0006-0000-0500-000087000000}">
      <text>
        <r>
          <rPr>
            <sz val="11"/>
            <rFont val="Calibri"/>
          </rPr>
          <t>The vAMI must use the sfcb HTTPS port for communication with Lighttpd.</t>
        </r>
      </text>
    </comment>
    <comment ref="AL16" authorId="0" shapeId="0" xr:uid="{00000000-0006-0000-0500-000088000000}">
      <text>
        <r>
          <rPr>
            <sz val="11"/>
            <rFont val="Calibri"/>
          </rPr>
          <t>The vAMI must transmit only encrypted representations of passwords.</t>
        </r>
      </text>
    </comment>
    <comment ref="AM16" authorId="0" shapeId="0" xr:uid="{00000000-0006-0000-0500-000089000000}">
      <text>
        <r>
          <rPr>
            <sz val="11"/>
            <rFont val="Calibri"/>
          </rPr>
          <t>The vAMI private key must only be accessible to authenticated system administrators or the designated PKI Sponsor.</t>
        </r>
      </text>
    </comment>
    <comment ref="AN16" authorId="0" shapeId="0" xr:uid="{00000000-0006-0000-0500-00008A000000}">
      <text>
        <r>
          <rPr>
            <sz val="11"/>
            <rFont val="Calibri"/>
          </rPr>
          <t>The vAMI must use approved versions of TLS.</t>
        </r>
      </text>
    </comment>
    <comment ref="AO16" authorId="0" shapeId="0" xr:uid="{00000000-0006-0000-0500-00008B000000}">
      <text>
        <r>
          <rPr>
            <sz val="11"/>
            <rFont val="Calibri"/>
          </rPr>
          <t>The vAMI must implement NSA-approved cryptography to protect classified information in accordance with applicable federal laws, Executive Orders, directives, policies, regulations, and standards.</t>
        </r>
      </text>
    </comment>
    <comment ref="AP16" authorId="0" shapeId="0" xr:uid="{00000000-0006-0000-0500-00008C000000}">
      <text>
        <r>
          <rPr>
            <sz val="11"/>
            <rFont val="Calibri"/>
          </rPr>
          <t>The vAMI must use approved versions of TLS.</t>
        </r>
      </text>
    </comment>
    <comment ref="AQ16" authorId="0" shapeId="0" xr:uid="{00000000-0006-0000-0500-00008D000000}">
      <text>
        <r>
          <rPr>
            <sz val="11"/>
            <rFont val="Calibri"/>
          </rPr>
          <t>The vAMI sfcb must have HTTPS enabled.</t>
        </r>
      </text>
    </comment>
    <comment ref="AR16" authorId="0" shapeId="0" xr:uid="{00000000-0006-0000-0500-00008E000000}">
      <text>
        <r>
          <rPr>
            <sz val="11"/>
            <rFont val="Calibri"/>
          </rPr>
          <t>The vAMI sfcb must have HTTP disabled.</t>
        </r>
      </text>
    </comment>
    <comment ref="AS16" authorId="0" shapeId="0" xr:uid="{00000000-0006-0000-0500-00008F000000}">
      <text>
        <r>
          <rPr>
            <sz val="11"/>
            <rFont val="Calibri"/>
          </rPr>
          <t>The vAMI sfcb server certificate must only be accessible to authenticated system administrators or the designated PKI Sponsor.</t>
        </r>
      </text>
    </comment>
    <comment ref="AT16" authorId="0" shapeId="0" xr:uid="{00000000-0006-0000-0500-000090000000}">
      <text>
        <r>
          <rPr>
            <sz val="11"/>
            <rFont val="Calibri"/>
          </rPr>
          <t>If the vAMI uses PKI Class 3 or Class 4 certificates, the certificates must be DoD- or CNSS-approved.
If the vAMI does not use PKI Class 3 or Class 4 certificates, this requirement is Not Applicable.</t>
        </r>
      </text>
    </comment>
    <comment ref="AU16" authorId="0" shapeId="0" xr:uid="{00000000-0006-0000-0500-000091000000}">
      <text>
        <r>
          <rPr>
            <sz val="11"/>
            <rFont val="Calibri"/>
          </rPr>
          <t>The application server must remove all export ciphers to protect the confidentiality and integrity of transmitted information.</t>
        </r>
      </text>
    </comment>
    <comment ref="H19" authorId="0" shapeId="0" xr:uid="{00000000-0006-0000-0500-000092000000}">
      <text>
        <r>
          <rPr>
            <sz val="11"/>
            <rFont val="Calibri"/>
          </rPr>
          <t>The SLES for vRealize must implement non-executable data to protect its memory from unauthorized code execution.</t>
        </r>
      </text>
    </comment>
    <comment ref="I19" authorId="0" shapeId="0" xr:uid="{00000000-0006-0000-0500-000093000000}">
      <text>
        <r>
          <rPr>
            <sz val="11"/>
            <rFont val="Calibri"/>
          </rPr>
          <t>The SLES for vRealize must implement address space layout randomization to protect its memory from unauthorized code execution.</t>
        </r>
      </text>
    </comment>
    <comment ref="H20" authorId="0" shapeId="0" xr:uid="{00000000-0006-0000-0500-000094000000}">
      <text>
        <r>
          <rPr>
            <sz val="11"/>
            <rFont val="Calibri"/>
          </rPr>
          <t>HAProxy must restrict inbound connections from nonsecure zones.</t>
        </r>
      </text>
    </comment>
    <comment ref="I20" authorId="0" shapeId="0" xr:uid="{00000000-0006-0000-0500-000095000000}">
      <text>
        <r>
          <rPr>
            <sz val="11"/>
            <rFont val="Calibri"/>
          </rPr>
          <t>The vAMI must restrict inbound connections from nonsecure zones.</t>
        </r>
      </text>
    </comment>
    <comment ref="J20" authorId="0" shapeId="0" xr:uid="{00000000-0006-0000-0500-000096000000}">
      <text>
        <r>
          <rPr>
            <sz val="11"/>
            <rFont val="Calibri"/>
          </rPr>
          <t>Lighttpd must restrict inbound connections from nonsecure zones.</t>
        </r>
      </text>
    </comment>
    <comment ref="H24" authorId="0" shapeId="0" xr:uid="{00000000-0006-0000-0500-000097000000}">
      <text>
        <r>
          <rPr>
            <sz val="11"/>
            <rFont val="Calibri"/>
          </rPr>
          <t>The SLES for vRealize must employ strong authenticators in the establishment of nonlocal maintenance and diagnostic sessions.</t>
        </r>
      </text>
    </comment>
    <comment ref="H27" authorId="0" shapeId="0" xr:uid="{00000000-0006-0000-0500-000098000000}">
      <text>
        <r>
          <rPr>
            <sz val="11"/>
            <rFont val="Calibri"/>
          </rPr>
          <t>The vRealize Automation server must be configured to perform complete application deployments.</t>
        </r>
      </text>
    </comment>
    <comment ref="I27" authorId="0" shapeId="0" xr:uid="{00000000-0006-0000-0500-000099000000}">
      <text>
        <r>
          <rPr>
            <sz val="11"/>
            <rFont val="Calibri"/>
          </rPr>
          <t>The vRealize Automation appliance must be configured in accordance with the security configuration settings based on DoD security configuration or implementation guidance, including STIGs, NSA configuration guides, CTOs, and DTMs.</t>
        </r>
      </text>
    </comment>
    <comment ref="J27" authorId="0" shapeId="0" xr:uid="{00000000-0006-0000-0500-00009A000000}">
      <text>
        <r>
          <rPr>
            <sz val="11"/>
            <rFont val="Calibri"/>
          </rPr>
          <t>HAProxy must be run in a chroot jail.</t>
        </r>
      </text>
    </comment>
    <comment ref="K27" authorId="0" shapeId="0" xr:uid="{00000000-0006-0000-0500-00009B000000}">
      <text>
        <r>
          <rPr>
            <sz val="11"/>
            <rFont val="Calibri"/>
          </rPr>
          <t>HAProxy frontend servers must be bound to a specific port.</t>
        </r>
      </text>
    </comment>
    <comment ref="L27" authorId="0" shapeId="0" xr:uid="{00000000-0006-0000-0500-00009C000000}">
      <text>
        <r>
          <rPr>
            <sz val="11"/>
            <rFont val="Calibri"/>
          </rPr>
          <t>The HAProxy baseline must be documented and maintained.</t>
        </r>
      </text>
    </comment>
    <comment ref="M27" authorId="0" shapeId="0" xr:uid="{00000000-0006-0000-0500-00009D000000}">
      <text>
        <r>
          <rPr>
            <sz val="11"/>
            <rFont val="Calibri"/>
          </rPr>
          <t>HAProxy must be configured to validate the configuration files during start and restart events.</t>
        </r>
      </text>
    </comment>
    <comment ref="N27" authorId="0" shapeId="0" xr:uid="{00000000-0006-0000-0500-00009E000000}">
      <text>
        <r>
          <rPr>
            <sz val="11"/>
            <rFont val="Calibri"/>
          </rPr>
          <t>HAProxy must not be started with the debug switch.</t>
        </r>
      </text>
    </comment>
    <comment ref="O27" authorId="0" shapeId="0" xr:uid="{00000000-0006-0000-0500-00009F000000}">
      <text>
        <r>
          <rPr>
            <sz val="11"/>
            <rFont val="Calibri"/>
          </rPr>
          <t>HAProxy psql-local frontend must be bound to port 5433.</t>
        </r>
      </text>
    </comment>
    <comment ref="P27" authorId="0" shapeId="0" xr:uid="{00000000-0006-0000-0500-0000A0000000}">
      <text>
        <r>
          <rPr>
            <sz val="11"/>
            <rFont val="Calibri"/>
          </rPr>
          <t>HAProxy vcac frontend must be bound to ports 80 and 443.</t>
        </r>
      </text>
    </comment>
    <comment ref="Q27" authorId="0" shapeId="0" xr:uid="{00000000-0006-0000-0500-0000A1000000}">
      <text>
        <r>
          <rPr>
            <sz val="11"/>
            <rFont val="Calibri"/>
          </rPr>
          <t>HAProxy vro frontend must be bound to the correct port 8283.</t>
        </r>
      </text>
    </comment>
    <comment ref="R27" authorId="0" shapeId="0" xr:uid="{00000000-0006-0000-0500-0000A2000000}">
      <text>
        <r>
          <rPr>
            <sz val="11"/>
            <rFont val="Calibri"/>
          </rPr>
          <t>Lighttpd must not use symbolic links in the Lighttpd web content directory tree.</t>
        </r>
      </text>
    </comment>
    <comment ref="S27" authorId="0" shapeId="0" xr:uid="{00000000-0006-0000-0500-0000A3000000}">
      <text>
        <r>
          <rPr>
            <sz val="11"/>
            <rFont val="Calibri"/>
          </rPr>
          <t>Lighttpd must be configured to use port 5480.</t>
        </r>
      </text>
    </comment>
    <comment ref="T27" authorId="0" shapeId="0" xr:uid="{00000000-0006-0000-0500-0000A4000000}">
      <text>
        <r>
          <rPr>
            <sz val="11"/>
            <rFont val="Calibri"/>
          </rPr>
          <t>The Lighttpd baseline must be maintained.</t>
        </r>
      </text>
    </comment>
    <comment ref="U27" authorId="0" shapeId="0" xr:uid="{00000000-0006-0000-0500-0000A5000000}">
      <text>
        <r>
          <rPr>
            <sz val="11"/>
            <rFont val="Calibri"/>
          </rPr>
          <t>Lighttpd must have debug logging disabled.</t>
        </r>
      </text>
    </comment>
    <comment ref="V27" authorId="0" shapeId="0" xr:uid="{00000000-0006-0000-0500-0000A6000000}">
      <text>
        <r>
          <rPr>
            <sz val="11"/>
            <rFont val="Calibri"/>
          </rPr>
          <t>Lighttpd must be configured to utilize the Common Information Model Object Manager.</t>
        </r>
      </text>
    </comment>
    <comment ref="W27" authorId="0" shapeId="0" xr:uid="{00000000-0006-0000-0500-0000A7000000}">
      <text>
        <r>
          <rPr>
            <sz val="11"/>
            <rFont val="Calibri"/>
          </rPr>
          <t>Lighttpd must not be configured to listen to unnecessary ports.</t>
        </r>
      </text>
    </comment>
    <comment ref="X27" authorId="0" shapeId="0" xr:uid="{00000000-0006-0000-0500-0000A8000000}">
      <text>
        <r>
          <rPr>
            <sz val="11"/>
            <rFont val="Calibri"/>
          </rPr>
          <t>Lighttpd must be configured to use SSL.</t>
        </r>
      </text>
    </comment>
    <comment ref="Y27" authorId="0" shapeId="0" xr:uid="{00000000-0006-0000-0500-0000A9000000}">
      <text>
        <r>
          <rPr>
            <sz val="11"/>
            <rFont val="Calibri"/>
          </rPr>
          <t>Lighttpd must disable IP forwarding.</t>
        </r>
      </text>
    </comment>
    <comment ref="Z27" authorId="0" shapeId="0" xr:uid="{00000000-0006-0000-0500-0000AA000000}">
      <text>
        <r>
          <rPr>
            <sz val="11"/>
            <rFont val="Calibri"/>
          </rPr>
          <t>vRA PostgreSQL database must be configured to validate character encoding to UTF-8.</t>
        </r>
      </text>
    </comment>
    <comment ref="AA27" authorId="0" shapeId="0" xr:uid="{00000000-0006-0000-0500-0000AB000000}">
      <text>
        <r>
          <rPr>
            <sz val="11"/>
            <rFont val="Calibri"/>
          </rPr>
          <t>vRA Postgres must be configured to use the correct port.</t>
        </r>
      </text>
    </comment>
    <comment ref="AB27" authorId="0" shapeId="0" xr:uid="{00000000-0006-0000-0500-0000AC000000}">
      <text>
        <r>
          <rPr>
            <sz val="11"/>
            <rFont val="Calibri"/>
          </rPr>
          <t>vRA Postgres must be configured to use the correct port.</t>
        </r>
      </text>
    </comment>
    <comment ref="AC27" authorId="0" shapeId="0" xr:uid="{00000000-0006-0000-0500-0000AD000000}">
      <text>
        <r>
          <rPr>
            <sz val="11"/>
            <rFont val="Calibri"/>
          </rPr>
          <t>Patches, service packs, and upgrades to the vAMI must be verifiably signed using a digital certificate that is recognized and approved by the organization.</t>
        </r>
      </text>
    </comment>
    <comment ref="AD27" authorId="0" shapeId="0" xr:uid="{00000000-0006-0000-0500-0000AE000000}">
      <text>
        <r>
          <rPr>
            <sz val="11"/>
            <rFont val="Calibri"/>
          </rPr>
          <t>The vAMI installation procedures must be part of a complete vRealize Automation deployment.</t>
        </r>
      </text>
    </comment>
    <comment ref="AE27" authorId="0" shapeId="0" xr:uid="{00000000-0006-0000-0500-0000AF000000}">
      <text>
        <r>
          <rPr>
            <sz val="11"/>
            <rFont val="Calibri"/>
          </rPr>
          <t>The vAMI must be configured to listen on a specific IPv4 address.</t>
        </r>
      </text>
    </comment>
    <comment ref="AF27" authorId="0" shapeId="0" xr:uid="{00000000-0006-0000-0500-0000B0000000}">
      <text>
        <r>
          <rPr>
            <sz val="11"/>
            <rFont val="Calibri"/>
          </rPr>
          <t>The vAMI must be configured to listen on a specific network interface.</t>
        </r>
      </text>
    </comment>
    <comment ref="AG27" authorId="0" shapeId="0" xr:uid="{00000000-0006-0000-0500-0000B1000000}">
      <text>
        <r>
          <rPr>
            <sz val="11"/>
            <rFont val="Calibri"/>
          </rPr>
          <t>The vRealize Automation appliance must be configured in accordance with the security configuration settings based on DoD security configuration or implementation guidance, including STIGs, NSA configuration guides, CTOs, and DTMs.</t>
        </r>
      </text>
    </comment>
    <comment ref="AH27" authorId="0" shapeId="0" xr:uid="{00000000-0006-0000-0500-0000B2000000}">
      <text>
        <r>
          <rPr>
            <sz val="11"/>
            <rFont val="Calibri"/>
          </rPr>
          <t>HAProxy must enable cookie-based persistence in a backend.</t>
        </r>
      </text>
    </comment>
    <comment ref="AI27" authorId="0" shapeId="0" xr:uid="{00000000-0006-0000-0500-0000B3000000}">
      <text>
        <r>
          <rPr>
            <sz val="11"/>
            <rFont val="Calibri"/>
          </rPr>
          <t>Lighttpd proxy settings must be configured.</t>
        </r>
      </text>
    </comment>
    <comment ref="AJ27" authorId="0" shapeId="0" xr:uid="{00000000-0006-0000-0500-0000B4000000}">
      <text>
        <r>
          <rPr>
            <sz val="11"/>
            <rFont val="Calibri"/>
          </rPr>
          <t>Bootloader authentication must be enabled to prevent users without privilege to gain access to restricted file system resources.</t>
        </r>
      </text>
    </comment>
    <comment ref="AK27" authorId="0" shapeId="0" xr:uid="{00000000-0006-0000-0500-0000B5000000}">
      <text>
        <r>
          <rPr>
            <sz val="11"/>
            <rFont val="Calibri"/>
          </rPr>
          <t>The system must not use UDP for NIS/NIS+.</t>
        </r>
      </text>
    </comment>
    <comment ref="AL27" authorId="0" shapeId="0" xr:uid="{00000000-0006-0000-0500-0000B6000000}">
      <text>
        <r>
          <rPr>
            <sz val="11"/>
            <rFont val="Calibri"/>
          </rPr>
          <t>NIS maps must be protected through hard-to-guess domain names.</t>
        </r>
      </text>
    </comment>
    <comment ref="AM27" authorId="0" shapeId="0" xr:uid="{00000000-0006-0000-0500-0000B7000000}">
      <text>
        <r>
          <rPr>
            <sz val="11"/>
            <rFont val="Calibri"/>
          </rPr>
          <t>Proxy Neighbor Discovery Protocol (NDP) must not be enabled on the system.</t>
        </r>
      </text>
    </comment>
    <comment ref="AN27" authorId="0" shapeId="0" xr:uid="{00000000-0006-0000-0500-0000B8000000}">
      <text>
        <r>
          <rPr>
            <sz val="11"/>
            <rFont val="Calibri"/>
          </rPr>
          <t>The SLES for vRealize must not have 6to4 enabled.</t>
        </r>
      </text>
    </comment>
    <comment ref="AO27" authorId="0" shapeId="0" xr:uid="{00000000-0006-0000-0500-0000B9000000}">
      <text>
        <r>
          <rPr>
            <sz val="11"/>
            <rFont val="Calibri"/>
          </rPr>
          <t>The SLES for vRealize must not have Teredo enabled.</t>
        </r>
      </text>
    </comment>
    <comment ref="AP27" authorId="0" shapeId="0" xr:uid="{00000000-0006-0000-0500-0000BA000000}">
      <text>
        <r>
          <rPr>
            <sz val="11"/>
            <rFont val="Calibri"/>
          </rPr>
          <t>The SLES for vRealize must enforce SSHv2 for network access to privileged accounts.</t>
        </r>
      </text>
    </comment>
    <comment ref="AQ27" authorId="0" shapeId="0" xr:uid="{00000000-0006-0000-0500-0000BB000000}">
      <text>
        <r>
          <rPr>
            <sz val="11"/>
            <rFont val="Calibri"/>
          </rPr>
          <t>The SLES for vRealize must enforce SSHv2 for network access to non-privileged accounts.</t>
        </r>
      </text>
    </comment>
    <comment ref="AR27" authorId="0" shapeId="0" xr:uid="{00000000-0006-0000-0500-0000BC000000}">
      <text>
        <r>
          <rPr>
            <sz val="11"/>
            <rFont val="Calibri"/>
          </rPr>
          <t>The SLES for vRealize must reveal error messages only to authorized users.</t>
        </r>
      </text>
    </comment>
    <comment ref="AS27" authorId="0" shapeId="0" xr:uid="{00000000-0006-0000-0500-0000BD000000}">
      <text>
        <r>
          <rPr>
            <sz val="11"/>
            <rFont val="Calibri"/>
          </rPr>
          <t>The SLES for vRealize must reveal error messages only to authorized users.</t>
        </r>
      </text>
    </comment>
    <comment ref="AT27" authorId="0" shapeId="0" xr:uid="{00000000-0006-0000-0500-0000BE000000}">
      <text>
        <r>
          <rPr>
            <sz val="11"/>
            <rFont val="Calibri"/>
          </rPr>
          <t>The SLES for vRealize must reveal error messages only to authorized users.</t>
        </r>
      </text>
    </comment>
    <comment ref="AU27" authorId="0" shapeId="0" xr:uid="{00000000-0006-0000-0500-0000BF000000}">
      <text>
        <r>
          <rPr>
            <sz val="11"/>
            <rFont val="Calibri"/>
          </rPr>
          <t>The SLES for vRealize must control remote access methods.</t>
        </r>
      </text>
    </comment>
    <comment ref="H29" authorId="0" shapeId="0" xr:uid="{00000000-0006-0000-0500-0000C0000000}">
      <text>
        <r>
          <rPr>
            <sz val="11"/>
            <rFont val="Calibri"/>
          </rPr>
          <t>The vAMI account credentials must protected by site policies.</t>
        </r>
      </text>
    </comment>
    <comment ref="I29" authorId="0" shapeId="0" xr:uid="{00000000-0006-0000-0500-0000C1000000}">
      <text>
        <r>
          <rPr>
            <sz val="11"/>
            <rFont val="Calibri"/>
          </rPr>
          <t>The SLES for vRealize must enforce password complexity by requiring that at least one upper-case character be used.</t>
        </r>
      </text>
    </comment>
    <comment ref="J29" authorId="0" shapeId="0" xr:uid="{00000000-0006-0000-0500-0000C2000000}">
      <text>
        <r>
          <rPr>
            <sz val="11"/>
            <rFont val="Calibri"/>
          </rPr>
          <t>Global settings defined in common- {account,auth,password,session} must be applied in the pam.d definition files.</t>
        </r>
      </text>
    </comment>
    <comment ref="K29" authorId="0" shapeId="0" xr:uid="{00000000-0006-0000-0500-0000C3000000}">
      <text>
        <r>
          <rPr>
            <sz val="11"/>
            <rFont val="Calibri"/>
          </rPr>
          <t>The SLES for vRealize must enforce password complexity by requiring that at least one lower-case character be used.</t>
        </r>
      </text>
    </comment>
    <comment ref="L29" authorId="0" shapeId="0" xr:uid="{00000000-0006-0000-0500-0000C4000000}">
      <text>
        <r>
          <rPr>
            <sz val="11"/>
            <rFont val="Calibri"/>
          </rPr>
          <t>The SLES for vRealize must enforce password complexity by requiring that at least one numeric character be used.</t>
        </r>
      </text>
    </comment>
    <comment ref="M29" authorId="0" shapeId="0" xr:uid="{00000000-0006-0000-0500-0000C5000000}">
      <text>
        <r>
          <rPr>
            <sz val="11"/>
            <rFont val="Calibri"/>
          </rPr>
          <t>The SLES for vRealize must require the change of at least eight of the total number of characters when passwords are changed.</t>
        </r>
      </text>
    </comment>
    <comment ref="N29" authorId="0" shapeId="0" xr:uid="{00000000-0006-0000-0500-0000C6000000}">
      <text>
        <r>
          <rPr>
            <sz val="11"/>
            <rFont val="Calibri"/>
          </rPr>
          <t>The SLES for vRealize must store only encrypted representations of passwords.</t>
        </r>
      </text>
    </comment>
    <comment ref="O29" authorId="0" shapeId="0" xr:uid="{00000000-0006-0000-0500-0000C7000000}">
      <text>
        <r>
          <rPr>
            <sz val="11"/>
            <rFont val="Calibri"/>
          </rPr>
          <t>The SLES for vRealize must store only encrypted representations of passwords.</t>
        </r>
      </text>
    </comment>
    <comment ref="P29" authorId="0" shapeId="0" xr:uid="{00000000-0006-0000-0500-0000C8000000}">
      <text>
        <r>
          <rPr>
            <sz val="11"/>
            <rFont val="Calibri"/>
          </rPr>
          <t>SLES for vRealize must enforce 24 hours/1 day as the minimum password lifetime.</t>
        </r>
      </text>
    </comment>
    <comment ref="Q29" authorId="0" shapeId="0" xr:uid="{00000000-0006-0000-0500-0000C9000000}">
      <text>
        <r>
          <rPr>
            <sz val="11"/>
            <rFont val="Calibri"/>
          </rPr>
          <t>Users must not be able to change passwords more than once every 24 hours.</t>
        </r>
      </text>
    </comment>
    <comment ref="R29" authorId="0" shapeId="0" xr:uid="{00000000-0006-0000-0500-0000CA000000}">
      <text>
        <r>
          <rPr>
            <sz val="11"/>
            <rFont val="Calibri"/>
          </rPr>
          <t>SLES for vRealize must enforce a 60-day maximum password lifetime restriction.</t>
        </r>
      </text>
    </comment>
    <comment ref="S29" authorId="0" shapeId="0" xr:uid="{00000000-0006-0000-0500-0000CB000000}">
      <text>
        <r>
          <rPr>
            <sz val="11"/>
            <rFont val="Calibri"/>
          </rPr>
          <t>User passwords must be changed at least every 60 days.</t>
        </r>
      </text>
    </comment>
    <comment ref="T29" authorId="0" shapeId="0" xr:uid="{00000000-0006-0000-0500-0000CC000000}">
      <text>
        <r>
          <rPr>
            <sz val="11"/>
            <rFont val="Calibri"/>
          </rPr>
          <t>The SLES for vRealize must prohibit password reuse for a minimum of five generations.</t>
        </r>
      </text>
    </comment>
    <comment ref="U29" authorId="0" shapeId="0" xr:uid="{00000000-0006-0000-0500-0000CD000000}">
      <text>
        <r>
          <rPr>
            <sz val="11"/>
            <rFont val="Calibri"/>
          </rPr>
          <t>The SLES for vRealize must prohibit password reuse for a minimum of five generations - old passwords are being stored.</t>
        </r>
      </text>
    </comment>
    <comment ref="V29" authorId="0" shapeId="0" xr:uid="{00000000-0006-0000-0500-0000CE000000}">
      <text>
        <r>
          <rPr>
            <sz val="11"/>
            <rFont val="Calibri"/>
          </rPr>
          <t>The SLES for vRealize must enforce a minimum 15-character password length.</t>
        </r>
      </text>
    </comment>
    <comment ref="W29" authorId="0" shapeId="0" xr:uid="{00000000-0006-0000-0500-0000CF000000}">
      <text>
        <r>
          <rPr>
            <sz val="11"/>
            <rFont val="Calibri"/>
          </rPr>
          <t>The SLES for vRealize must enforce password complexity by requiring that at least one special character be used.</t>
        </r>
      </text>
    </comment>
    <comment ref="X29" authorId="0" shapeId="0" xr:uid="{00000000-0006-0000-0500-0000D0000000}">
      <text>
        <r>
          <rPr>
            <sz val="11"/>
            <rFont val="Calibri"/>
          </rPr>
          <t>The SLES for vRealize must prevent the use of dictionary words for passwords.</t>
        </r>
      </text>
    </comment>
    <comment ref="Y29" authorId="0" shapeId="0" xr:uid="{00000000-0006-0000-0500-0000D1000000}">
      <text>
        <r>
          <rPr>
            <sz val="11"/>
            <rFont val="Calibri"/>
          </rPr>
          <t>The SLES for vRealize must prevent the use of dictionary words for passwords.</t>
        </r>
      </text>
    </comment>
    <comment ref="Z29" authorId="0" shapeId="0" xr:uid="{00000000-0006-0000-0500-0000D2000000}">
      <text>
        <r>
          <rPr>
            <sz val="11"/>
            <rFont val="Calibri"/>
          </rPr>
          <t>The SLES for vRealize must prevent the use of dictionary words for passwords.</t>
        </r>
      </text>
    </comment>
    <comment ref="H31" authorId="0" shapeId="0" xr:uid="{00000000-0006-0000-0500-0000D3000000}">
      <text>
        <r>
          <rPr>
            <sz val="11"/>
            <rFont val="Calibri"/>
          </rPr>
          <t>HAProxy must limit access to the statistics feature.</t>
        </r>
      </text>
    </comment>
    <comment ref="I31" authorId="0" shapeId="0" xr:uid="{00000000-0006-0000-0500-0000D4000000}">
      <text>
        <r>
          <rPr>
            <sz val="11"/>
            <rFont val="Calibri"/>
          </rPr>
          <t>HAProxy must prohibit anonymous users from editing system files.</t>
        </r>
      </text>
    </comment>
    <comment ref="J31" authorId="0" shapeId="0" xr:uid="{00000000-0006-0000-0500-0000D5000000}">
      <text>
        <r>
          <rPr>
            <sz val="11"/>
            <rFont val="Calibri"/>
          </rPr>
          <t>HAProxy must be protected from being stopped by a non-privileged user.</t>
        </r>
      </text>
    </comment>
    <comment ref="K31" authorId="0" shapeId="0" xr:uid="{00000000-0006-0000-0500-0000D6000000}">
      <text>
        <r>
          <rPr>
            <sz val="11"/>
            <rFont val="Calibri"/>
          </rPr>
          <t>Lighttpd must prohibit non-privileged accounts from accessing the directory tree, the shell, or other operating system functions and utilities.</t>
        </r>
      </text>
    </comment>
    <comment ref="L31" authorId="0" shapeId="0" xr:uid="{00000000-0006-0000-0500-0000D7000000}">
      <text>
        <r>
          <rPr>
            <sz val="11"/>
            <rFont val="Calibri"/>
          </rPr>
          <t>Lighttpd must prohibit non-privileged accounts from accessing the application, libraries, and configuration files.</t>
        </r>
      </text>
    </comment>
    <comment ref="M31" authorId="0" shapeId="0" xr:uid="{00000000-0006-0000-0500-0000D8000000}">
      <text>
        <r>
          <rPr>
            <sz val="11"/>
            <rFont val="Calibri"/>
          </rPr>
          <t>Lighttpd must be protected from being stopped by a non-privileged user.</t>
        </r>
      </text>
    </comment>
    <comment ref="N31" authorId="0" shapeId="0" xr:uid="{00000000-0006-0000-0500-0000D9000000}">
      <text>
        <r>
          <rPr>
            <sz val="11"/>
            <rFont val="Calibri"/>
          </rPr>
          <t>The vRA PostgreSQL database must limit modify privileges to authorized accounts.</t>
        </r>
      </text>
    </comment>
    <comment ref="O31" authorId="0" shapeId="0" xr:uid="{00000000-0006-0000-0500-0000DA000000}">
      <text>
        <r>
          <rPr>
            <sz val="11"/>
            <rFont val="Calibri"/>
          </rPr>
          <t>The DBMS must enforce access restrictions associated with changes to the configuration of the DBMS or database(s).</t>
        </r>
      </text>
    </comment>
    <comment ref="P31" authorId="0" shapeId="0" xr:uid="{00000000-0006-0000-0500-0000DB000000}">
      <text>
        <r>
          <rPr>
            <sz val="11"/>
            <rFont val="Calibri"/>
          </rPr>
          <t>The system must require root password authentication upon booting into single-user mode.</t>
        </r>
      </text>
    </comment>
    <comment ref="Q31" authorId="0" shapeId="0" xr:uid="{00000000-0006-0000-0500-0000DC000000}">
      <text>
        <r>
          <rPr>
            <sz val="11"/>
            <rFont val="Calibri"/>
          </rPr>
          <t>The SLES for vRealize must prevent direct logon into the root account.</t>
        </r>
      </text>
    </comment>
    <comment ref="R31" authorId="0" shapeId="0" xr:uid="{00000000-0006-0000-0500-0000DD000000}">
      <text>
        <r>
          <rPr>
            <sz val="11"/>
            <rFont val="Calibri"/>
          </rPr>
          <t>tc Server ALL must only allow authenticated system administrators to have access to the keystore.</t>
        </r>
      </text>
    </comment>
    <comment ref="S31" authorId="0" shapeId="0" xr:uid="{00000000-0006-0000-0500-0000DE000000}">
      <text>
        <r>
          <rPr>
            <sz val="11"/>
            <rFont val="Calibri"/>
          </rPr>
          <t>tc Server HORIZON accounts accessing the directory tree, the shell, or other operating system functions and utilities must be administrative accounts.</t>
        </r>
      </text>
    </comment>
    <comment ref="T31" authorId="0" shapeId="0" xr:uid="{00000000-0006-0000-0500-0000DF000000}">
      <text>
        <r>
          <rPr>
            <sz val="11"/>
            <rFont val="Calibri"/>
          </rPr>
          <t>tc Server VCO accounts accessing the directory tree, the shell, or other operating system functions and utilities must be administrative accounts.</t>
        </r>
      </text>
    </comment>
    <comment ref="U31" authorId="0" shapeId="0" xr:uid="{00000000-0006-0000-0500-0000E0000000}">
      <text>
        <r>
          <rPr>
            <sz val="11"/>
            <rFont val="Calibri"/>
          </rPr>
          <t>tc Server VCAC accounts accessing the directory tree, the shell, or other operating system functions and utilities must be administrative accounts.</t>
        </r>
      </text>
    </comment>
    <comment ref="V31" authorId="0" shapeId="0" xr:uid="{00000000-0006-0000-0500-0000E1000000}">
      <text>
        <r>
          <rPr>
            <sz val="11"/>
            <rFont val="Calibri"/>
          </rPr>
          <t>tc Server HORIZON web server application directories must not be accessible to anonymous user.</t>
        </r>
      </text>
    </comment>
    <comment ref="W31" authorId="0" shapeId="0" xr:uid="{00000000-0006-0000-0500-0000E2000000}">
      <text>
        <r>
          <rPr>
            <sz val="11"/>
            <rFont val="Calibri"/>
          </rPr>
          <t>tc Server VCO web server application directories must not be accessible to anonymous user.</t>
        </r>
      </text>
    </comment>
    <comment ref="X31" authorId="0" shapeId="0" xr:uid="{00000000-0006-0000-0500-0000E3000000}">
      <text>
        <r>
          <rPr>
            <sz val="11"/>
            <rFont val="Calibri"/>
          </rPr>
          <t>tc Server VCAC web server application directories must not be accessible to anonymous user.</t>
        </r>
      </text>
    </comment>
    <comment ref="H34" authorId="0" shapeId="0" xr:uid="{00000000-0006-0000-0500-0000E4000000}">
      <text>
        <r>
          <rPr>
            <sz val="11"/>
            <rFont val="Calibri"/>
          </rPr>
          <t>The vRealize Automation security file must be restricted to the vcac user.</t>
        </r>
      </text>
    </comment>
    <comment ref="I34" authorId="0" shapeId="0" xr:uid="{00000000-0006-0000-0500-0000E5000000}">
      <text>
        <r>
          <rPr>
            <sz val="11"/>
            <rFont val="Calibri"/>
          </rPr>
          <t>HAProxy libraries, and configuration files must only be accessible to privileged users.</t>
        </r>
      </text>
    </comment>
    <comment ref="J34" authorId="0" shapeId="0" xr:uid="{00000000-0006-0000-0500-0000E6000000}">
      <text>
        <r>
          <rPr>
            <sz val="11"/>
            <rFont val="Calibri"/>
          </rPr>
          <t>The vRA PostgreSQL configuration file must not be accessible by unauthorized users.</t>
        </r>
      </text>
    </comment>
    <comment ref="K34" authorId="0" shapeId="0" xr:uid="{00000000-0006-0000-0500-0000E7000000}">
      <text>
        <r>
          <rPr>
            <sz val="11"/>
            <rFont val="Calibri"/>
          </rPr>
          <t>The vRA PostgreSQL configuration files must have the correct permissions.</t>
        </r>
      </text>
    </comment>
    <comment ref="L34" authorId="0" shapeId="0" xr:uid="{00000000-0006-0000-0500-0000E8000000}">
      <text>
        <r>
          <rPr>
            <sz val="11"/>
            <rFont val="Calibri"/>
          </rPr>
          <t>The vRA PostgreSQL configuration files must have the correct ownership.</t>
        </r>
      </text>
    </comment>
    <comment ref="M34" authorId="0" shapeId="0" xr:uid="{00000000-0006-0000-0500-0000E9000000}">
      <text>
        <r>
          <rPr>
            <sz val="11"/>
            <rFont val="Calibri"/>
          </rPr>
          <t>The vRA PostgreSQL configuration files must have the correct group-ownership.</t>
        </r>
      </text>
    </comment>
    <comment ref="N34" authorId="0" shapeId="0" xr:uid="{00000000-0006-0000-0500-0000EA000000}">
      <text>
        <r>
          <rPr>
            <sz val="11"/>
            <rFont val="Calibri"/>
          </rPr>
          <t>The vRA PostgreSQL database must limit modify privileges to authorized accounts.</t>
        </r>
      </text>
    </comment>
    <comment ref="O34" authorId="0" shapeId="0" xr:uid="{00000000-0006-0000-0500-0000EB000000}">
      <text>
        <r>
          <rPr>
            <sz val="11"/>
            <rFont val="Calibri"/>
          </rPr>
          <t>The vRA PostgreSQL database must be limited to authorized accounts.</t>
        </r>
      </text>
    </comment>
    <comment ref="P34" authorId="0" shapeId="0" xr:uid="{00000000-0006-0000-0500-0000EC000000}">
      <text>
        <r>
          <rPr>
            <sz val="11"/>
            <rFont val="Calibri"/>
          </rPr>
          <t>The vRA PostgreSQL must not allow access to unauthorized accounts.</t>
        </r>
      </text>
    </comment>
    <comment ref="Q34" authorId="0" shapeId="0" xr:uid="{00000000-0006-0000-0500-0000ED000000}">
      <text>
        <r>
          <rPr>
            <sz val="11"/>
            <rFont val="Calibri"/>
          </rPr>
          <t>Data from the vRA PostgreSQL database must be protected from unauthorized transfer.</t>
        </r>
      </text>
    </comment>
    <comment ref="R34" authorId="0" shapeId="0" xr:uid="{00000000-0006-0000-0500-0000EE000000}">
      <text>
        <r>
          <rPr>
            <sz val="11"/>
            <rFont val="Calibri"/>
          </rPr>
          <t>The DBMS must enforce access restrictions associated with changes to the configuration of the DBMS or database(s).</t>
        </r>
      </text>
    </comment>
    <comment ref="S34" authorId="0" shapeId="0" xr:uid="{00000000-0006-0000-0500-0000EF000000}">
      <text>
        <r>
          <rPr>
            <sz val="11"/>
            <rFont val="Calibri"/>
          </rPr>
          <t>The vAMI configuration file must be owned by root.</t>
        </r>
      </text>
    </comment>
    <comment ref="T34" authorId="0" shapeId="0" xr:uid="{00000000-0006-0000-0500-0000F0000000}">
      <text>
        <r>
          <rPr>
            <sz val="11"/>
            <rFont val="Calibri"/>
          </rPr>
          <t>The vAMI executable files and library must not be world-writeable.</t>
        </r>
      </text>
    </comment>
    <comment ref="U34" authorId="0" shapeId="0" xr:uid="{00000000-0006-0000-0500-0000F1000000}">
      <text>
        <r>
          <rPr>
            <sz val="11"/>
            <rFont val="Calibri"/>
          </rPr>
          <t>The vAMI sfcb config file must be group-owned by root.</t>
        </r>
      </text>
    </comment>
    <comment ref="V34" authorId="0" shapeId="0" xr:uid="{00000000-0006-0000-0500-0000F2000000}">
      <text>
        <r>
          <rPr>
            <sz val="11"/>
            <rFont val="Calibri"/>
          </rPr>
          <t>The vAMI configuration file must be protected from unauthorized access.</t>
        </r>
      </text>
    </comment>
    <comment ref="W34" authorId="0" shapeId="0" xr:uid="{00000000-0006-0000-0500-0000F3000000}">
      <text>
        <r>
          <rPr>
            <sz val="11"/>
            <rFont val="Calibri"/>
          </rPr>
          <t>The system boot loader configuration file(s) must have mode 0600 or less permissive.</t>
        </r>
      </text>
    </comment>
    <comment ref="X34" authorId="0" shapeId="0" xr:uid="{00000000-0006-0000-0500-0000F4000000}">
      <text>
        <r>
          <rPr>
            <sz val="11"/>
            <rFont val="Calibri"/>
          </rPr>
          <t>The system boot loader configuration files must be owned by root.</t>
        </r>
      </text>
    </comment>
    <comment ref="Y34" authorId="0" shapeId="0" xr:uid="{00000000-0006-0000-0500-0000F5000000}">
      <text>
        <r>
          <rPr>
            <sz val="11"/>
            <rFont val="Calibri"/>
          </rPr>
          <t>The system boot loader configuration file(s) must be group-owned by root, bin, sys, or system.</t>
        </r>
      </text>
    </comment>
    <comment ref="Z34" authorId="0" shapeId="0" xr:uid="{00000000-0006-0000-0500-0000F6000000}">
      <text>
        <r>
          <rPr>
            <sz val="11"/>
            <rFont val="Calibri"/>
          </rPr>
          <t>The xinetd.conf file, and the xinetd.d directory must be owned by root or bin.</t>
        </r>
      </text>
    </comment>
    <comment ref="AA34" authorId="0" shapeId="0" xr:uid="{00000000-0006-0000-0500-0000F7000000}">
      <text>
        <r>
          <rPr>
            <sz val="11"/>
            <rFont val="Calibri"/>
          </rPr>
          <t>The inetd.conf file, xinetd.conf file, and  xinetd.d directory must be group owned by root, bin, sys, or system.</t>
        </r>
      </text>
    </comment>
    <comment ref="AB34" authorId="0" shapeId="0" xr:uid="{00000000-0006-0000-0500-0000F8000000}">
      <text>
        <r>
          <rPr>
            <sz val="11"/>
            <rFont val="Calibri"/>
          </rPr>
          <t>The xinetd.d directory must have mode 0755 or less permissive.</t>
        </r>
      </text>
    </comment>
    <comment ref="AC34" authorId="0" shapeId="0" xr:uid="{00000000-0006-0000-0500-0000F9000000}">
      <text>
        <r>
          <rPr>
            <sz val="11"/>
            <rFont val="Calibri"/>
          </rPr>
          <t>Xinetd logging/tracing must be enabled.</t>
        </r>
      </text>
    </comment>
    <comment ref="AD34" authorId="0" shapeId="0" xr:uid="{00000000-0006-0000-0500-0000FA000000}">
      <text>
        <r>
          <rPr>
            <sz val="11"/>
            <rFont val="Calibri"/>
          </rPr>
          <t>The alias files must be owned by root.</t>
        </r>
      </text>
    </comment>
    <comment ref="AE34" authorId="0" shapeId="0" xr:uid="{00000000-0006-0000-0500-0000FB000000}">
      <text>
        <r>
          <rPr>
            <sz val="11"/>
            <rFont val="Calibri"/>
          </rPr>
          <t>The alias files must be group-owned by root or a system group.</t>
        </r>
      </text>
    </comment>
    <comment ref="AF34" authorId="0" shapeId="0" xr:uid="{00000000-0006-0000-0500-0000FC000000}">
      <text>
        <r>
          <rPr>
            <sz val="11"/>
            <rFont val="Calibri"/>
          </rPr>
          <t>The alias files must have mode 0644 or less permissive.</t>
        </r>
      </text>
    </comment>
    <comment ref="AG34" authorId="0" shapeId="0" xr:uid="{00000000-0006-0000-0500-0000FD000000}">
      <text>
        <r>
          <rPr>
            <sz val="11"/>
            <rFont val="Calibri"/>
          </rPr>
          <t>Files executed through a mail aliases file must be owned by root and must reside within a directory owned and writable only by root.</t>
        </r>
      </text>
    </comment>
    <comment ref="AH34" authorId="0" shapeId="0" xr:uid="{00000000-0006-0000-0500-0000FE000000}">
      <text>
        <r>
          <rPr>
            <sz val="11"/>
            <rFont val="Calibri"/>
          </rPr>
          <t>Files executed through a mail aliases file must be group-owned by root, bin, sys, or system, and must reside within a directory group-owned by root, bin, sys, or system.</t>
        </r>
      </text>
    </comment>
    <comment ref="AI34" authorId="0" shapeId="0" xr:uid="{00000000-0006-0000-0500-0000FF000000}">
      <text>
        <r>
          <rPr>
            <sz val="11"/>
            <rFont val="Calibri"/>
          </rPr>
          <t>Files executed through a mail aliases file must have mode 0755 or less permissive.</t>
        </r>
      </text>
    </comment>
    <comment ref="AJ34" authorId="0" shapeId="0" xr:uid="{00000000-0006-0000-0500-000000010000}">
      <text>
        <r>
          <rPr>
            <sz val="11"/>
            <rFont val="Calibri"/>
          </rPr>
          <t>The SMTP service log files must be owned by root.</t>
        </r>
      </text>
    </comment>
    <comment ref="AK34" authorId="0" shapeId="0" xr:uid="{00000000-0006-0000-0500-000001010000}">
      <text>
        <r>
          <rPr>
            <sz val="11"/>
            <rFont val="Calibri"/>
          </rPr>
          <t>The SMTP service log file must have mode 0644 or less permissive.</t>
        </r>
      </text>
    </comment>
    <comment ref="AL34" authorId="0" shapeId="0" xr:uid="{00000000-0006-0000-0500-000002010000}">
      <text>
        <r>
          <rPr>
            <sz val="11"/>
            <rFont val="Calibri"/>
          </rPr>
          <t>The shared library files must have restrictive permissions.</t>
        </r>
      </text>
    </comment>
    <comment ref="AM34" authorId="0" shapeId="0" xr:uid="{00000000-0006-0000-0500-000003010000}">
      <text>
        <r>
          <rPr>
            <sz val="11"/>
            <rFont val="Calibri"/>
          </rPr>
          <t>Shared library files must have root ownership.</t>
        </r>
      </text>
    </comment>
    <comment ref="AN34" authorId="0" shapeId="0" xr:uid="{00000000-0006-0000-0500-000004010000}">
      <text>
        <r>
          <rPr>
            <sz val="11"/>
            <rFont val="Calibri"/>
          </rPr>
          <t>System executables must have restrictive permissions.</t>
        </r>
      </text>
    </comment>
    <comment ref="AO34" authorId="0" shapeId="0" xr:uid="{00000000-0006-0000-0500-000005010000}">
      <text>
        <r>
          <rPr>
            <sz val="11"/>
            <rFont val="Calibri"/>
          </rPr>
          <t>System executables must have root ownership.</t>
        </r>
      </text>
    </comment>
    <comment ref="AP34" authorId="0" shapeId="0" xr:uid="{00000000-0006-0000-0500-000006010000}">
      <text>
        <r>
          <rPr>
            <sz val="11"/>
            <rFont val="Calibri"/>
          </rPr>
          <t>The time synchronization configuration file (such as /etc/ntp.conf) must be owned by root.</t>
        </r>
      </text>
    </comment>
    <comment ref="AQ34" authorId="0" shapeId="0" xr:uid="{00000000-0006-0000-0500-000007010000}">
      <text>
        <r>
          <rPr>
            <sz val="11"/>
            <rFont val="Calibri"/>
          </rPr>
          <t>The time synchronization configuration file (such as /etc/ntp.conf) must be group-owned by root, bin, sys, or system.</t>
        </r>
      </text>
    </comment>
    <comment ref="AR34" authorId="0" shapeId="0" xr:uid="{00000000-0006-0000-0500-000008010000}">
      <text>
        <r>
          <rPr>
            <sz val="11"/>
            <rFont val="Calibri"/>
          </rPr>
          <t>The time synchronization configuration file (such as /etc/ntp.conf) must have mode 0640 or less permissive.</t>
        </r>
      </text>
    </comment>
    <comment ref="AS34" authorId="0" shapeId="0" xr:uid="{00000000-0006-0000-0500-000009010000}">
      <text>
        <r>
          <rPr>
            <sz val="11"/>
            <rFont val="Calibri"/>
          </rPr>
          <t>The SLES for vRealize must define default permissions for all authenticated users in such a way that the user can only read and modify their own files.</t>
        </r>
      </text>
    </comment>
    <comment ref="H37" authorId="0" shapeId="0" xr:uid="{00000000-0006-0000-0500-00000A010000}">
      <text>
        <r>
          <rPr>
            <sz val="11"/>
            <rFont val="Calibri"/>
          </rPr>
          <t>HAProxy session IDs must be sent to the client using SSL/TLS.</t>
        </r>
      </text>
    </comment>
    <comment ref="I37" authorId="0" shapeId="0" xr:uid="{00000000-0006-0000-0500-00000B010000}">
      <text>
        <r>
          <rPr>
            <sz val="11"/>
            <rFont val="Calibri"/>
          </rPr>
          <t>tc Server HORIZON session IDs must be sent to the client using SSL/TLS.</t>
        </r>
      </text>
    </comment>
    <comment ref="J37" authorId="0" shapeId="0" xr:uid="{00000000-0006-0000-0500-00000C010000}">
      <text>
        <r>
          <rPr>
            <sz val="11"/>
            <rFont val="Calibri"/>
          </rPr>
          <t>tc Server VCAC session IDs must be sent to the client using SSL/TLS.</t>
        </r>
      </text>
    </comment>
    <comment ref="K37" authorId="0" shapeId="0" xr:uid="{00000000-0006-0000-0500-00000D010000}">
      <text>
        <r>
          <rPr>
            <sz val="11"/>
            <rFont val="Calibri"/>
          </rPr>
          <t>tc Server HORIZON must set the useHttpOnly parameter.</t>
        </r>
      </text>
    </comment>
    <comment ref="L37" authorId="0" shapeId="0" xr:uid="{00000000-0006-0000-0500-00000E010000}">
      <text>
        <r>
          <rPr>
            <sz val="11"/>
            <rFont val="Calibri"/>
          </rPr>
          <t>tc Server VCO must set the useHttpOnly parameter.</t>
        </r>
      </text>
    </comment>
    <comment ref="M37" authorId="0" shapeId="0" xr:uid="{00000000-0006-0000-0500-00000F010000}">
      <text>
        <r>
          <rPr>
            <sz val="11"/>
            <rFont val="Calibri"/>
          </rPr>
          <t>tc Server VCAC must set the useHttpOnly parameter.</t>
        </r>
      </text>
    </comment>
    <comment ref="N37" authorId="0" shapeId="0" xr:uid="{00000000-0006-0000-0500-000010010000}">
      <text>
        <r>
          <rPr>
            <sz val="11"/>
            <rFont val="Calibri"/>
          </rPr>
          <t>tc Server HORIZON must set the secure flag for cookies.</t>
        </r>
      </text>
    </comment>
    <comment ref="O37" authorId="0" shapeId="0" xr:uid="{00000000-0006-0000-0500-000011010000}">
      <text>
        <r>
          <rPr>
            <sz val="11"/>
            <rFont val="Calibri"/>
          </rPr>
          <t>tc Server VCO must set the secure flag for cookies.</t>
        </r>
      </text>
    </comment>
    <comment ref="P37" authorId="0" shapeId="0" xr:uid="{00000000-0006-0000-0500-000012010000}">
      <text>
        <r>
          <rPr>
            <sz val="11"/>
            <rFont val="Calibri"/>
          </rPr>
          <t>tc Server VCAC must set the secure flag for cookies.</t>
        </r>
      </text>
    </comment>
    <comment ref="H41" authorId="0" shapeId="0" xr:uid="{00000000-0006-0000-0500-000013010000}">
      <text>
        <r>
          <rPr>
            <sz val="11"/>
            <rFont val="Calibri"/>
          </rPr>
          <t>HAProxy must have the latest approved security-relevant software updates installed.</t>
        </r>
      </text>
    </comment>
    <comment ref="I41" authorId="0" shapeId="0" xr:uid="{00000000-0006-0000-0500-000014010000}">
      <text>
        <r>
          <rPr>
            <sz val="11"/>
            <rFont val="Calibri"/>
          </rPr>
          <t>Lighttpd must have the latest version installed.</t>
        </r>
      </text>
    </comment>
    <comment ref="J41" authorId="0" shapeId="0" xr:uid="{00000000-0006-0000-0500-000015010000}">
      <text>
        <r>
          <rPr>
            <sz val="11"/>
            <rFont val="Calibri"/>
          </rPr>
          <t>Lighttpd must have the latest approved security-relevant software updates installed.</t>
        </r>
      </text>
    </comment>
    <comment ref="K41" authorId="0" shapeId="0" xr:uid="{00000000-0006-0000-0500-000016010000}">
      <text>
        <r>
          <rPr>
            <sz val="11"/>
            <rFont val="Calibri"/>
          </rPr>
          <t>The vRA PostgreSQL database security updates and patches must be installed in a timely manner in accordance with site policy.</t>
        </r>
      </text>
    </comment>
    <comment ref="L41" authorId="0" shapeId="0" xr:uid="{00000000-0006-0000-0500-000017010000}">
      <text>
        <r>
          <rPr>
            <sz val="11"/>
            <rFont val="Calibri"/>
          </rPr>
          <t>vRA PostgreSQL must have the latest approved security-relevant software updates installed.</t>
        </r>
      </text>
    </comment>
    <comment ref="M41" authorId="0" shapeId="0" xr:uid="{00000000-0006-0000-0500-000018010000}">
      <text>
        <r>
          <rPr>
            <sz val="11"/>
            <rFont val="Calibri"/>
          </rPr>
          <t>The vAMI must have security-relevant software updates installed within the time period directed by an authoritative source (e.g. IAVM, CTOs, DTMs, and STIGs).</t>
        </r>
      </text>
    </comment>
    <comment ref="N41" authorId="0" shapeId="0" xr:uid="{00000000-0006-0000-0500-000019010000}">
      <text>
        <r>
          <rPr>
            <sz val="11"/>
            <rFont val="Calibri"/>
          </rPr>
          <t>tc Server ALL must have all security-relevant software updates installed within the configured time period directed by an authoritative source.</t>
        </r>
      </text>
    </comment>
    <comment ref="H43" authorId="0" shapeId="0" xr:uid="{00000000-0006-0000-0500-00001A010000}">
      <text>
        <r>
          <rPr>
            <sz val="11"/>
            <rFont val="Calibri"/>
          </rPr>
          <t>The SLES for vRealize must automatically remove or disable temporary user accounts after 72 hours.</t>
        </r>
      </text>
    </comment>
    <comment ref="I43" authorId="0" shapeId="0" xr:uid="{00000000-0006-0000-0500-00001B010000}">
      <text>
        <r>
          <rPr>
            <sz val="11"/>
            <rFont val="Calibri"/>
          </rPr>
          <t>Duplicate User IDs (UIDs) must not exist for users within the organization.</t>
        </r>
      </text>
    </comment>
    <comment ref="J43" authorId="0" shapeId="0" xr:uid="{00000000-0006-0000-0500-00001C010000}">
      <text>
        <r>
          <rPr>
            <sz val="11"/>
            <rFont val="Calibri"/>
          </rPr>
          <t>The SLES for vRealize must disable account identifiers of individuals and roles (such as root) after 35 days of inactivity after password expiration.</t>
        </r>
      </text>
    </comment>
    <comment ref="K43" authorId="0" shapeId="0" xr:uid="{00000000-0006-0000-0500-00001D010000}">
      <text>
        <r>
          <rPr>
            <sz val="11"/>
            <rFont val="Calibri"/>
          </rPr>
          <t>All GIDs referenced in /etc/passwd must be defined in /etc/group.</t>
        </r>
      </text>
    </comment>
    <comment ref="L43" authorId="0" shapeId="0" xr:uid="{00000000-0006-0000-0500-00001E010000}">
      <text>
        <r>
          <rPr>
            <sz val="11"/>
            <rFont val="Calibri"/>
          </rPr>
          <t>The SLES for vRealize must be configured such that emergency administrator accounts are never automatically removed or disabled.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SLES for vRealize must automatically remove or disable temporary user accounts after 72 hours.</t>
        </r>
      </text>
    </comment>
    <comment ref="K3" authorId="0" shapeId="0" xr:uid="{00000000-0006-0000-0600-000003000000}">
      <text>
        <r>
          <rPr>
            <sz val="11"/>
            <rFont val="Calibri"/>
          </rPr>
          <t>The SLES for vRealize must disable account identifiers of individuals and roles (such as root) after 35 days of inactivity after password expiration.</t>
        </r>
      </text>
    </comment>
    <comment ref="L3" authorId="0" shapeId="0" xr:uid="{00000000-0006-0000-0600-000002000000}">
      <text>
        <r>
          <rPr>
            <sz val="11"/>
            <rFont val="Calibri"/>
          </rPr>
          <t>The SLES for vRealize must be configured such that emergency administrator accounts are never automatically removed or disabled.</t>
        </r>
      </text>
    </comment>
    <comment ref="J4" authorId="0" shapeId="0" xr:uid="{00000000-0006-0000-0600-000004000000}">
      <text>
        <r>
          <rPr>
            <sz val="11"/>
            <rFont val="Calibri"/>
          </rPr>
          <t>The vRA PostgreSQL database must limit modify privileges to authorized accounts.</t>
        </r>
      </text>
    </comment>
    <comment ref="K4" authorId="0" shapeId="0" xr:uid="{00000000-0006-0000-0600-000007000000}">
      <text>
        <r>
          <rPr>
            <sz val="11"/>
            <rFont val="Calibri"/>
          </rPr>
          <t>The vRA PostgreSQL database must be limited to authorized accounts.</t>
        </r>
      </text>
    </comment>
    <comment ref="L4" authorId="0" shapeId="0" xr:uid="{00000000-0006-0000-0600-000008000000}">
      <text>
        <r>
          <rPr>
            <sz val="11"/>
            <rFont val="Calibri"/>
          </rPr>
          <t>The vRA PostgreSQL must not allow access to unauthorized accounts.</t>
        </r>
      </text>
    </comment>
    <comment ref="M4" authorId="0" shapeId="0" xr:uid="{00000000-0006-0000-0600-000005000000}">
      <text>
        <r>
          <rPr>
            <sz val="11"/>
            <rFont val="Calibri"/>
          </rPr>
          <t>Data from the vRA PostgreSQL database must be protected from unauthorized transfer.</t>
        </r>
      </text>
    </comment>
    <comment ref="N4" authorId="0" shapeId="0" xr:uid="{00000000-0006-0000-0600-000006000000}">
      <text>
        <r>
          <rPr>
            <sz val="11"/>
            <rFont val="Calibri"/>
          </rPr>
          <t>The DBMS must enforce access restrictions associated with changes to the configuration of the DBMS or database(s).</t>
        </r>
      </text>
    </comment>
    <comment ref="J7" authorId="0" shapeId="0" xr:uid="{00000000-0006-0000-0600-000009000000}">
      <text>
        <r>
          <rPr>
            <sz val="11"/>
            <rFont val="Calibri"/>
          </rPr>
          <t>HAProxy must limit access to the statistics feature.</t>
        </r>
      </text>
    </comment>
    <comment ref="K7" authorId="0" shapeId="0" xr:uid="{00000000-0006-0000-0600-000015000000}">
      <text>
        <r>
          <rPr>
            <sz val="11"/>
            <rFont val="Calibri"/>
          </rPr>
          <t>HAProxy must prohibit anonymous users from editing system files.</t>
        </r>
      </text>
    </comment>
    <comment ref="L7" authorId="0" shapeId="0" xr:uid="{00000000-0006-0000-0600-000016000000}">
      <text>
        <r>
          <rPr>
            <sz val="11"/>
            <rFont val="Calibri"/>
          </rPr>
          <t>Lighttpd must prohibit non-privileged accounts from accessing the directory tree, the shell, or other operating system functions and utilities.</t>
        </r>
      </text>
    </comment>
    <comment ref="M7" authorId="0" shapeId="0" xr:uid="{00000000-0006-0000-0600-000017000000}">
      <text>
        <r>
          <rPr>
            <sz val="11"/>
            <rFont val="Calibri"/>
          </rPr>
          <t>Lighttpd must prohibit non-privileged accounts from accessing the application, libraries, and configuration files.</t>
        </r>
      </text>
    </comment>
    <comment ref="N7" authorId="0" shapeId="0" xr:uid="{00000000-0006-0000-0600-000018000000}">
      <text>
        <r>
          <rPr>
            <sz val="11"/>
            <rFont val="Calibri"/>
          </rPr>
          <t>The vRA PostgreSQL database must limit modify privileges to authorized accounts.</t>
        </r>
      </text>
    </comment>
    <comment ref="O7" authorId="0" shapeId="0" xr:uid="{00000000-0006-0000-0600-00000A000000}">
      <text>
        <r>
          <rPr>
            <sz val="11"/>
            <rFont val="Calibri"/>
          </rPr>
          <t>The vRA PostgreSQL database must be limited to authorized accounts.</t>
        </r>
      </text>
    </comment>
    <comment ref="P7" authorId="0" shapeId="0" xr:uid="{00000000-0006-0000-0600-00000B000000}">
      <text>
        <r>
          <rPr>
            <sz val="11"/>
            <rFont val="Calibri"/>
          </rPr>
          <t>The vRA PostgreSQL must not allow access to unauthorized accounts.</t>
        </r>
      </text>
    </comment>
    <comment ref="Q7" authorId="0" shapeId="0" xr:uid="{00000000-0006-0000-0600-00000C000000}">
      <text>
        <r>
          <rPr>
            <sz val="11"/>
            <rFont val="Calibri"/>
          </rPr>
          <t>Data from the vRA PostgreSQL database must be protected from unauthorized transfer.</t>
        </r>
      </text>
    </comment>
    <comment ref="R7" authorId="0" shapeId="0" xr:uid="{00000000-0006-0000-0600-00000D000000}">
      <text>
        <r>
          <rPr>
            <sz val="11"/>
            <rFont val="Calibri"/>
          </rPr>
          <t>The DBMS must enforce access restrictions associated with changes to the configuration of the DBMS or database(s).</t>
        </r>
      </text>
    </comment>
    <comment ref="S7" authorId="0" shapeId="0" xr:uid="{00000000-0006-0000-0600-00000E000000}">
      <text>
        <r>
          <rPr>
            <sz val="11"/>
            <rFont val="Calibri"/>
          </rPr>
          <t>tc Server ALL must only allow authenticated system administrators to have access to the keystore.</t>
        </r>
      </text>
    </comment>
    <comment ref="T7" authorId="0" shapeId="0" xr:uid="{00000000-0006-0000-0600-00000F000000}">
      <text>
        <r>
          <rPr>
            <sz val="11"/>
            <rFont val="Calibri"/>
          </rPr>
          <t>tc Server HORIZON accounts accessing the directory tree, the shell, or other operating system functions and utilities must be administrative accounts.</t>
        </r>
      </text>
    </comment>
    <comment ref="U7" authorId="0" shapeId="0" xr:uid="{00000000-0006-0000-0600-000010000000}">
      <text>
        <r>
          <rPr>
            <sz val="11"/>
            <rFont val="Calibri"/>
          </rPr>
          <t>tc Server VCO accounts accessing the directory tree, the shell, or other operating system functions and utilities must be administrative accounts.</t>
        </r>
      </text>
    </comment>
    <comment ref="V7" authorId="0" shapeId="0" xr:uid="{00000000-0006-0000-0600-000011000000}">
      <text>
        <r>
          <rPr>
            <sz val="11"/>
            <rFont val="Calibri"/>
          </rPr>
          <t>tc Server VCAC accounts accessing the directory tree, the shell, or other operating system functions and utilities must be administrative accounts.</t>
        </r>
      </text>
    </comment>
    <comment ref="W7" authorId="0" shapeId="0" xr:uid="{00000000-0006-0000-0600-000012000000}">
      <text>
        <r>
          <rPr>
            <sz val="11"/>
            <rFont val="Calibri"/>
          </rPr>
          <t>tc Server HORIZON web server application directories must not be accessible to anonymous user.</t>
        </r>
      </text>
    </comment>
    <comment ref="X7" authorId="0" shapeId="0" xr:uid="{00000000-0006-0000-0600-000013000000}">
      <text>
        <r>
          <rPr>
            <sz val="11"/>
            <rFont val="Calibri"/>
          </rPr>
          <t>tc Server VCO web server application directories must not be accessible to anonymous user.</t>
        </r>
      </text>
    </comment>
    <comment ref="Y7" authorId="0" shapeId="0" xr:uid="{00000000-0006-0000-0600-000014000000}">
      <text>
        <r>
          <rPr>
            <sz val="11"/>
            <rFont val="Calibri"/>
          </rPr>
          <t>tc Server VCAC web server application directories must not be accessible to anonymous user.</t>
        </r>
      </text>
    </comment>
    <comment ref="J8" authorId="0" shapeId="0" xr:uid="{00000000-0006-0000-0600-000019000000}">
      <text>
        <r>
          <rPr>
            <sz val="11"/>
            <rFont val="Calibri"/>
          </rPr>
          <t>The SLES for vRealize must prevent direct logon into the root account.</t>
        </r>
      </text>
    </comment>
    <comment ref="J9" authorId="0" shapeId="0" xr:uid="{00000000-0006-0000-0600-00001A000000}">
      <text>
        <r>
          <rPr>
            <sz val="11"/>
            <rFont val="Calibri"/>
          </rPr>
          <t>HAProxy must be protected from being stopped by a non-privileged user.</t>
        </r>
      </text>
    </comment>
    <comment ref="K9" authorId="0" shapeId="0" xr:uid="{00000000-0006-0000-0600-00001B000000}">
      <text>
        <r>
          <rPr>
            <sz val="11"/>
            <rFont val="Calibri"/>
          </rPr>
          <t>Lighttpd must be protected from being stopped by a non-privileged user.</t>
        </r>
      </text>
    </comment>
    <comment ref="J10" authorId="0" shapeId="0" xr:uid="{00000000-0006-0000-0600-00001C000000}">
      <text>
        <r>
          <rPr>
            <sz val="11"/>
            <rFont val="Calibri"/>
          </rPr>
          <t>The SLES for vRealize must enforce the limit of three consecutive invalid logon attempts by a user during a 15-minute time period.</t>
        </r>
      </text>
    </comment>
    <comment ref="K10" authorId="0" shapeId="0" xr:uid="{00000000-0006-0000-0600-00001D000000}">
      <text>
        <r>
          <rPr>
            <sz val="11"/>
            <rFont val="Calibri"/>
          </rPr>
          <t>The SLES for vRealize must automatically lock an account until the locked account is released by an administrator when three unsuccessful logon attempts in 15 minutes occur.</t>
        </r>
      </text>
    </comment>
    <comment ref="L10" authorId="0" shapeId="0" xr:uid="{00000000-0006-0000-0600-00001E000000}">
      <text>
        <r>
          <rPr>
            <sz val="11"/>
            <rFont val="Calibri"/>
          </rPr>
          <t>The SLES for vRealize must enforce a delay of at least 4 seconds between logon prompts following a failed logon attempt.</t>
        </r>
      </text>
    </comment>
    <comment ref="M10" authorId="0" shapeId="0" xr:uid="{00000000-0006-0000-0600-00001F000000}">
      <text>
        <r>
          <rPr>
            <sz val="11"/>
            <rFont val="Calibri"/>
          </rPr>
          <t>The SLES for vRealize must enforce a delay of at least 4 seconds between logon prompts following a failed logon attempt.</t>
        </r>
      </text>
    </comment>
    <comment ref="N10" authorId="0" shapeId="0" xr:uid="{00000000-0006-0000-0600-000020000000}">
      <text>
        <r>
          <rPr>
            <sz val="11"/>
            <rFont val="Calibri"/>
          </rPr>
          <t>The SLES for vRealize must enforce a delay of at least 4 seconds between logon prompts following a failed logon attempt.</t>
        </r>
      </text>
    </comment>
    <comment ref="J11" authorId="0" shapeId="0" xr:uid="{00000000-0006-0000-0600-000021000000}">
      <text>
        <r>
          <rPr>
            <sz val="11"/>
            <rFont val="Calibri"/>
          </rPr>
          <t>The SLES for vRealize must display the Standard Mandatory DoD Notice and Consent Banner before granting access via SSH.</t>
        </r>
      </text>
    </comment>
    <comment ref="K11" authorId="0" shapeId="0" xr:uid="{00000000-0006-0000-0600-000022000000}">
      <text>
        <r>
          <rPr>
            <sz val="11"/>
            <rFont val="Calibri"/>
          </rPr>
          <t>Any publically accessible connection to the SLES for vRealize must display the Standard Mandatory DoD Notice and Consent Banner before granting access to the system.</t>
        </r>
      </text>
    </comment>
    <comment ref="J12" authorId="0" shapeId="0" xr:uid="{00000000-0006-0000-0600-000023000000}">
      <text>
        <r>
          <rPr>
            <sz val="11"/>
            <rFont val="Calibri"/>
          </rPr>
          <t>The vRealize Automation application must be configured to a 15 minute of less session timeout.</t>
        </r>
      </text>
    </comment>
    <comment ref="K12" authorId="0" shapeId="0" xr:uid="{00000000-0006-0000-0600-000025000000}">
      <text>
        <r>
          <rPr>
            <sz val="11"/>
            <rFont val="Calibri"/>
          </rPr>
          <t>HAProxy must set an absolute timeout on sessions.</t>
        </r>
      </text>
    </comment>
    <comment ref="L12" authorId="0" shapeId="0" xr:uid="{00000000-0006-0000-0600-000026000000}">
      <text>
        <r>
          <rPr>
            <sz val="11"/>
            <rFont val="Calibri"/>
          </rPr>
          <t>HAProxy must set an inactive timeout on sessions.</t>
        </r>
      </text>
    </comment>
    <comment ref="M12" authorId="0" shapeId="0" xr:uid="{00000000-0006-0000-0600-000027000000}">
      <text>
        <r>
          <rPr>
            <sz val="11"/>
            <rFont val="Calibri"/>
          </rPr>
          <t>The SLES for vRealize must limit the number of concurrent sessions to 10 for all accounts and/or account types.</t>
        </r>
      </text>
    </comment>
    <comment ref="N12" authorId="0" shapeId="0" xr:uid="{00000000-0006-0000-0600-000028000000}">
      <text>
        <r>
          <rPr>
            <sz val="11"/>
            <rFont val="Calibri"/>
          </rPr>
          <t>The SLES for vRealize must initiate a session lock after a 15-minute period of inactivity for all connection types.</t>
        </r>
      </text>
    </comment>
    <comment ref="O12" authorId="0" shapeId="0" xr:uid="{00000000-0006-0000-0600-000029000000}">
      <text>
        <r>
          <rPr>
            <sz val="11"/>
            <rFont val="Calibri"/>
          </rPr>
          <t>The SLES for vRealize must initiate a session lock after a 15-minute period of inactivity for an SSH connection.</t>
        </r>
      </text>
    </comment>
    <comment ref="P12" authorId="0" shapeId="0" xr:uid="{00000000-0006-0000-0600-00002A000000}">
      <text>
        <r>
          <rPr>
            <sz val="11"/>
            <rFont val="Calibri"/>
          </rPr>
          <t>The SLES for vRealize must terminate all sessions and network connections related to nonlocal maintenance when nonlocal maintenance is completed.</t>
        </r>
      </text>
    </comment>
    <comment ref="Q12" authorId="0" shapeId="0" xr:uid="{00000000-0006-0000-0600-00002B000000}">
      <text>
        <r>
          <rPr>
            <sz val="11"/>
            <rFont val="Calibri"/>
          </rPr>
          <t>The SLES for vRealize must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text>
    </comment>
    <comment ref="R12" authorId="0" shapeId="0" xr:uid="{00000000-0006-0000-0600-00002C000000}">
      <text>
        <r>
          <rPr>
            <sz val="11"/>
            <rFont val="Calibri"/>
          </rPr>
          <t>tc Server HORIZON must limit the amount of time that each TCP connection is kept alive.</t>
        </r>
      </text>
    </comment>
    <comment ref="S12" authorId="0" shapeId="0" xr:uid="{00000000-0006-0000-0600-00002D000000}">
      <text>
        <r>
          <rPr>
            <sz val="11"/>
            <rFont val="Calibri"/>
          </rPr>
          <t>tc Server VCO must limit the amount of time that each TCP connection is kept alive.</t>
        </r>
      </text>
    </comment>
    <comment ref="T12" authorId="0" shapeId="0" xr:uid="{00000000-0006-0000-0600-00002E000000}">
      <text>
        <r>
          <rPr>
            <sz val="11"/>
            <rFont val="Calibri"/>
          </rPr>
          <t>tc Server VCAC must limit the amount of time that each TCP connection is kept alive.</t>
        </r>
      </text>
    </comment>
    <comment ref="U12" authorId="0" shapeId="0" xr:uid="{00000000-0006-0000-0600-00002F000000}">
      <text>
        <r>
          <rPr>
            <sz val="11"/>
            <rFont val="Calibri"/>
          </rPr>
          <t>tc Server HORIZON must limit the number of times that each TCP connection is kept alive.</t>
        </r>
      </text>
    </comment>
    <comment ref="V12" authorId="0" shapeId="0" xr:uid="{00000000-0006-0000-0600-000030000000}">
      <text>
        <r>
          <rPr>
            <sz val="11"/>
            <rFont val="Calibri"/>
          </rPr>
          <t>tc Server VCO must limit the number of times that each TCP connection is kept alive.</t>
        </r>
      </text>
    </comment>
    <comment ref="W12" authorId="0" shapeId="0" xr:uid="{00000000-0006-0000-0600-000031000000}">
      <text>
        <r>
          <rPr>
            <sz val="11"/>
            <rFont val="Calibri"/>
          </rPr>
          <t>tc Server VCAC must limit the number of times that each TCP connection is kept alive.</t>
        </r>
      </text>
    </comment>
    <comment ref="X12" authorId="0" shapeId="0" xr:uid="{00000000-0006-0000-0600-000032000000}">
      <text>
        <r>
          <rPr>
            <sz val="11"/>
            <rFont val="Calibri"/>
          </rPr>
          <t>tc Server HORIZON must set an inactive timeout for sessions.</t>
        </r>
      </text>
    </comment>
    <comment ref="Y12" authorId="0" shapeId="0" xr:uid="{00000000-0006-0000-0600-000033000000}">
      <text>
        <r>
          <rPr>
            <sz val="11"/>
            <rFont val="Calibri"/>
          </rPr>
          <t>tc Server VCO must set an inactive timeout for sessions.</t>
        </r>
      </text>
    </comment>
    <comment ref="Z12" authorId="0" shapeId="0" xr:uid="{00000000-0006-0000-0600-000024000000}">
      <text>
        <r>
          <rPr>
            <sz val="11"/>
            <rFont val="Calibri"/>
          </rPr>
          <t>tc Server VCAC must set an inactive timeout for sessions.</t>
        </r>
      </text>
    </comment>
    <comment ref="J13" authorId="0" shapeId="0" xr:uid="{00000000-0006-0000-0600-000034000000}">
      <text>
        <r>
          <rPr>
            <sz val="11"/>
            <rFont val="Calibri"/>
          </rPr>
          <t>The vRealize Automation application must be configured to a 15 minute of less session timeout.</t>
        </r>
      </text>
    </comment>
    <comment ref="K13" authorId="0" shapeId="0" xr:uid="{00000000-0006-0000-0600-000036000000}">
      <text>
        <r>
          <rPr>
            <sz val="11"/>
            <rFont val="Calibri"/>
          </rPr>
          <t>HAProxy must set an absolute timeout on sessions.</t>
        </r>
      </text>
    </comment>
    <comment ref="L13" authorId="0" shapeId="0" xr:uid="{00000000-0006-0000-0600-000037000000}">
      <text>
        <r>
          <rPr>
            <sz val="11"/>
            <rFont val="Calibri"/>
          </rPr>
          <t>HAProxy must set an inactive timeout on sessions.</t>
        </r>
      </text>
    </comment>
    <comment ref="M13" authorId="0" shapeId="0" xr:uid="{00000000-0006-0000-0600-000038000000}">
      <text>
        <r>
          <rPr>
            <sz val="11"/>
            <rFont val="Calibri"/>
          </rPr>
          <t>The SLES for vRealize must limit the number of concurrent sessions to 10 for all accounts and/or account types.</t>
        </r>
      </text>
    </comment>
    <comment ref="N13" authorId="0" shapeId="0" xr:uid="{00000000-0006-0000-0600-000039000000}">
      <text>
        <r>
          <rPr>
            <sz val="11"/>
            <rFont val="Calibri"/>
          </rPr>
          <t>The SLES for vRealize must initiate a session lock after a 15-minute period of inactivity for all connection types.</t>
        </r>
      </text>
    </comment>
    <comment ref="O13" authorId="0" shapeId="0" xr:uid="{00000000-0006-0000-0600-00003A000000}">
      <text>
        <r>
          <rPr>
            <sz val="11"/>
            <rFont val="Calibri"/>
          </rPr>
          <t>The SLES for vRealize must initiate a session lock after a 15-minute period of inactivity for an SSH connection.</t>
        </r>
      </text>
    </comment>
    <comment ref="P13" authorId="0" shapeId="0" xr:uid="{00000000-0006-0000-0600-00003B000000}">
      <text>
        <r>
          <rPr>
            <sz val="11"/>
            <rFont val="Calibri"/>
          </rPr>
          <t>The SLES for vRealize must terminate all sessions and network connections related to nonlocal maintenance when nonlocal maintenance is completed.</t>
        </r>
      </text>
    </comment>
    <comment ref="Q13" authorId="0" shapeId="0" xr:uid="{00000000-0006-0000-0600-00003C000000}">
      <text>
        <r>
          <rPr>
            <sz val="11"/>
            <rFont val="Calibri"/>
          </rPr>
          <t>The SLES for vRealize must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text>
    </comment>
    <comment ref="R13" authorId="0" shapeId="0" xr:uid="{00000000-0006-0000-0600-00003D000000}">
      <text>
        <r>
          <rPr>
            <sz val="11"/>
            <rFont val="Calibri"/>
          </rPr>
          <t>The SLES for vRealize must automatically terminate a user session after inactivity time-outs have expired or at shutdown.</t>
        </r>
      </text>
    </comment>
    <comment ref="S13" authorId="0" shapeId="0" xr:uid="{00000000-0006-0000-0600-00003E000000}">
      <text>
        <r>
          <rPr>
            <sz val="11"/>
            <rFont val="Calibri"/>
          </rPr>
          <t>tc Server HORIZON must limit the amount of time that each TCP connection is kept alive.</t>
        </r>
      </text>
    </comment>
    <comment ref="T13" authorId="0" shapeId="0" xr:uid="{00000000-0006-0000-0600-00003F000000}">
      <text>
        <r>
          <rPr>
            <sz val="11"/>
            <rFont val="Calibri"/>
          </rPr>
          <t>tc Server VCO must limit the amount of time that each TCP connection is kept alive.</t>
        </r>
      </text>
    </comment>
    <comment ref="U13" authorId="0" shapeId="0" xr:uid="{00000000-0006-0000-0600-000040000000}">
      <text>
        <r>
          <rPr>
            <sz val="11"/>
            <rFont val="Calibri"/>
          </rPr>
          <t>tc Server VCAC must limit the amount of time that each TCP connection is kept alive.</t>
        </r>
      </text>
    </comment>
    <comment ref="V13" authorId="0" shapeId="0" xr:uid="{00000000-0006-0000-0600-000041000000}">
      <text>
        <r>
          <rPr>
            <sz val="11"/>
            <rFont val="Calibri"/>
          </rPr>
          <t>tc Server HORIZON must limit the number of times that each TCP connection is kept alive.</t>
        </r>
      </text>
    </comment>
    <comment ref="W13" authorId="0" shapeId="0" xr:uid="{00000000-0006-0000-0600-000042000000}">
      <text>
        <r>
          <rPr>
            <sz val="11"/>
            <rFont val="Calibri"/>
          </rPr>
          <t>tc Server VCO must limit the number of times that each TCP connection is kept alive.</t>
        </r>
      </text>
    </comment>
    <comment ref="X13" authorId="0" shapeId="0" xr:uid="{00000000-0006-0000-0600-000043000000}">
      <text>
        <r>
          <rPr>
            <sz val="11"/>
            <rFont val="Calibri"/>
          </rPr>
          <t>tc Server VCAC must limit the number of times that each TCP connection is kept alive.</t>
        </r>
      </text>
    </comment>
    <comment ref="Y13" authorId="0" shapeId="0" xr:uid="{00000000-0006-0000-0600-000044000000}">
      <text>
        <r>
          <rPr>
            <sz val="11"/>
            <rFont val="Calibri"/>
          </rPr>
          <t>tc Server HORIZON must set an inactive timeout for sessions.</t>
        </r>
      </text>
    </comment>
    <comment ref="Z13" authorId="0" shapeId="0" xr:uid="{00000000-0006-0000-0600-000045000000}">
      <text>
        <r>
          <rPr>
            <sz val="11"/>
            <rFont val="Calibri"/>
          </rPr>
          <t>tc Server VCO must set an inactive timeout for sessions.</t>
        </r>
      </text>
    </comment>
    <comment ref="AA13" authorId="0" shapeId="0" xr:uid="{00000000-0006-0000-0600-000035000000}">
      <text>
        <r>
          <rPr>
            <sz val="11"/>
            <rFont val="Calibri"/>
          </rPr>
          <t>tc Server VCAC must set an inactive timeout for sessions.</t>
        </r>
      </text>
    </comment>
    <comment ref="J23" authorId="0" shapeId="0" xr:uid="{00000000-0006-0000-0600-000046000000}">
      <text>
        <r>
          <rPr>
            <sz val="11"/>
            <rFont val="Calibri"/>
          </rPr>
          <t>HAProxy log files must be backed up onto a different system or media.</t>
        </r>
      </text>
    </comment>
    <comment ref="K23" authorId="0" shapeId="0" xr:uid="{00000000-0006-0000-0600-00005D000000}">
      <text>
        <r>
          <rPr>
            <sz val="11"/>
            <rFont val="Calibri"/>
          </rPr>
          <t>HAProxy must be configured to use syslog.</t>
        </r>
      </text>
    </comment>
    <comment ref="L23" authorId="0" shapeId="0" xr:uid="{00000000-0006-0000-0600-00005E000000}">
      <text>
        <r>
          <rPr>
            <sz val="11"/>
            <rFont val="Calibri"/>
          </rPr>
          <t>HAProxy must not impede the ability to write specified log record content to an audit log server.</t>
        </r>
      </text>
    </comment>
    <comment ref="M23" authorId="0" shapeId="0" xr:uid="{00000000-0006-0000-0600-00005F000000}">
      <text>
        <r>
          <rPr>
            <sz val="11"/>
            <rFont val="Calibri"/>
          </rPr>
          <t>HAProxy must be configurable to integrate with an organizations security infrastructure.</t>
        </r>
      </text>
    </comment>
    <comment ref="N23" authorId="0" shapeId="0" xr:uid="{00000000-0006-0000-0600-000060000000}">
      <text>
        <r>
          <rPr>
            <sz val="11"/>
            <rFont val="Calibri"/>
          </rPr>
          <t>HAProxy must use the httplog option.</t>
        </r>
      </text>
    </comment>
    <comment ref="O23" authorId="0" shapeId="0" xr:uid="{00000000-0006-0000-0600-000061000000}">
      <text>
        <r>
          <rPr>
            <sz val="11"/>
            <rFont val="Calibri"/>
          </rPr>
          <t>Lighttpd must be configured to use mod_accesslog.</t>
        </r>
      </text>
    </comment>
    <comment ref="P23" authorId="0" shapeId="0" xr:uid="{00000000-0006-0000-0600-000062000000}">
      <text>
        <r>
          <rPr>
            <sz val="11"/>
            <rFont val="Calibri"/>
          </rPr>
          <t>Lighttpd must generate log records for system startup and shutdown.</t>
        </r>
      </text>
    </comment>
    <comment ref="Q23" authorId="0" shapeId="0" xr:uid="{00000000-0006-0000-0600-000063000000}">
      <text>
        <r>
          <rPr>
            <sz val="11"/>
            <rFont val="Calibri"/>
          </rPr>
          <t>Lighttpd must capture, record, and log the IP address associated with a user session.</t>
        </r>
      </text>
    </comment>
    <comment ref="R23" authorId="0" shapeId="0" xr:uid="{00000000-0006-0000-0600-000064000000}">
      <text>
        <r>
          <rPr>
            <sz val="11"/>
            <rFont val="Calibri"/>
          </rPr>
          <t>Lighttpd must produce log records containing sufficient information to establish what type of events occurred.</t>
        </r>
      </text>
    </comment>
    <comment ref="S23" authorId="0" shapeId="0" xr:uid="{00000000-0006-0000-0600-000065000000}">
      <text>
        <r>
          <rPr>
            <sz val="11"/>
            <rFont val="Calibri"/>
          </rPr>
          <t>Lighttpd must produce log records containing sufficient information to establish when (date and time) events occurred.</t>
        </r>
      </text>
    </comment>
    <comment ref="T23" authorId="0" shapeId="0" xr:uid="{00000000-0006-0000-0600-000066000000}">
      <text>
        <r>
          <rPr>
            <sz val="11"/>
            <rFont val="Calibri"/>
          </rPr>
          <t>Lighttpd must produce log records containing sufficient information to establish where within the web server the events occurred.</t>
        </r>
      </text>
    </comment>
    <comment ref="U23" authorId="0" shapeId="0" xr:uid="{00000000-0006-0000-0600-000067000000}">
      <text>
        <r>
          <rPr>
            <sz val="11"/>
            <rFont val="Calibri"/>
          </rPr>
          <t>Lighttpd must produce log records containing sufficient information to establish the source of events.</t>
        </r>
      </text>
    </comment>
    <comment ref="V23" authorId="0" shapeId="0" xr:uid="{00000000-0006-0000-0600-000068000000}">
      <text>
        <r>
          <rPr>
            <sz val="11"/>
            <rFont val="Calibri"/>
          </rPr>
          <t>Lighttpd must produce log records containing sufficient information to establish the outcome (success or failure) of events.</t>
        </r>
      </text>
    </comment>
    <comment ref="W23" authorId="0" shapeId="0" xr:uid="{00000000-0006-0000-0600-000069000000}">
      <text>
        <r>
          <rPr>
            <sz val="11"/>
            <rFont val="Calibri"/>
          </rPr>
          <t>Lighttpd log data and records must be backed up onto a different system or media.</t>
        </r>
      </text>
    </comment>
    <comment ref="X23" authorId="0" shapeId="0" xr:uid="{00000000-0006-0000-0600-00006A000000}">
      <text>
        <r>
          <rPr>
            <sz val="11"/>
            <rFont val="Calibri"/>
          </rPr>
          <t>vRA PostgreSQL database log file data must contain required data elements.</t>
        </r>
      </text>
    </comment>
    <comment ref="Y23" authorId="0" shapeId="0" xr:uid="{00000000-0006-0000-0600-00006B000000}">
      <text>
        <r>
          <rPr>
            <sz val="11"/>
            <rFont val="Calibri"/>
          </rPr>
          <t>The vRA PostgreSQL database must set the log_statement to all.</t>
        </r>
      </text>
    </comment>
    <comment ref="Z23" authorId="0" shapeId="0" xr:uid="{00000000-0006-0000-0600-00006C000000}">
      <text>
        <r>
          <rPr>
            <sz val="11"/>
            <rFont val="Calibri"/>
          </rPr>
          <t>The vRA PostgreSQL database must set the log_statement to all.</t>
        </r>
      </text>
    </comment>
    <comment ref="AA23" authorId="0" shapeId="0" xr:uid="{00000000-0006-0000-0600-00006D000000}">
      <text>
        <r>
          <rPr>
            <sz val="11"/>
            <rFont val="Calibri"/>
          </rPr>
          <t>The vRA PostgreSQL database must set the log_statement to all.</t>
        </r>
      </text>
    </comment>
    <comment ref="AB23" authorId="0" shapeId="0" xr:uid="{00000000-0006-0000-0600-000047000000}">
      <text>
        <r>
          <rPr>
            <sz val="11"/>
            <rFont val="Calibri"/>
          </rPr>
          <t>vRA PostgreSQL database log file data must contain required data elements.</t>
        </r>
      </text>
    </comment>
    <comment ref="AC23" authorId="0" shapeId="0" xr:uid="{00000000-0006-0000-0600-000048000000}">
      <text>
        <r>
          <rPr>
            <sz val="11"/>
            <rFont val="Calibri"/>
          </rPr>
          <t>vRA PostgreSQL database log file data must contain required data elements.</t>
        </r>
      </text>
    </comment>
    <comment ref="AD23" authorId="0" shapeId="0" xr:uid="{00000000-0006-0000-0600-000049000000}">
      <text>
        <r>
          <rPr>
            <sz val="11"/>
            <rFont val="Calibri"/>
          </rPr>
          <t>vRA PostgreSQL database log file data must contain required data elements.</t>
        </r>
      </text>
    </comment>
    <comment ref="AE23" authorId="0" shapeId="0" xr:uid="{00000000-0006-0000-0600-00004A000000}">
      <text>
        <r>
          <rPr>
            <sz val="11"/>
            <rFont val="Calibri"/>
          </rPr>
          <t>vRA PostgreSQL database log file data must contain required data elements.</t>
        </r>
      </text>
    </comment>
    <comment ref="AF23" authorId="0" shapeId="0" xr:uid="{00000000-0006-0000-0600-00004B000000}">
      <text>
        <r>
          <rPr>
            <sz val="11"/>
            <rFont val="Calibri"/>
          </rPr>
          <t>vRA PostgreSQL database log file data must contain required data elements.</t>
        </r>
      </text>
    </comment>
    <comment ref="AG23" authorId="0" shapeId="0" xr:uid="{00000000-0006-0000-0600-00004C000000}">
      <text>
        <r>
          <rPr>
            <sz val="11"/>
            <rFont val="Calibri"/>
          </rPr>
          <t>vRA PostgreSQL database log file data must contain required data elements.</t>
        </r>
      </text>
    </comment>
    <comment ref="AH23" authorId="0" shapeId="0" xr:uid="{00000000-0006-0000-0600-00004D000000}">
      <text>
        <r>
          <rPr>
            <sz val="11"/>
            <rFont val="Calibri"/>
          </rPr>
          <t>vRA PostgreSQL database log file data must contain required data elements.</t>
        </r>
      </text>
    </comment>
    <comment ref="AI23" authorId="0" shapeId="0" xr:uid="{00000000-0006-0000-0600-00004E000000}">
      <text>
        <r>
          <rPr>
            <sz val="11"/>
            <rFont val="Calibri"/>
          </rPr>
          <t>vRA PostgreSQL database must have log_truncate_on_rotation enabled.</t>
        </r>
      </text>
    </comment>
    <comment ref="AJ23" authorId="0" shapeId="0" xr:uid="{00000000-0006-0000-0600-00004F000000}">
      <text>
        <r>
          <rPr>
            <sz val="11"/>
            <rFont val="Calibri"/>
          </rPr>
          <t>vRA PostgreSQL database objects must only be accessible to the postgres account.</t>
        </r>
      </text>
    </comment>
    <comment ref="AK23" authorId="0" shapeId="0" xr:uid="{00000000-0006-0000-0600-000050000000}">
      <text>
        <r>
          <rPr>
            <sz val="11"/>
            <rFont val="Calibri"/>
          </rPr>
          <t>The vRA PostgreSQL database must complete writing log entries prior to returning results.</t>
        </r>
      </text>
    </comment>
    <comment ref="AL23" authorId="0" shapeId="0" xr:uid="{00000000-0006-0000-0600-000051000000}">
      <text>
        <r>
          <rPr>
            <sz val="11"/>
            <rFont val="Calibri"/>
          </rPr>
          <t>The vRA PostgreSQL database must have log collection enabled.</t>
        </r>
      </text>
    </comment>
    <comment ref="AM23" authorId="0" shapeId="0" xr:uid="{00000000-0006-0000-0600-000052000000}">
      <text>
        <r>
          <rPr>
            <sz val="11"/>
            <rFont val="Calibri"/>
          </rPr>
          <t>The vRA PostgreSQL database must be configured to use a syslog facility.</t>
        </r>
      </text>
    </comment>
    <comment ref="AN23" authorId="0" shapeId="0" xr:uid="{00000000-0006-0000-0600-000053000000}">
      <text>
        <r>
          <rPr>
            <sz val="11"/>
            <rFont val="Calibri"/>
          </rPr>
          <t>The vRA PostgreSQL database must be configured to use a syslog facility.</t>
        </r>
      </text>
    </comment>
    <comment ref="AO23" authorId="0" shapeId="0" xr:uid="{00000000-0006-0000-0600-000054000000}">
      <text>
        <r>
          <rPr>
            <sz val="11"/>
            <rFont val="Calibri"/>
          </rPr>
          <t>vRA PostgreSQL database log file data must contain required data elements.</t>
        </r>
      </text>
    </comment>
    <comment ref="AP23" authorId="0" shapeId="0" xr:uid="{00000000-0006-0000-0600-000055000000}">
      <text>
        <r>
          <rPr>
            <sz val="11"/>
            <rFont val="Calibri"/>
          </rPr>
          <t>The vRA PostgreSQL database must set the log_statement to all.</t>
        </r>
      </text>
    </comment>
    <comment ref="AQ23" authorId="0" shapeId="0" xr:uid="{00000000-0006-0000-0600-000056000000}">
      <text>
        <r>
          <rPr>
            <sz val="11"/>
            <rFont val="Calibri"/>
          </rPr>
          <t>The vRA PostgreSQL database must set the log_statement to all.</t>
        </r>
      </text>
    </comment>
    <comment ref="AR23" authorId="0" shapeId="0" xr:uid="{00000000-0006-0000-0600-000057000000}">
      <text>
        <r>
          <rPr>
            <sz val="11"/>
            <rFont val="Calibri"/>
          </rPr>
          <t>The vRA PostgreSQL database must set the log_statement to all.</t>
        </r>
      </text>
    </comment>
    <comment ref="AS23" authorId="0" shapeId="0" xr:uid="{00000000-0006-0000-0600-000058000000}">
      <text>
        <r>
          <rPr>
            <sz val="11"/>
            <rFont val="Calibri"/>
          </rPr>
          <t>The vRA PostgreSQL database must set the log_statement to all.</t>
        </r>
      </text>
    </comment>
    <comment ref="AT23" authorId="0" shapeId="0" xr:uid="{00000000-0006-0000-0600-000059000000}">
      <text>
        <r>
          <rPr>
            <sz val="11"/>
            <rFont val="Calibri"/>
          </rPr>
          <t>The DBMS must generate audit records when privileges/permissions are modified.</t>
        </r>
      </text>
    </comment>
    <comment ref="AU23" authorId="0" shapeId="0" xr:uid="{00000000-0006-0000-0600-00005A000000}">
      <text>
        <r>
          <rPr>
            <sz val="11"/>
            <rFont val="Calibri"/>
          </rPr>
          <t>The DBMS must generate audit records when unsuccessful attempts to modify privileges/permissions occur.</t>
        </r>
      </text>
    </comment>
    <comment ref="AV23" authorId="0" shapeId="0" xr:uid="{00000000-0006-0000-0600-00005B000000}">
      <text>
        <r>
          <rPr>
            <sz val="11"/>
            <rFont val="Calibri"/>
          </rPr>
          <t>The DBMS must generate audit records when security objects are modified.</t>
        </r>
      </text>
    </comment>
    <comment ref="AW23" authorId="0" shapeId="0" xr:uid="{00000000-0006-0000-0600-00005C000000}">
      <text>
        <r>
          <rPr>
            <sz val="11"/>
            <rFont val="Calibri"/>
          </rPr>
          <t>The DBMS must generate audit records when unsuccessful attempts to modify security objects occur.</t>
        </r>
      </text>
    </comment>
    <comment ref="J24" authorId="0" shapeId="0" xr:uid="{00000000-0006-0000-0600-00006E000000}">
      <text>
        <r>
          <rPr>
            <sz val="11"/>
            <rFont val="Calibri"/>
          </rPr>
          <t>Lighttpd must produce log records containing sufficient information to establish what type of events occurred.</t>
        </r>
      </text>
    </comment>
    <comment ref="K24" authorId="0" shapeId="0" xr:uid="{00000000-0006-0000-0600-00006F000000}">
      <text>
        <r>
          <rPr>
            <sz val="11"/>
            <rFont val="Calibri"/>
          </rPr>
          <t>Lighttpd must produce log records containing sufficient information to establish when (date and time) events occurred.</t>
        </r>
      </text>
    </comment>
    <comment ref="L24" authorId="0" shapeId="0" xr:uid="{00000000-0006-0000-0600-000070000000}">
      <text>
        <r>
          <rPr>
            <sz val="11"/>
            <rFont val="Calibri"/>
          </rPr>
          <t>Lighttpd must produce log records containing sufficient information to establish where within the web server the events occurred.</t>
        </r>
      </text>
    </comment>
    <comment ref="M24" authorId="0" shapeId="0" xr:uid="{00000000-0006-0000-0600-000071000000}">
      <text>
        <r>
          <rPr>
            <sz val="11"/>
            <rFont val="Calibri"/>
          </rPr>
          <t>Lighttpd must produce log records containing sufficient information to establish the source of events.</t>
        </r>
      </text>
    </comment>
    <comment ref="N24" authorId="0" shapeId="0" xr:uid="{00000000-0006-0000-0600-000072000000}">
      <text>
        <r>
          <rPr>
            <sz val="11"/>
            <rFont val="Calibri"/>
          </rPr>
          <t>Lighttpd must produce log records containing sufficient information to establish the outcome (success or failure) of events.</t>
        </r>
      </text>
    </comment>
    <comment ref="O24" authorId="0" shapeId="0" xr:uid="{00000000-0006-0000-0600-000073000000}">
      <text>
        <r>
          <rPr>
            <sz val="11"/>
            <rFont val="Calibri"/>
          </rPr>
          <t>vRA PostgreSQL database log file data must contain required data elements.</t>
        </r>
      </text>
    </comment>
    <comment ref="P24" authorId="0" shapeId="0" xr:uid="{00000000-0006-0000-0600-000074000000}">
      <text>
        <r>
          <rPr>
            <sz val="11"/>
            <rFont val="Calibri"/>
          </rPr>
          <t>The vRA PostgreSQL database must set the log_statement to all.</t>
        </r>
      </text>
    </comment>
    <comment ref="Q24" authorId="0" shapeId="0" xr:uid="{00000000-0006-0000-0600-000075000000}">
      <text>
        <r>
          <rPr>
            <sz val="11"/>
            <rFont val="Calibri"/>
          </rPr>
          <t>The vRA PostgreSQL database must set the log_statement to all.</t>
        </r>
      </text>
    </comment>
    <comment ref="R24" authorId="0" shapeId="0" xr:uid="{00000000-0006-0000-0600-000076000000}">
      <text>
        <r>
          <rPr>
            <sz val="11"/>
            <rFont val="Calibri"/>
          </rPr>
          <t>The vRA PostgreSQL database must set the log_statement to all.</t>
        </r>
      </text>
    </comment>
    <comment ref="S24" authorId="0" shapeId="0" xr:uid="{00000000-0006-0000-0600-000077000000}">
      <text>
        <r>
          <rPr>
            <sz val="11"/>
            <rFont val="Calibri"/>
          </rPr>
          <t>vRA PostgreSQL database log file data must contain required data elements.</t>
        </r>
      </text>
    </comment>
    <comment ref="T24" authorId="0" shapeId="0" xr:uid="{00000000-0006-0000-0600-000078000000}">
      <text>
        <r>
          <rPr>
            <sz val="11"/>
            <rFont val="Calibri"/>
          </rPr>
          <t>vRA PostgreSQL database log file data must contain required data elements.</t>
        </r>
      </text>
    </comment>
    <comment ref="U24" authorId="0" shapeId="0" xr:uid="{00000000-0006-0000-0600-000079000000}">
      <text>
        <r>
          <rPr>
            <sz val="11"/>
            <rFont val="Calibri"/>
          </rPr>
          <t>vRA PostgreSQL database log file data must contain required data elements.</t>
        </r>
      </text>
    </comment>
    <comment ref="V24" authorId="0" shapeId="0" xr:uid="{00000000-0006-0000-0600-00007A000000}">
      <text>
        <r>
          <rPr>
            <sz val="11"/>
            <rFont val="Calibri"/>
          </rPr>
          <t>vRA PostgreSQL database log file data must contain required data elements.</t>
        </r>
      </text>
    </comment>
    <comment ref="W24" authorId="0" shapeId="0" xr:uid="{00000000-0006-0000-0600-00007B000000}">
      <text>
        <r>
          <rPr>
            <sz val="11"/>
            <rFont val="Calibri"/>
          </rPr>
          <t>vRA PostgreSQL database log file data must contain required data elements.</t>
        </r>
      </text>
    </comment>
    <comment ref="X24" authorId="0" shapeId="0" xr:uid="{00000000-0006-0000-0600-00007C000000}">
      <text>
        <r>
          <rPr>
            <sz val="11"/>
            <rFont val="Calibri"/>
          </rPr>
          <t>vRA PostgreSQL database log file data must contain required data elements.</t>
        </r>
      </text>
    </comment>
    <comment ref="Y24" authorId="0" shapeId="0" xr:uid="{00000000-0006-0000-0600-00007D000000}">
      <text>
        <r>
          <rPr>
            <sz val="11"/>
            <rFont val="Calibri"/>
          </rPr>
          <t>vRA PostgreSQL database log file data must contain required data elements.</t>
        </r>
      </text>
    </comment>
    <comment ref="Z24" authorId="0" shapeId="0" xr:uid="{00000000-0006-0000-0600-00007E000000}">
      <text>
        <r>
          <rPr>
            <sz val="11"/>
            <rFont val="Calibri"/>
          </rPr>
          <t>vRA PostgreSQL database must have log_truncate_on_rotation enabled.</t>
        </r>
      </text>
    </comment>
    <comment ref="AA24" authorId="0" shapeId="0" xr:uid="{00000000-0006-0000-0600-00007F000000}">
      <text>
        <r>
          <rPr>
            <sz val="11"/>
            <rFont val="Calibri"/>
          </rPr>
          <t>vRA PostgreSQL database objects must only be accessible to the postgres account.</t>
        </r>
      </text>
    </comment>
    <comment ref="AB24" authorId="0" shapeId="0" xr:uid="{00000000-0006-0000-0600-000080000000}">
      <text>
        <r>
          <rPr>
            <sz val="11"/>
            <rFont val="Calibri"/>
          </rPr>
          <t>The vRA PostgreSQL database must complete writing log entries prior to returning results.</t>
        </r>
      </text>
    </comment>
    <comment ref="AC24" authorId="0" shapeId="0" xr:uid="{00000000-0006-0000-0600-000081000000}">
      <text>
        <r>
          <rPr>
            <sz val="11"/>
            <rFont val="Calibri"/>
          </rPr>
          <t>The vRA PostgreSQL database must have log collection enabled.</t>
        </r>
      </text>
    </comment>
    <comment ref="AD24" authorId="0" shapeId="0" xr:uid="{00000000-0006-0000-0600-000082000000}">
      <text>
        <r>
          <rPr>
            <sz val="11"/>
            <rFont val="Calibri"/>
          </rPr>
          <t>vRA PostgreSQL database log file data must contain required data elements.</t>
        </r>
      </text>
    </comment>
    <comment ref="AE24" authorId="0" shapeId="0" xr:uid="{00000000-0006-0000-0600-000083000000}">
      <text>
        <r>
          <rPr>
            <sz val="11"/>
            <rFont val="Calibri"/>
          </rPr>
          <t>The vRA PostgreSQL database must set the log_statement to all.</t>
        </r>
      </text>
    </comment>
    <comment ref="AF24" authorId="0" shapeId="0" xr:uid="{00000000-0006-0000-0600-000084000000}">
      <text>
        <r>
          <rPr>
            <sz val="11"/>
            <rFont val="Calibri"/>
          </rPr>
          <t>The vRA PostgreSQL database must set the log_statement to all.</t>
        </r>
      </text>
    </comment>
    <comment ref="AG24" authorId="0" shapeId="0" xr:uid="{00000000-0006-0000-0600-000085000000}">
      <text>
        <r>
          <rPr>
            <sz val="11"/>
            <rFont val="Calibri"/>
          </rPr>
          <t>The vRA PostgreSQL database must set the log_statement to all.</t>
        </r>
      </text>
    </comment>
    <comment ref="AH24" authorId="0" shapeId="0" xr:uid="{00000000-0006-0000-0600-000086000000}">
      <text>
        <r>
          <rPr>
            <sz val="11"/>
            <rFont val="Calibri"/>
          </rPr>
          <t>The vRA PostgreSQL database must set the log_statement to all.</t>
        </r>
      </text>
    </comment>
    <comment ref="AI24" authorId="0" shapeId="0" xr:uid="{00000000-0006-0000-0600-000087000000}">
      <text>
        <r>
          <rPr>
            <sz val="11"/>
            <rFont val="Calibri"/>
          </rPr>
          <t>The vRA PostgreSQL database must set the log_statement to all.</t>
        </r>
      </text>
    </comment>
    <comment ref="AJ24" authorId="0" shapeId="0" xr:uid="{00000000-0006-0000-0600-000088000000}">
      <text>
        <r>
          <rPr>
            <sz val="11"/>
            <rFont val="Calibri"/>
          </rPr>
          <t>The vRA PostgreSQL database must set the log_statement to all.</t>
        </r>
      </text>
    </comment>
    <comment ref="AK24" authorId="0" shapeId="0" xr:uid="{00000000-0006-0000-0600-000089000000}">
      <text>
        <r>
          <rPr>
            <sz val="11"/>
            <rFont val="Calibri"/>
          </rPr>
          <t>The vRA PostgreSQL database must set the log_statement to all.</t>
        </r>
      </text>
    </comment>
    <comment ref="AL24" authorId="0" shapeId="0" xr:uid="{00000000-0006-0000-0600-00008A000000}">
      <text>
        <r>
          <rPr>
            <sz val="11"/>
            <rFont val="Calibri"/>
          </rPr>
          <t>The vRA PostgreSQL database must set the log_statement to all.</t>
        </r>
      </text>
    </comment>
    <comment ref="AM24" authorId="0" shapeId="0" xr:uid="{00000000-0006-0000-0600-00008B000000}">
      <text>
        <r>
          <rPr>
            <sz val="11"/>
            <rFont val="Calibri"/>
          </rPr>
          <t>The vRA PostgreSQL database must set the log_statement to all.</t>
        </r>
      </text>
    </comment>
    <comment ref="AN24" authorId="0" shapeId="0" xr:uid="{00000000-0006-0000-0600-00008C000000}">
      <text>
        <r>
          <rPr>
            <sz val="11"/>
            <rFont val="Calibri"/>
          </rPr>
          <t>The vRA PostgreSQL database must set log_connections to on.</t>
        </r>
      </text>
    </comment>
    <comment ref="AO24" authorId="0" shapeId="0" xr:uid="{00000000-0006-0000-0600-00008D000000}">
      <text>
        <r>
          <rPr>
            <sz val="11"/>
            <rFont val="Calibri"/>
          </rPr>
          <t>The vRA PostgreSQL database must set the log_min_messages to warning.</t>
        </r>
      </text>
    </comment>
    <comment ref="AP24" authorId="0" shapeId="0" xr:uid="{00000000-0006-0000-0600-00008E000000}">
      <text>
        <r>
          <rPr>
            <sz val="11"/>
            <rFont val="Calibri"/>
          </rPr>
          <t>The vRA PostgreSQL database must set the log_statement to all.</t>
        </r>
      </text>
    </comment>
    <comment ref="AQ24" authorId="0" shapeId="0" xr:uid="{00000000-0006-0000-0600-00008F000000}">
      <text>
        <r>
          <rPr>
            <sz val="11"/>
            <rFont val="Calibri"/>
          </rPr>
          <t>The vRA PostgreSQL database must set the log_statement to all.</t>
        </r>
      </text>
    </comment>
    <comment ref="AR24" authorId="0" shapeId="0" xr:uid="{00000000-0006-0000-0600-000090000000}">
      <text>
        <r>
          <rPr>
            <sz val="11"/>
            <rFont val="Calibri"/>
          </rPr>
          <t>The vRA PostgreSQL database must set log_connections to on.</t>
        </r>
      </text>
    </comment>
    <comment ref="AS24" authorId="0" shapeId="0" xr:uid="{00000000-0006-0000-0600-000091000000}">
      <text>
        <r>
          <rPr>
            <sz val="11"/>
            <rFont val="Calibri"/>
          </rPr>
          <t>The vRA PostgreSQL database must set log_connections to on.</t>
        </r>
      </text>
    </comment>
    <comment ref="AT24" authorId="0" shapeId="0" xr:uid="{00000000-0006-0000-0600-000092000000}">
      <text>
        <r>
          <rPr>
            <sz val="11"/>
            <rFont val="Calibri"/>
          </rPr>
          <t>The vRA PostgreSQL database must set the log_statement to all.</t>
        </r>
      </text>
    </comment>
    <comment ref="AU24" authorId="0" shapeId="0" xr:uid="{00000000-0006-0000-0600-000093000000}">
      <text>
        <r>
          <rPr>
            <sz val="11"/>
            <rFont val="Calibri"/>
          </rPr>
          <t>The vRA PostgreSQL database must set the log_statement to all.</t>
        </r>
      </text>
    </comment>
    <comment ref="AV24" authorId="0" shapeId="0" xr:uid="{00000000-0006-0000-0600-000094000000}">
      <text>
        <r>
          <rPr>
            <sz val="11"/>
            <rFont val="Calibri"/>
          </rPr>
          <t>The vRA PostgreSQL database must set the log_statement to all.</t>
        </r>
      </text>
    </comment>
    <comment ref="AW24" authorId="0" shapeId="0" xr:uid="{00000000-0006-0000-0600-000095000000}">
      <text>
        <r>
          <rPr>
            <sz val="11"/>
            <rFont val="Calibri"/>
          </rPr>
          <t>The vRA PostgreSQL database must have log collection enabled.</t>
        </r>
      </text>
    </comment>
    <comment ref="J26" authorId="0" shapeId="0" xr:uid="{00000000-0006-0000-0600-000096000000}">
      <text>
        <r>
          <rPr>
            <sz val="11"/>
            <rFont val="Calibri"/>
          </rPr>
          <t>HAProxy must use a logging mechanism that is configured to alert the ISSO and SA in the event of a processing failure.</t>
        </r>
      </text>
    </comment>
    <comment ref="K26" authorId="0" shapeId="0" xr:uid="{00000000-0006-0000-0600-000097000000}">
      <text>
        <r>
          <rPr>
            <sz val="11"/>
            <rFont val="Calibri"/>
          </rPr>
          <t>The web server must use a logging mechanism that is configured to provide a warning to the ISSO and SA when allocated record storage volume reaches 75% of maximum log record storage capacity.</t>
        </r>
      </text>
    </comment>
    <comment ref="L26" authorId="0" shapeId="0" xr:uid="{00000000-0006-0000-0600-000098000000}">
      <text>
        <r>
          <rPr>
            <sz val="11"/>
            <rFont val="Calibri"/>
          </rPr>
          <t>The SLES for vRealize must alert the ISSO and SA (at a minimum) in the event of an audit processing failure.</t>
        </r>
      </text>
    </comment>
    <comment ref="M26" authorId="0" shapeId="0" xr:uid="{00000000-0006-0000-0600-000099000000}">
      <text>
        <r>
          <rPr>
            <sz val="11"/>
            <rFont val="Calibri"/>
          </rPr>
          <t>The SLES for vRealize must shut down by default upon audit failure (unless availability is an overriding concern).</t>
        </r>
      </text>
    </comment>
    <comment ref="N26" authorId="0" shapeId="0" xr:uid="{00000000-0006-0000-0600-00009A000000}">
      <text>
        <r>
          <rPr>
            <sz val="11"/>
            <rFont val="Calibri"/>
          </rPr>
          <t>The SLES for vRealize must notify System Administrators and Information System Security Officers when accounts are created, or enabled when previously disabled.</t>
        </r>
      </text>
    </comment>
    <comment ref="O26" authorId="0" shapeId="0" xr:uid="{00000000-0006-0000-0600-00009B000000}">
      <text>
        <r>
          <rPr>
            <sz val="11"/>
            <rFont val="Calibri"/>
          </rPr>
          <t>The SLES for vRealize must immediately notify the SA and ISSO (at a minimum) when allocated audit record storage volume reaches 75% of the repository maximum audit record storage capacity.</t>
        </r>
      </text>
    </comment>
    <comment ref="P26" authorId="0" shapeId="0" xr:uid="{00000000-0006-0000-0600-00009C000000}">
      <text>
        <r>
          <rPr>
            <sz val="11"/>
            <rFont val="Calibri"/>
          </rPr>
          <t>The SLES for vRealize must provide an immediate real-time alert to the SA and ISSO, at a minimum, of all audit failure events requiring real-time alerts.</t>
        </r>
      </text>
    </comment>
    <comment ref="Q26" authorId="0" shapeId="0" xr:uid="{00000000-0006-0000-0600-00009D000000}">
      <text>
        <r>
          <rPr>
            <sz val="11"/>
            <rFont val="Calibri"/>
          </rPr>
          <t>tc Server ALL must use a logging mechanism that is configured to alert the ISSO and SA in the event of a processing failure.</t>
        </r>
      </text>
    </comment>
    <comment ref="R26" authorId="0" shapeId="0" xr:uid="{00000000-0006-0000-0600-00009E000000}">
      <text>
        <r>
          <rPr>
            <sz val="11"/>
            <rFont val="Calibri"/>
          </rPr>
          <t>tc Server ALL must use a logging mechanism that is configured to provide a warning to the ISSO and SA when allocated record storage volume reaches 75% of maximum log record storage capacity.</t>
        </r>
      </text>
    </comment>
    <comment ref="J27" authorId="0" shapeId="0" xr:uid="{00000000-0006-0000-0600-00009F000000}">
      <text>
        <r>
          <rPr>
            <sz val="11"/>
            <rFont val="Calibri"/>
          </rPr>
          <t>The vAMI error logs must be reviewed.</t>
        </r>
      </text>
    </comment>
    <comment ref="J29" authorId="0" shapeId="0" xr:uid="{00000000-0006-0000-0600-0000A0000000}">
      <text>
        <r>
          <rPr>
            <sz val="11"/>
            <rFont val="Calibri"/>
          </rPr>
          <t>Lighttpd audit records must be mapped to a time stamp.</t>
        </r>
      </text>
    </comment>
    <comment ref="K29" authorId="0" shapeId="0" xr:uid="{00000000-0006-0000-0600-0000A1000000}">
      <text>
        <r>
          <rPr>
            <sz val="11"/>
            <rFont val="Calibri"/>
          </rPr>
          <t>Lighttpd must record time stamps for log records to a minimum granularity of time.</t>
        </r>
      </text>
    </comment>
    <comment ref="L29" authorId="0" shapeId="0" xr:uid="{00000000-0006-0000-0600-0000A2000000}">
      <text>
        <r>
          <rPr>
            <sz val="11"/>
            <rFont val="Calibri"/>
          </rPr>
          <t>The vRA PostgreSQL database must use UTC for log timestamps.</t>
        </r>
      </text>
    </comment>
    <comment ref="M29" authorId="0" shapeId="0" xr:uid="{00000000-0006-0000-0600-0000A3000000}">
      <text>
        <r>
          <rPr>
            <sz val="11"/>
            <rFont val="Calibri"/>
          </rPr>
          <t>The SLES for vRealize must, for networked systems, compare internal information system clocks at least every 24 hours with a server which is synchronized to one of the redundant United States Naval Observatory (USNO) time servers, or a time server designated for the appropriate DoD network (NIPRNet/SIPRNet), and/or the Global Positioning System (GPS).</t>
        </r>
      </text>
    </comment>
    <comment ref="N29" authorId="0" shapeId="0" xr:uid="{00000000-0006-0000-0600-0000A4000000}">
      <text>
        <r>
          <rPr>
            <sz val="11"/>
            <rFont val="Calibri"/>
          </rPr>
          <t>The SLES for vRealize must synchronize internal information system clocks to the authoritative time source when the time difference is greater than one second.</t>
        </r>
      </text>
    </comment>
    <comment ref="O29" authorId="0" shapeId="0" xr:uid="{00000000-0006-0000-0600-0000A5000000}">
      <text>
        <r>
          <rPr>
            <sz val="11"/>
            <rFont val="Calibri"/>
          </rPr>
          <t>tc Server HORIZON must generate log records that can be mapped to Coordinated Universal Time (UTC) or Greenwich Mean Time (GMT).</t>
        </r>
      </text>
    </comment>
    <comment ref="P29" authorId="0" shapeId="0" xr:uid="{00000000-0006-0000-0600-0000A6000000}">
      <text>
        <r>
          <rPr>
            <sz val="11"/>
            <rFont val="Calibri"/>
          </rPr>
          <t>tc Server VCO must generate log records that can be mapped to Coordinated Universal Time (UTC) or Greenwich Mean Time (GMT).</t>
        </r>
      </text>
    </comment>
    <comment ref="Q29" authorId="0" shapeId="0" xr:uid="{00000000-0006-0000-0600-0000A7000000}">
      <text>
        <r>
          <rPr>
            <sz val="11"/>
            <rFont val="Calibri"/>
          </rPr>
          <t>tc Server VCAC must generate log records that can be mapped to Coordinated Universal Time (UTC) or Greenwich Mean Time (GMT).</t>
        </r>
      </text>
    </comment>
    <comment ref="R29" authorId="0" shapeId="0" xr:uid="{00000000-0006-0000-0600-0000A8000000}">
      <text>
        <r>
          <rPr>
            <sz val="11"/>
            <rFont val="Calibri"/>
          </rPr>
          <t>tc Server HORIZON must record time stamps for log records to a minimum granularity of one second.</t>
        </r>
      </text>
    </comment>
    <comment ref="S29" authorId="0" shapeId="0" xr:uid="{00000000-0006-0000-0600-0000A9000000}">
      <text>
        <r>
          <rPr>
            <sz val="11"/>
            <rFont val="Calibri"/>
          </rPr>
          <t>tc Server VCO must record time stamps for log records to a minimum granularity of one second.</t>
        </r>
      </text>
    </comment>
    <comment ref="T29" authorId="0" shapeId="0" xr:uid="{00000000-0006-0000-0600-0000AA000000}">
      <text>
        <r>
          <rPr>
            <sz val="11"/>
            <rFont val="Calibri"/>
          </rPr>
          <t>tc Server VCAC must record time stamps for log records to a minimum granularity of one second.</t>
        </r>
      </text>
    </comment>
    <comment ref="J30" authorId="0" shapeId="0" xr:uid="{00000000-0006-0000-0600-0000AB000000}">
      <text>
        <r>
          <rPr>
            <sz val="11"/>
            <rFont val="Calibri"/>
          </rPr>
          <t>HAProxy log files must not be accessible to unauthorized users.</t>
        </r>
      </text>
    </comment>
    <comment ref="K30" authorId="0" shapeId="0" xr:uid="{00000000-0006-0000-0600-0000AC000000}">
      <text>
        <r>
          <rPr>
            <sz val="11"/>
            <rFont val="Calibri"/>
          </rPr>
          <t>HAProxy log files must be protected from unauthorized modification.</t>
        </r>
      </text>
    </comment>
    <comment ref="L30" authorId="0" shapeId="0" xr:uid="{00000000-0006-0000-0600-0000AD000000}">
      <text>
        <r>
          <rPr>
            <sz val="11"/>
            <rFont val="Calibri"/>
          </rPr>
          <t>HAProxy log files must be protected from unauthorized deletion.</t>
        </r>
      </text>
    </comment>
    <comment ref="M30" authorId="0" shapeId="0" xr:uid="{00000000-0006-0000-0600-0000AE000000}">
      <text>
        <r>
          <rPr>
            <sz val="11"/>
            <rFont val="Calibri"/>
          </rPr>
          <t>Lighttpd must have the correct ownership on the log files to ensure they are only be accessible by privileged users.</t>
        </r>
      </text>
    </comment>
    <comment ref="N30" authorId="0" shapeId="0" xr:uid="{00000000-0006-0000-0600-0000AF000000}">
      <text>
        <r>
          <rPr>
            <sz val="11"/>
            <rFont val="Calibri"/>
          </rPr>
          <t>Lighttpd must have the correct group-ownership on the log files to ensure they are only be accessible by privileged users.</t>
        </r>
      </text>
    </comment>
    <comment ref="O30" authorId="0" shapeId="0" xr:uid="{00000000-0006-0000-0600-0000B0000000}">
      <text>
        <r>
          <rPr>
            <sz val="11"/>
            <rFont val="Calibri"/>
          </rPr>
          <t>Lighttpd must have the correct permissions on the log files to ensure they are only be accessible by privileged users.</t>
        </r>
      </text>
    </comment>
    <comment ref="P30" authorId="0" shapeId="0" xr:uid="{00000000-0006-0000-0600-0000B1000000}">
      <text>
        <r>
          <rPr>
            <sz val="11"/>
            <rFont val="Calibri"/>
          </rPr>
          <t>Lighttpd must have the correct ownership on the log files to ensure they are protected from unauthorized modification.</t>
        </r>
      </text>
    </comment>
    <comment ref="Q30" authorId="0" shapeId="0" xr:uid="{00000000-0006-0000-0600-0000B2000000}">
      <text>
        <r>
          <rPr>
            <sz val="11"/>
            <rFont val="Calibri"/>
          </rPr>
          <t>Lighttpd must have the correct ownership on the log files to ensure they are protected from unauthorized deletion.</t>
        </r>
      </text>
    </comment>
    <comment ref="R30" authorId="0" shapeId="0" xr:uid="{00000000-0006-0000-0600-0000B3000000}">
      <text>
        <r>
          <rPr>
            <sz val="11"/>
            <rFont val="Calibri"/>
          </rPr>
          <t>The vRA PostgreSQL database must have the correct permissions on the log files.</t>
        </r>
      </text>
    </comment>
    <comment ref="S30" authorId="0" shapeId="0" xr:uid="{00000000-0006-0000-0600-0000B4000000}">
      <text>
        <r>
          <rPr>
            <sz val="11"/>
            <rFont val="Calibri"/>
          </rPr>
          <t>The vRA PostgreSQL database must have the correct ownership on the log files.</t>
        </r>
      </text>
    </comment>
    <comment ref="T30" authorId="0" shapeId="0" xr:uid="{00000000-0006-0000-0600-0000B5000000}">
      <text>
        <r>
          <rPr>
            <sz val="11"/>
            <rFont val="Calibri"/>
          </rPr>
          <t>The vRA PostgreSQL database must have the correct group-ownership on the log files.</t>
        </r>
      </text>
    </comment>
    <comment ref="U30" authorId="0" shapeId="0" xr:uid="{00000000-0006-0000-0600-0000B6000000}">
      <text>
        <r>
          <rPr>
            <sz val="11"/>
            <rFont val="Calibri"/>
          </rPr>
          <t>The vRA PostgreSQL error file must be protected from unauthorized access.</t>
        </r>
      </text>
    </comment>
    <comment ref="V30" authorId="0" shapeId="0" xr:uid="{00000000-0006-0000-0600-0000B7000000}">
      <text>
        <r>
          <rPr>
            <sz val="11"/>
            <rFont val="Calibri"/>
          </rPr>
          <t>The vAMI must protect log information from unauthorized read access.</t>
        </r>
      </text>
    </comment>
    <comment ref="W30" authorId="0" shapeId="0" xr:uid="{00000000-0006-0000-0600-0000B8000000}">
      <text>
        <r>
          <rPr>
            <sz val="11"/>
            <rFont val="Calibri"/>
          </rPr>
          <t>The vAMI must protect log information from unauthorized modification.</t>
        </r>
      </text>
    </comment>
    <comment ref="X30" authorId="0" shapeId="0" xr:uid="{00000000-0006-0000-0600-0000B9000000}">
      <text>
        <r>
          <rPr>
            <sz val="11"/>
            <rFont val="Calibri"/>
          </rPr>
          <t>The vAMI must protect log information from unauthorized deletion.</t>
        </r>
      </text>
    </comment>
    <comment ref="Y30" authorId="0" shapeId="0" xr:uid="{00000000-0006-0000-0600-0000BA000000}">
      <text>
        <r>
          <rPr>
            <sz val="11"/>
            <rFont val="Calibri"/>
          </rPr>
          <t>Lighttpd must have the correct group-ownership on the log files to ensure they are protected from unauthorized modification.</t>
        </r>
      </text>
    </comment>
    <comment ref="Z30" authorId="0" shapeId="0" xr:uid="{00000000-0006-0000-0600-0000BB000000}">
      <text>
        <r>
          <rPr>
            <sz val="11"/>
            <rFont val="Calibri"/>
          </rPr>
          <t>Lighttpd must have the correct permissions on the log files to ensure they are protected from unauthorized modification.</t>
        </r>
      </text>
    </comment>
    <comment ref="AA30" authorId="0" shapeId="0" xr:uid="{00000000-0006-0000-0600-0000BC000000}">
      <text>
        <r>
          <rPr>
            <sz val="11"/>
            <rFont val="Calibri"/>
          </rPr>
          <t>Lighttpd must have the correct group-ownership on the log files to ensure they are protected from unauthorized deletion.</t>
        </r>
      </text>
    </comment>
    <comment ref="AB30" authorId="0" shapeId="0" xr:uid="{00000000-0006-0000-0600-0000BD000000}">
      <text>
        <r>
          <rPr>
            <sz val="11"/>
            <rFont val="Calibri"/>
          </rPr>
          <t>Lighttpd must have the correct permissions on the log files to ensure they are protected from unauthorized deletion.</t>
        </r>
      </text>
    </comment>
    <comment ref="AC30" authorId="0" shapeId="0" xr:uid="{00000000-0006-0000-0600-0000BE000000}">
      <text>
        <r>
          <rPr>
            <sz val="11"/>
            <rFont val="Calibri"/>
          </rPr>
          <t>The SLES for vRealize must protect audit information from unauthorized read access - ownership.</t>
        </r>
      </text>
    </comment>
    <comment ref="AD30" authorId="0" shapeId="0" xr:uid="{00000000-0006-0000-0600-0000BF000000}">
      <text>
        <r>
          <rPr>
            <sz val="11"/>
            <rFont val="Calibri"/>
          </rPr>
          <t>The SLES for vRealize must protect audit information from unauthorized read access - group-ownership.</t>
        </r>
      </text>
    </comment>
    <comment ref="AE30" authorId="0" shapeId="0" xr:uid="{00000000-0006-0000-0600-0000C0000000}">
      <text>
        <r>
          <rPr>
            <sz val="11"/>
            <rFont val="Calibri"/>
          </rPr>
          <t>The SLES for vRealize must protect audit information from unauthorized modification.</t>
        </r>
      </text>
    </comment>
    <comment ref="AF30" authorId="0" shapeId="0" xr:uid="{00000000-0006-0000-0600-0000C1000000}">
      <text>
        <r>
          <rPr>
            <sz val="11"/>
            <rFont val="Calibri"/>
          </rPr>
          <t>The SLES for vRealize must protect audit information from unauthorized deletion.</t>
        </r>
      </text>
    </comment>
    <comment ref="AG30" authorId="0" shapeId="0" xr:uid="{00000000-0006-0000-0600-0000C2000000}">
      <text>
        <r>
          <rPr>
            <sz val="11"/>
            <rFont val="Calibri"/>
          </rPr>
          <t>The SLES for vRealize must protect audit information from unauthorized deletion - log directories.</t>
        </r>
      </text>
    </comment>
    <comment ref="AH30" authorId="0" shapeId="0" xr:uid="{00000000-0006-0000-0600-0000C3000000}">
      <text>
        <r>
          <rPr>
            <sz val="11"/>
            <rFont val="Calibri"/>
          </rPr>
          <t>The SLES for vRealize must allow only the ISSM (or individuals or roles appointed by the ISSM) to select which auditable events are to be audited - Permissions.</t>
        </r>
      </text>
    </comment>
    <comment ref="AI30" authorId="0" shapeId="0" xr:uid="{00000000-0006-0000-0600-0000C4000000}">
      <text>
        <r>
          <rPr>
            <sz val="11"/>
            <rFont val="Calibri"/>
          </rPr>
          <t>The SLES for vRealize must allow only the ISSM (or individuals or roles appointed by the ISSM) to select which auditable events are to be audited - ownership.</t>
        </r>
      </text>
    </comment>
    <comment ref="AJ30" authorId="0" shapeId="0" xr:uid="{00000000-0006-0000-0600-0000C5000000}">
      <text>
        <r>
          <rPr>
            <sz val="11"/>
            <rFont val="Calibri"/>
          </rPr>
          <t>The SLES for vRealize must allow only the ISSM (or individuals or roles appointed by the ISSM) to select which auditable events are to be audited - group-ownership.</t>
        </r>
      </text>
    </comment>
    <comment ref="AK30" authorId="0" shapeId="0" xr:uid="{00000000-0006-0000-0600-0000C6000000}">
      <text>
        <r>
          <rPr>
            <sz val="11"/>
            <rFont val="Calibri"/>
          </rPr>
          <t>The /var/log directory must be group-owned by root.</t>
        </r>
      </text>
    </comment>
    <comment ref="AL30" authorId="0" shapeId="0" xr:uid="{00000000-0006-0000-0600-0000C7000000}">
      <text>
        <r>
          <rPr>
            <sz val="11"/>
            <rFont val="Calibri"/>
          </rPr>
          <t>The /var/log directory must be owned by root.</t>
        </r>
      </text>
    </comment>
    <comment ref="AM30" authorId="0" shapeId="0" xr:uid="{00000000-0006-0000-0600-0000C8000000}">
      <text>
        <r>
          <rPr>
            <sz val="11"/>
            <rFont val="Calibri"/>
          </rPr>
          <t>The /var/log directory must have mode 0750 or less permissive.</t>
        </r>
      </text>
    </comment>
    <comment ref="AN30" authorId="0" shapeId="0" xr:uid="{00000000-0006-0000-0600-0000C9000000}">
      <text>
        <r>
          <rPr>
            <sz val="11"/>
            <rFont val="Calibri"/>
          </rPr>
          <t>The /var/log/messages file must be group-owned by root.</t>
        </r>
      </text>
    </comment>
    <comment ref="AO30" authorId="0" shapeId="0" xr:uid="{00000000-0006-0000-0600-0000CA000000}">
      <text>
        <r>
          <rPr>
            <sz val="11"/>
            <rFont val="Calibri"/>
          </rPr>
          <t>The /var/log/messages file must be owned by root.</t>
        </r>
      </text>
    </comment>
    <comment ref="AP30" authorId="0" shapeId="0" xr:uid="{00000000-0006-0000-0600-0000CB000000}">
      <text>
        <r>
          <rPr>
            <sz val="11"/>
            <rFont val="Calibri"/>
          </rPr>
          <t>The /var/log/messages file must have mode 0640 or less permissive.</t>
        </r>
      </text>
    </comment>
    <comment ref="AQ30" authorId="0" shapeId="0" xr:uid="{00000000-0006-0000-0600-0000CC000000}">
      <text>
        <r>
          <rPr>
            <sz val="11"/>
            <rFont val="Calibri"/>
          </rPr>
          <t>The SLES for vRealize must protect audit tools from unauthorized access.</t>
        </r>
      </text>
    </comment>
    <comment ref="AR30" authorId="0" shapeId="0" xr:uid="{00000000-0006-0000-0600-0000CD000000}">
      <text>
        <r>
          <rPr>
            <sz val="11"/>
            <rFont val="Calibri"/>
          </rPr>
          <t>The SLES for vRealize must protect audit tools from unauthorized modification.</t>
        </r>
      </text>
    </comment>
    <comment ref="AS30" authorId="0" shapeId="0" xr:uid="{00000000-0006-0000-0600-0000CE000000}">
      <text>
        <r>
          <rPr>
            <sz val="11"/>
            <rFont val="Calibri"/>
          </rPr>
          <t>The SLES for vRealize must protect audit tools from unauthorized deletion.</t>
        </r>
      </text>
    </comment>
    <comment ref="AT30" authorId="0" shapeId="0" xr:uid="{00000000-0006-0000-0600-0000CF000000}">
      <text>
        <r>
          <rPr>
            <sz val="11"/>
            <rFont val="Calibri"/>
          </rPr>
          <t>tc Server HORIZON log files must only be accessible by privileged users.</t>
        </r>
      </text>
    </comment>
    <comment ref="AU30" authorId="0" shapeId="0" xr:uid="{00000000-0006-0000-0600-0000D0000000}">
      <text>
        <r>
          <rPr>
            <sz val="11"/>
            <rFont val="Calibri"/>
          </rPr>
          <t>tc Server VCO log files must only be accessible by privileged users.</t>
        </r>
      </text>
    </comment>
    <comment ref="AV30" authorId="0" shapeId="0" xr:uid="{00000000-0006-0000-0600-0000D1000000}">
      <text>
        <r>
          <rPr>
            <sz val="11"/>
            <rFont val="Calibri"/>
          </rPr>
          <t>tc Server VCAC log files must only be accessible by privileged users.</t>
        </r>
      </text>
    </comment>
    <comment ref="AW30" authorId="0" shapeId="0" xr:uid="{00000000-0006-0000-0600-0000D2000000}">
      <text>
        <r>
          <rPr>
            <sz val="11"/>
            <rFont val="Calibri"/>
          </rPr>
          <t>tc Server HORIZON log files must be protected from unauthorized modification.</t>
        </r>
      </text>
    </comment>
    <comment ref="J33" authorId="0" shapeId="0" xr:uid="{00000000-0006-0000-0600-0000D3000000}">
      <text>
        <r>
          <rPr>
            <sz val="11"/>
            <rFont val="Calibri"/>
          </rPr>
          <t>The vRealize Automation server must be configured to perform complete application deployments.</t>
        </r>
      </text>
    </comment>
    <comment ref="K33" authorId="0" shapeId="0" xr:uid="{00000000-0006-0000-0600-0000D4000000}">
      <text>
        <r>
          <rPr>
            <sz val="11"/>
            <rFont val="Calibri"/>
          </rPr>
          <t>The vRealize Automation security file must be restricted to the vcac user.</t>
        </r>
      </text>
    </comment>
    <comment ref="L33" authorId="0" shapeId="0" xr:uid="{00000000-0006-0000-0600-0000D5000000}">
      <text>
        <r>
          <rPr>
            <sz val="11"/>
            <rFont val="Calibri"/>
          </rPr>
          <t>The vRealize Automation appliance must be configured in accordance with the security configuration settings based on DoD security configuration or implementation guidance, including STIGs, NSA configuration guides, CTOs, and DTMs.</t>
        </r>
      </text>
    </comment>
    <comment ref="M33" authorId="0" shapeId="0" xr:uid="{00000000-0006-0000-0600-0000D6000000}">
      <text>
        <r>
          <rPr>
            <sz val="11"/>
            <rFont val="Calibri"/>
          </rPr>
          <t>HAProxy must be run in a chroot jail.</t>
        </r>
      </text>
    </comment>
    <comment ref="N33" authorId="0" shapeId="0" xr:uid="{00000000-0006-0000-0600-0000D7000000}">
      <text>
        <r>
          <rPr>
            <sz val="11"/>
            <rFont val="Calibri"/>
          </rPr>
          <t>HAProxy frontend servers must be bound to a specific port.</t>
        </r>
      </text>
    </comment>
    <comment ref="O33" authorId="0" shapeId="0" xr:uid="{00000000-0006-0000-0600-0000D8000000}">
      <text>
        <r>
          <rPr>
            <sz val="11"/>
            <rFont val="Calibri"/>
          </rPr>
          <t>The HAProxy baseline must be documented and maintained.</t>
        </r>
      </text>
    </comment>
    <comment ref="P33" authorId="0" shapeId="0" xr:uid="{00000000-0006-0000-0600-0000D9000000}">
      <text>
        <r>
          <rPr>
            <sz val="11"/>
            <rFont val="Calibri"/>
          </rPr>
          <t>HAProxy must be configured to validate the configuration files during start and restart events.</t>
        </r>
      </text>
    </comment>
    <comment ref="Q33" authorId="0" shapeId="0" xr:uid="{00000000-0006-0000-0600-0000DA000000}">
      <text>
        <r>
          <rPr>
            <sz val="11"/>
            <rFont val="Calibri"/>
          </rPr>
          <t>HAProxy must provide default error files.</t>
        </r>
      </text>
    </comment>
    <comment ref="R33" authorId="0" shapeId="0" xr:uid="{00000000-0006-0000-0600-0000DB000000}">
      <text>
        <r>
          <rPr>
            <sz val="11"/>
            <rFont val="Calibri"/>
          </rPr>
          <t>HAProxy must not be started with the debug switch.</t>
        </r>
      </text>
    </comment>
    <comment ref="S33" authorId="0" shapeId="0" xr:uid="{00000000-0006-0000-0600-0000DC000000}">
      <text>
        <r>
          <rPr>
            <sz val="11"/>
            <rFont val="Calibri"/>
          </rPr>
          <t>HAProxy libraries, and configuration files must only be accessible to privileged users.</t>
        </r>
      </text>
    </comment>
    <comment ref="T33" authorId="0" shapeId="0" xr:uid="{00000000-0006-0000-0600-0000DD000000}">
      <text>
        <r>
          <rPr>
            <sz val="11"/>
            <rFont val="Calibri"/>
          </rPr>
          <t>HAProxy psql-local frontend must be bound to port 5433.</t>
        </r>
      </text>
    </comment>
    <comment ref="U33" authorId="0" shapeId="0" xr:uid="{00000000-0006-0000-0600-0000DE000000}">
      <text>
        <r>
          <rPr>
            <sz val="11"/>
            <rFont val="Calibri"/>
          </rPr>
          <t>HAProxy vcac frontend must be bound to ports 80 and 443.</t>
        </r>
      </text>
    </comment>
    <comment ref="V33" authorId="0" shapeId="0" xr:uid="{00000000-0006-0000-0600-0000DF000000}">
      <text>
        <r>
          <rPr>
            <sz val="11"/>
            <rFont val="Calibri"/>
          </rPr>
          <t>HAProxy vro frontend must be bound to the correct port 8283.</t>
        </r>
      </text>
    </comment>
    <comment ref="W33" authorId="0" shapeId="0" xr:uid="{00000000-0006-0000-0600-0000E0000000}">
      <text>
        <r>
          <rPr>
            <sz val="11"/>
            <rFont val="Calibri"/>
          </rPr>
          <t>Lighttpd must not use symbolic links in the Lighttpd web content directory tree.</t>
        </r>
      </text>
    </comment>
    <comment ref="X33" authorId="0" shapeId="0" xr:uid="{00000000-0006-0000-0600-0000E1000000}">
      <text>
        <r>
          <rPr>
            <sz val="11"/>
            <rFont val="Calibri"/>
          </rPr>
          <t>Lighttpd must be configured to use port 5480.</t>
        </r>
      </text>
    </comment>
    <comment ref="Y33" authorId="0" shapeId="0" xr:uid="{00000000-0006-0000-0600-0000E2000000}">
      <text>
        <r>
          <rPr>
            <sz val="11"/>
            <rFont val="Calibri"/>
          </rPr>
          <t>The Lighttpd baseline must be maintained.</t>
        </r>
      </text>
    </comment>
    <comment ref="Z33" authorId="0" shapeId="0" xr:uid="{00000000-0006-0000-0600-0000E3000000}">
      <text>
        <r>
          <rPr>
            <sz val="11"/>
            <rFont val="Calibri"/>
          </rPr>
          <t>Lighttpd must have debug logging disabled.</t>
        </r>
      </text>
    </comment>
    <comment ref="AA33" authorId="0" shapeId="0" xr:uid="{00000000-0006-0000-0600-0000E4000000}">
      <text>
        <r>
          <rPr>
            <sz val="11"/>
            <rFont val="Calibri"/>
          </rPr>
          <t>Lighttpd must be configured to utilize the Common Information Model Object Manager.</t>
        </r>
      </text>
    </comment>
    <comment ref="AB33" authorId="0" shapeId="0" xr:uid="{00000000-0006-0000-0600-0000E5000000}">
      <text>
        <r>
          <rPr>
            <sz val="11"/>
            <rFont val="Calibri"/>
          </rPr>
          <t>Lighttpd must not be configured to listen to unnecessary ports.</t>
        </r>
      </text>
    </comment>
    <comment ref="AC33" authorId="0" shapeId="0" xr:uid="{00000000-0006-0000-0600-0000E6000000}">
      <text>
        <r>
          <rPr>
            <sz val="11"/>
            <rFont val="Calibri"/>
          </rPr>
          <t>Lighttpd must be configured to use SSL.</t>
        </r>
      </text>
    </comment>
    <comment ref="AD33" authorId="0" shapeId="0" xr:uid="{00000000-0006-0000-0600-0000E7000000}">
      <text>
        <r>
          <rPr>
            <sz val="11"/>
            <rFont val="Calibri"/>
          </rPr>
          <t>Lighttpd must disable IP forwarding.</t>
        </r>
      </text>
    </comment>
    <comment ref="AE33" authorId="0" shapeId="0" xr:uid="{00000000-0006-0000-0600-0000E8000000}">
      <text>
        <r>
          <rPr>
            <sz val="11"/>
            <rFont val="Calibri"/>
          </rPr>
          <t>The vRA PostgreSQL configuration file must not be accessible by unauthorized users.</t>
        </r>
      </text>
    </comment>
    <comment ref="AF33" authorId="0" shapeId="0" xr:uid="{00000000-0006-0000-0600-0000E9000000}">
      <text>
        <r>
          <rPr>
            <sz val="11"/>
            <rFont val="Calibri"/>
          </rPr>
          <t>The vRA PostgreSQL configuration files must have the correct permissions.</t>
        </r>
      </text>
    </comment>
    <comment ref="AG33" authorId="0" shapeId="0" xr:uid="{00000000-0006-0000-0600-0000EA000000}">
      <text>
        <r>
          <rPr>
            <sz val="11"/>
            <rFont val="Calibri"/>
          </rPr>
          <t>The vRA PostgreSQL configuration files must have the correct ownership.</t>
        </r>
      </text>
    </comment>
    <comment ref="AH33" authorId="0" shapeId="0" xr:uid="{00000000-0006-0000-0600-0000EB000000}">
      <text>
        <r>
          <rPr>
            <sz val="11"/>
            <rFont val="Calibri"/>
          </rPr>
          <t>The vRA PostgreSQL configuration files must have the correct group-ownership.</t>
        </r>
      </text>
    </comment>
    <comment ref="AI33" authorId="0" shapeId="0" xr:uid="{00000000-0006-0000-0600-0000EC000000}">
      <text>
        <r>
          <rPr>
            <sz val="11"/>
            <rFont val="Calibri"/>
          </rPr>
          <t>vRA PostgreSQL database must be configured to validate character encoding to UTF-8.</t>
        </r>
      </text>
    </comment>
    <comment ref="AJ33" authorId="0" shapeId="0" xr:uid="{00000000-0006-0000-0600-0000ED000000}">
      <text>
        <r>
          <rPr>
            <sz val="11"/>
            <rFont val="Calibri"/>
          </rPr>
          <t>vRA Postgres must be configured to use the correct port.</t>
        </r>
      </text>
    </comment>
    <comment ref="AK33" authorId="0" shapeId="0" xr:uid="{00000000-0006-0000-0600-0000EE000000}">
      <text>
        <r>
          <rPr>
            <sz val="11"/>
            <rFont val="Calibri"/>
          </rPr>
          <t>vRA Postgres must be configured to use the correct port.</t>
        </r>
      </text>
    </comment>
    <comment ref="AL33" authorId="0" shapeId="0" xr:uid="{00000000-0006-0000-0600-0000EF000000}">
      <text>
        <r>
          <rPr>
            <sz val="11"/>
            <rFont val="Calibri"/>
          </rPr>
          <t>The vAMI configuration file must be owned by root.</t>
        </r>
      </text>
    </comment>
    <comment ref="AM33" authorId="0" shapeId="0" xr:uid="{00000000-0006-0000-0600-0000F0000000}">
      <text>
        <r>
          <rPr>
            <sz val="11"/>
            <rFont val="Calibri"/>
          </rPr>
          <t>Patches, service packs, and upgrades to the vAMI must be verifiably signed using a digital certificate that is recognized and approved by the organization.</t>
        </r>
      </text>
    </comment>
    <comment ref="AN33" authorId="0" shapeId="0" xr:uid="{00000000-0006-0000-0600-0000F1000000}">
      <text>
        <r>
          <rPr>
            <sz val="11"/>
            <rFont val="Calibri"/>
          </rPr>
          <t>The vAMI executable files and library must not be world-writeable.</t>
        </r>
      </text>
    </comment>
    <comment ref="AO33" authorId="0" shapeId="0" xr:uid="{00000000-0006-0000-0600-0000F2000000}">
      <text>
        <r>
          <rPr>
            <sz val="11"/>
            <rFont val="Calibri"/>
          </rPr>
          <t>The vAMI installation procedures must be capable of being rolled back to a last known good configuration.</t>
        </r>
      </text>
    </comment>
    <comment ref="AP33" authorId="0" shapeId="0" xr:uid="{00000000-0006-0000-0600-0000F3000000}">
      <text>
        <r>
          <rPr>
            <sz val="11"/>
            <rFont val="Calibri"/>
          </rPr>
          <t>The vAMI installation procedures must be part of a complete vRealize Automation deployment.</t>
        </r>
      </text>
    </comment>
    <comment ref="AQ33" authorId="0" shapeId="0" xr:uid="{00000000-0006-0000-0600-0000F4000000}">
      <text>
        <r>
          <rPr>
            <sz val="11"/>
            <rFont val="Calibri"/>
          </rPr>
          <t>The vAMI must fail to a secure state if system initialization fails, shutdown fails, or aborts fail.</t>
        </r>
      </text>
    </comment>
    <comment ref="AR33" authorId="0" shapeId="0" xr:uid="{00000000-0006-0000-0600-0000F5000000}">
      <text>
        <r>
          <rPr>
            <sz val="11"/>
            <rFont val="Calibri"/>
          </rPr>
          <t>The vAMI sfcb config file must be group-owned by root.</t>
        </r>
      </text>
    </comment>
    <comment ref="AS33" authorId="0" shapeId="0" xr:uid="{00000000-0006-0000-0600-0000F6000000}">
      <text>
        <r>
          <rPr>
            <sz val="11"/>
            <rFont val="Calibri"/>
          </rPr>
          <t>The vAMI configuration file must be protected from unauthorized access.</t>
        </r>
      </text>
    </comment>
    <comment ref="AT33" authorId="0" shapeId="0" xr:uid="{00000000-0006-0000-0600-0000F7000000}">
      <text>
        <r>
          <rPr>
            <sz val="11"/>
            <rFont val="Calibri"/>
          </rPr>
          <t>The vAMI must be configured to listen on a specific IPv4 address.</t>
        </r>
      </text>
    </comment>
    <comment ref="AU33" authorId="0" shapeId="0" xr:uid="{00000000-0006-0000-0600-0000F8000000}">
      <text>
        <r>
          <rPr>
            <sz val="11"/>
            <rFont val="Calibri"/>
          </rPr>
          <t>The vAMI must be configured to listen on a specific network interface.</t>
        </r>
      </text>
    </comment>
    <comment ref="AV33" authorId="0" shapeId="0" xr:uid="{00000000-0006-0000-0600-0000F9000000}">
      <text>
        <r>
          <rPr>
            <sz val="11"/>
            <rFont val="Calibri"/>
          </rPr>
          <t>The vRealize Automation appliance must be configured in accordance with the security configuration settings based on DoD security configuration or implementation guidance, including STIGs, NSA configuration guides, CTOs, and DTMs.</t>
        </r>
      </text>
    </comment>
    <comment ref="AW33" authorId="0" shapeId="0" xr:uid="{00000000-0006-0000-0600-0000FA000000}">
      <text>
        <r>
          <rPr>
            <sz val="11"/>
            <rFont val="Calibri"/>
          </rPr>
          <t>HAProxy must enable cookie-based persistence in a backend.</t>
        </r>
      </text>
    </comment>
    <comment ref="J37" authorId="0" shapeId="0" xr:uid="{00000000-0006-0000-0600-0000FB000000}">
      <text>
        <r>
          <rPr>
            <sz val="11"/>
            <rFont val="Calibri"/>
          </rPr>
          <t>HAProxy must not contain any documentation, sample code, example applications, and tutorials.</t>
        </r>
      </text>
    </comment>
    <comment ref="K37" authorId="0" shapeId="0" xr:uid="{00000000-0006-0000-0600-0000FC000000}">
      <text>
        <r>
          <rPr>
            <sz val="11"/>
            <rFont val="Calibri"/>
          </rPr>
          <t>Lighttpd must prohibit unnecessary services, functions or processes.</t>
        </r>
      </text>
    </comment>
    <comment ref="L37" authorId="0" shapeId="0" xr:uid="{00000000-0006-0000-0600-0000FD000000}">
      <text>
        <r>
          <rPr>
            <sz val="11"/>
            <rFont val="Calibri"/>
          </rPr>
          <t>Lighttpd must only contain components that are operationally necessary.</t>
        </r>
      </text>
    </comment>
    <comment ref="M37" authorId="0" shapeId="0" xr:uid="{00000000-0006-0000-0600-0000FE000000}">
      <text>
        <r>
          <rPr>
            <sz val="11"/>
            <rFont val="Calibri"/>
          </rPr>
          <t>Lighttpd must have MIME types for csh or sh shell programs disabled.</t>
        </r>
      </text>
    </comment>
    <comment ref="N37" authorId="0" shapeId="0" xr:uid="{00000000-0006-0000-0600-0000FF000000}">
      <text>
        <r>
          <rPr>
            <sz val="11"/>
            <rFont val="Calibri"/>
          </rPr>
          <t>Lighttpd must only enable mappings to necessary and approved scripts.</t>
        </r>
      </text>
    </comment>
    <comment ref="O37" authorId="0" shapeId="0" xr:uid="{00000000-0006-0000-0600-000000010000}">
      <text>
        <r>
          <rPr>
            <sz val="11"/>
            <rFont val="Calibri"/>
          </rPr>
          <t>Lighttpd must have resource mappings set to disable the serving of certain file types.</t>
        </r>
      </text>
    </comment>
    <comment ref="P37" authorId="0" shapeId="0" xr:uid="{00000000-0006-0000-0600-000001010000}">
      <text>
        <r>
          <rPr>
            <sz val="11"/>
            <rFont val="Calibri"/>
          </rPr>
          <t>Lighttpd must not have the Web Distributed Authoring (WebDAV) module installed.</t>
        </r>
      </text>
    </comment>
    <comment ref="Q37" authorId="0" shapeId="0" xr:uid="{00000000-0006-0000-0600-000002010000}">
      <text>
        <r>
          <rPr>
            <sz val="11"/>
            <rFont val="Calibri"/>
          </rPr>
          <t>Lighttpd must not have the webdav configuration file included.</t>
        </r>
      </text>
    </comment>
    <comment ref="R37" authorId="0" shapeId="0" xr:uid="{00000000-0006-0000-0600-000003010000}">
      <text>
        <r>
          <rPr>
            <sz val="11"/>
            <rFont val="Calibri"/>
          </rPr>
          <t>Lighttpd must disable directory browsing.</t>
        </r>
      </text>
    </comment>
    <comment ref="S37" authorId="0" shapeId="0" xr:uid="{00000000-0006-0000-0600-000004010000}">
      <text>
        <r>
          <rPr>
            <sz val="11"/>
            <rFont val="Calibri"/>
          </rPr>
          <t>Lighttpd must not be configured to use mod_status.</t>
        </r>
      </text>
    </comment>
    <comment ref="T37" authorId="0" shapeId="0" xr:uid="{00000000-0006-0000-0600-000005010000}">
      <text>
        <r>
          <rPr>
            <sz val="11"/>
            <rFont val="Calibri"/>
          </rPr>
          <t>The vRA PostgreSQL database must not contain sample data.</t>
        </r>
      </text>
    </comment>
    <comment ref="U37" authorId="0" shapeId="0" xr:uid="{00000000-0006-0000-0600-000006010000}">
      <text>
        <r>
          <rPr>
            <sz val="11"/>
            <rFont val="Calibri"/>
          </rPr>
          <t>The vAMI must not contain any unnecessary functions and only provide essential capabilities.</t>
        </r>
      </text>
    </comment>
    <comment ref="V37" authorId="0" shapeId="0" xr:uid="{00000000-0006-0000-0600-000007010000}">
      <text>
        <r>
          <rPr>
            <sz val="11"/>
            <rFont val="Calibri"/>
          </rPr>
          <t>The Bluetooth protocol handler must be disabled or not installed.</t>
        </r>
      </text>
    </comment>
    <comment ref="W37" authorId="0" shapeId="0" xr:uid="{00000000-0006-0000-0600-000008010000}">
      <text>
        <r>
          <rPr>
            <sz val="11"/>
            <rFont val="Calibri"/>
          </rPr>
          <t>The system must have USB Mass Storage disabled unless needed.</t>
        </r>
      </text>
    </comment>
    <comment ref="X37" authorId="0" shapeId="0" xr:uid="{00000000-0006-0000-0600-000009010000}">
      <text>
        <r>
          <rPr>
            <sz val="11"/>
            <rFont val="Calibri"/>
          </rPr>
          <t>The system must have USB disabled unless needed.</t>
        </r>
      </text>
    </comment>
    <comment ref="Y37" authorId="0" shapeId="0" xr:uid="{00000000-0006-0000-0600-00000A010000}">
      <text>
        <r>
          <rPr>
            <sz val="11"/>
            <rFont val="Calibri"/>
          </rPr>
          <t>The telnet-server package must not be installed.</t>
        </r>
      </text>
    </comment>
    <comment ref="Z37" authorId="0" shapeId="0" xr:uid="{00000000-0006-0000-0600-00000B010000}">
      <text>
        <r>
          <rPr>
            <sz val="11"/>
            <rFont val="Calibri"/>
          </rPr>
          <t>The rsh-server package must not be installed.</t>
        </r>
      </text>
    </comment>
    <comment ref="AA37" authorId="0" shapeId="0" xr:uid="{00000000-0006-0000-0600-00000C010000}">
      <text>
        <r>
          <rPr>
            <sz val="11"/>
            <rFont val="Calibri"/>
          </rPr>
          <t>The ypserv package must not be installed.</t>
        </r>
      </text>
    </comment>
    <comment ref="AB37" authorId="0" shapeId="0" xr:uid="{00000000-0006-0000-0600-00000D010000}">
      <text>
        <r>
          <rPr>
            <sz val="11"/>
            <rFont val="Calibri"/>
          </rPr>
          <t>The yast2-tftp-server package must not be installed.</t>
        </r>
      </text>
    </comment>
    <comment ref="AC37" authorId="0" shapeId="0" xr:uid="{00000000-0006-0000-0600-00000E010000}">
      <text>
        <r>
          <rPr>
            <sz val="11"/>
            <rFont val="Calibri"/>
          </rPr>
          <t>The tftp package must not be installed.</t>
        </r>
      </text>
    </comment>
    <comment ref="AD37" authorId="0" shapeId="0" xr:uid="{00000000-0006-0000-0600-00000F010000}">
      <text>
        <r>
          <rPr>
            <sz val="11"/>
            <rFont val="Calibri"/>
          </rPr>
          <t>The Reliable Datagram Sockets (RDS) protocol must be disabled or not installed unless required.</t>
        </r>
      </text>
    </comment>
    <comment ref="AE37" authorId="0" shapeId="0" xr:uid="{00000000-0006-0000-0600-000010010000}">
      <text>
        <r>
          <rPr>
            <sz val="11"/>
            <rFont val="Calibri"/>
          </rPr>
          <t>The Transparent Inter-Process Communication (TIPC) must be disabled or not installed.</t>
        </r>
      </text>
    </comment>
    <comment ref="AF37" authorId="0" shapeId="0" xr:uid="{00000000-0006-0000-0600-000011010000}">
      <text>
        <r>
          <rPr>
            <sz val="11"/>
            <rFont val="Calibri"/>
          </rPr>
          <t>The xinetd service must be disabled if no network services using it are enabled.</t>
        </r>
      </text>
    </comment>
    <comment ref="AG37" authorId="0" shapeId="0" xr:uid="{00000000-0006-0000-0600-000012010000}">
      <text>
        <r>
          <rPr>
            <sz val="11"/>
            <rFont val="Calibri"/>
          </rPr>
          <t>The ypbind service must not be running if no network services utilizing it are enabled.</t>
        </r>
      </text>
    </comment>
    <comment ref="AH37" authorId="0" shapeId="0" xr:uid="{00000000-0006-0000-0600-000013010000}">
      <text>
        <r>
          <rPr>
            <sz val="11"/>
            <rFont val="Calibri"/>
          </rPr>
          <t>Mail relaying must be restricted.</t>
        </r>
      </text>
    </comment>
    <comment ref="AI37" authorId="0" shapeId="0" xr:uid="{00000000-0006-0000-0600-000014010000}">
      <text>
        <r>
          <rPr>
            <sz val="11"/>
            <rFont val="Calibri"/>
          </rPr>
          <t>The SMTP service HELP command must not be enabled.</t>
        </r>
      </text>
    </comment>
    <comment ref="AJ37" authorId="0" shapeId="0" xr:uid="{00000000-0006-0000-0600-000015010000}">
      <text>
        <r>
          <rPr>
            <sz val="11"/>
            <rFont val="Calibri"/>
          </rPr>
          <t>The SMTP service SMTP greeting must not provide version information.</t>
        </r>
      </text>
    </comment>
    <comment ref="AK37" authorId="0" shapeId="0" xr:uid="{00000000-0006-0000-0600-000016010000}">
      <text>
        <r>
          <rPr>
            <sz val="11"/>
            <rFont val="Calibri"/>
          </rPr>
          <t>The SMTP service must not use .forward files.</t>
        </r>
      </text>
    </comment>
    <comment ref="AL37" authorId="0" shapeId="0" xr:uid="{00000000-0006-0000-0600-000017010000}">
      <text>
        <r>
          <rPr>
            <sz val="11"/>
            <rFont val="Calibri"/>
          </rPr>
          <t>The SMTP service must not have the EXPN feature active.</t>
        </r>
      </text>
    </comment>
    <comment ref="AM37" authorId="0" shapeId="0" xr:uid="{00000000-0006-0000-0600-000018010000}">
      <text>
        <r>
          <rPr>
            <sz val="11"/>
            <rFont val="Calibri"/>
          </rPr>
          <t>The SMTP service must not have the VRFY feature active.</t>
        </r>
      </text>
    </comment>
    <comment ref="AN37" authorId="0" shapeId="0" xr:uid="{00000000-0006-0000-0600-000019010000}">
      <text>
        <r>
          <rPr>
            <sz val="11"/>
            <rFont val="Calibri"/>
          </rPr>
          <t>The Lightweight User Datagram Protocol (UDP-Lite) must be disabled unless required.</t>
        </r>
      </text>
    </comment>
    <comment ref="AO37" authorId="0" shapeId="0" xr:uid="{00000000-0006-0000-0600-00001A010000}">
      <text>
        <r>
          <rPr>
            <sz val="11"/>
            <rFont val="Calibri"/>
          </rPr>
          <t>The Internetwork Packet Exchange (IPX) protocol must be disabled or not installed.</t>
        </r>
      </text>
    </comment>
    <comment ref="AP37" authorId="0" shapeId="0" xr:uid="{00000000-0006-0000-0600-00001B010000}">
      <text>
        <r>
          <rPr>
            <sz val="11"/>
            <rFont val="Calibri"/>
          </rPr>
          <t>The AppleTalk protocol must be disabled or not installed.</t>
        </r>
      </text>
    </comment>
    <comment ref="AQ37" authorId="0" shapeId="0" xr:uid="{00000000-0006-0000-0600-00001C010000}">
      <text>
        <r>
          <rPr>
            <sz val="11"/>
            <rFont val="Calibri"/>
          </rPr>
          <t>The DECnet protocol must be disabled or not installed.</t>
        </r>
      </text>
    </comment>
    <comment ref="AR37" authorId="0" shapeId="0" xr:uid="{00000000-0006-0000-0600-00001D010000}">
      <text>
        <r>
          <rPr>
            <sz val="11"/>
            <rFont val="Calibri"/>
          </rPr>
          <t>The DHCP client must be disabled if not needed.</t>
        </r>
      </text>
    </comment>
    <comment ref="AS37" authorId="0" shapeId="0" xr:uid="{00000000-0006-0000-0600-00001E010000}">
      <text>
        <r>
          <rPr>
            <sz val="11"/>
            <rFont val="Calibri"/>
          </rPr>
          <t>The SLES for vRealize must have IEEE 1394 (Firewire) disabled unless needed.</t>
        </r>
      </text>
    </comment>
    <comment ref="AT37" authorId="0" shapeId="0" xr:uid="{00000000-0006-0000-0600-00001F010000}">
      <text>
        <r>
          <rPr>
            <sz val="11"/>
            <rFont val="Calibri"/>
          </rPr>
          <t>tc Server ALL must only contain services and functions necessary for operation.</t>
        </r>
      </text>
    </comment>
    <comment ref="AU37" authorId="0" shapeId="0" xr:uid="{00000000-0006-0000-0600-000020010000}">
      <text>
        <r>
          <rPr>
            <sz val="11"/>
            <rFont val="Calibri"/>
          </rPr>
          <t>tc Server ALL must exclude documentation, sample code, example applications, and tutorials.</t>
        </r>
      </text>
    </comment>
    <comment ref="AV37" authorId="0" shapeId="0" xr:uid="{00000000-0006-0000-0600-000021010000}">
      <text>
        <r>
          <rPr>
            <sz val="11"/>
            <rFont val="Calibri"/>
          </rPr>
          <t>tc Server ALL must exclude installation of utility programs, services, plug-ins, and modules not necessary for operation.</t>
        </r>
      </text>
    </comment>
    <comment ref="AW37" authorId="0" shapeId="0" xr:uid="{00000000-0006-0000-0600-000022010000}">
      <text>
        <r>
          <rPr>
            <sz val="11"/>
            <rFont val="Calibri"/>
          </rPr>
          <t>tc Server ALL must have Multipurpose Internet Mail Extensions (MIME) that invoke OS shell programs disabled.</t>
        </r>
      </text>
    </comment>
    <comment ref="J38" authorId="0" shapeId="0" xr:uid="{00000000-0006-0000-0600-000023010000}">
      <text>
        <r>
          <rPr>
            <sz val="11"/>
            <rFont val="Calibri"/>
          </rPr>
          <t>HAProxy files must be verified for their integrity (checksums) before being added to the build systems.</t>
        </r>
      </text>
    </comment>
    <comment ref="K38" authorId="0" shapeId="0" xr:uid="{00000000-0006-0000-0600-000024010000}">
      <text>
        <r>
          <rPr>
            <sz val="11"/>
            <rFont val="Calibri"/>
          </rPr>
          <t>HAProxy expansion modules must be verified for their integrity (checksums) before being added to the build systems.</t>
        </r>
      </text>
    </comment>
    <comment ref="L38" authorId="0" shapeId="0" xr:uid="{00000000-0006-0000-0600-000025010000}">
      <text>
        <r>
          <rPr>
            <sz val="11"/>
            <rFont val="Calibri"/>
          </rPr>
          <t>Lighttpd files must be verified for their integrity before being added to a production web server.</t>
        </r>
      </text>
    </comment>
    <comment ref="M38" authorId="0" shapeId="0" xr:uid="{00000000-0006-0000-0600-000026010000}">
      <text>
        <r>
          <rPr>
            <sz val="11"/>
            <rFont val="Calibri"/>
          </rPr>
          <t>Lighttpd expansion modules must be verified for their integrity before being added to a production web server.</t>
        </r>
      </text>
    </comment>
    <comment ref="N38" authorId="0" shapeId="0" xr:uid="{00000000-0006-0000-0600-000027010000}">
      <text>
        <r>
          <rPr>
            <sz val="11"/>
            <rFont val="Calibri"/>
          </rPr>
          <t>tc Server ALL server files must be verified for their integrity (e.g., checksums and hashes) before becoming part of the production web server.</t>
        </r>
      </text>
    </comment>
    <comment ref="O38" authorId="0" shapeId="0" xr:uid="{00000000-0006-0000-0600-000028010000}">
      <text>
        <r>
          <rPr>
            <sz val="11"/>
            <rFont val="Calibri"/>
          </rPr>
          <t>tc Server ALL expansion modules must be fully reviewed, tested, and signed before they can exist on a production web server.</t>
        </r>
      </text>
    </comment>
    <comment ref="J43" authorId="0" shapeId="0" xr:uid="{00000000-0006-0000-0600-000029010000}">
      <text>
        <r>
          <rPr>
            <sz val="11"/>
            <rFont val="Calibri"/>
          </rPr>
          <t>The vAMI must use a site-defined, user management system to uniquely identify and authenticate users (or processes acting on behalf of organizational users).</t>
        </r>
      </text>
    </comment>
    <comment ref="K43" authorId="0" shapeId="0" xr:uid="{00000000-0006-0000-0600-00002A010000}">
      <text>
        <r>
          <rPr>
            <sz val="11"/>
            <rFont val="Calibri"/>
          </rPr>
          <t>The vAMI must use sfcBasicPAMAuthentication for authentication of the remote administrator.</t>
        </r>
      </text>
    </comment>
    <comment ref="L43" authorId="0" shapeId="0" xr:uid="{00000000-0006-0000-0600-00002B010000}">
      <text>
        <r>
          <rPr>
            <sz val="11"/>
            <rFont val="Calibri"/>
          </rPr>
          <t>The vAMI must use _sfcBasicAuthenticate for initial authentication of the remote administrator.</t>
        </r>
      </text>
    </comment>
    <comment ref="M43" authorId="0" shapeId="0" xr:uid="{00000000-0006-0000-0600-00002C010000}">
      <text>
        <r>
          <rPr>
            <sz val="11"/>
            <rFont val="Calibri"/>
          </rPr>
          <t>The vAMI must have the correct authentication set for HTTPS connections.</t>
        </r>
      </text>
    </comment>
    <comment ref="N43" authorId="0" shapeId="0" xr:uid="{00000000-0006-0000-0600-00002D010000}">
      <text>
        <r>
          <rPr>
            <sz val="11"/>
            <rFont val="Calibri"/>
          </rPr>
          <t>vIDM must be configured correctly for the site enterprise user management system.</t>
        </r>
      </text>
    </comment>
    <comment ref="O43" authorId="0" shapeId="0" xr:uid="{00000000-0006-0000-0600-00002E010000}">
      <text>
        <r>
          <rPr>
            <sz val="11"/>
            <rFont val="Calibri"/>
          </rPr>
          <t>Duplicate User IDs (UIDs) must not exist for users within the organization.</t>
        </r>
      </text>
    </comment>
    <comment ref="P43" authorId="0" shapeId="0" xr:uid="{00000000-0006-0000-0600-00002F010000}">
      <text>
        <r>
          <rPr>
            <sz val="11"/>
            <rFont val="Calibri"/>
          </rPr>
          <t>The SLES for vRealize must use mechanisms meeting the requirements of applicable federal laws, Executive orders, directives, policies, regulations, standards, and guidance for authentication to a cryptographic module.</t>
        </r>
      </text>
    </comment>
    <comment ref="Q43" authorId="0" shapeId="0" xr:uid="{00000000-0006-0000-0600-000030010000}">
      <text>
        <r>
          <rPr>
            <sz val="11"/>
            <rFont val="Calibri"/>
          </rPr>
          <t>The SLES for vRealize must uniquely identify and must authenticate non-organizational users (or processes acting on behalf of non-organizational users).</t>
        </r>
      </text>
    </comment>
    <comment ref="R43" authorId="0" shapeId="0" xr:uid="{00000000-0006-0000-0600-000031010000}">
      <text>
        <r>
          <rPr>
            <sz val="11"/>
            <rFont val="Calibri"/>
          </rPr>
          <t>All GIDs referenced in /etc/passwd must be defined in /etc/group.</t>
        </r>
      </text>
    </comment>
    <comment ref="S43" authorId="0" shapeId="0" xr:uid="{00000000-0006-0000-0600-000032010000}">
      <text>
        <r>
          <rPr>
            <sz val="11"/>
            <rFont val="Calibri"/>
          </rPr>
          <t>The SLES for vRealize must uniquely identify and must authenticate non-organizational users (or processes acting on behalf of non-organizational users).</t>
        </r>
      </text>
    </comment>
    <comment ref="T43" authorId="0" shapeId="0" xr:uid="{00000000-0006-0000-0600-000033010000}">
      <text>
        <r>
          <rPr>
            <sz val="11"/>
            <rFont val="Calibri"/>
          </rPr>
          <t>tc Server HORIZON must not use the tomcat-users XML database for user management.</t>
        </r>
      </text>
    </comment>
    <comment ref="U43" authorId="0" shapeId="0" xr:uid="{00000000-0006-0000-0600-000034010000}">
      <text>
        <r>
          <rPr>
            <sz val="11"/>
            <rFont val="Calibri"/>
          </rPr>
          <t>tc Server VCO must not use the tomcat-users XML database for user management.</t>
        </r>
      </text>
    </comment>
    <comment ref="V43" authorId="0" shapeId="0" xr:uid="{00000000-0006-0000-0600-000035010000}">
      <text>
        <r>
          <rPr>
            <sz val="11"/>
            <rFont val="Calibri"/>
          </rPr>
          <t>tc Server VCAC must not use the tomcat-users XML database for user management.</t>
        </r>
      </text>
    </comment>
    <comment ref="W43" authorId="0" shapeId="0" xr:uid="{00000000-0006-0000-0600-000036010000}">
      <text>
        <r>
          <rPr>
            <sz val="11"/>
            <rFont val="Calibri"/>
          </rPr>
          <t>tc Server ALL must be configured to the correct user authentication source.</t>
        </r>
      </text>
    </comment>
    <comment ref="J45" authorId="0" shapeId="0" xr:uid="{00000000-0006-0000-0600-000037010000}">
      <text>
        <r>
          <rPr>
            <sz val="11"/>
            <rFont val="Calibri"/>
          </rPr>
          <t>The SLES for vRealize must employ strong authenticators in the establishment of nonlocal maintenance and diagnostic sessions.</t>
        </r>
      </text>
    </comment>
    <comment ref="J48" authorId="0" shapeId="0" xr:uid="{00000000-0006-0000-0600-000038010000}">
      <text>
        <r>
          <rPr>
            <sz val="11"/>
            <rFont val="Calibri"/>
          </rPr>
          <t>The vAMI account credentials must protected by site policies.</t>
        </r>
      </text>
    </comment>
    <comment ref="K48" authorId="0" shapeId="0" xr:uid="{00000000-0006-0000-0600-000039010000}">
      <text>
        <r>
          <rPr>
            <sz val="11"/>
            <rFont val="Calibri"/>
          </rPr>
          <t>The SLES for vRealize must enforce password complexity by requiring that at least one upper-case character be used.</t>
        </r>
      </text>
    </comment>
    <comment ref="L48" authorId="0" shapeId="0" xr:uid="{00000000-0006-0000-0600-00003A010000}">
      <text>
        <r>
          <rPr>
            <sz val="11"/>
            <rFont val="Calibri"/>
          </rPr>
          <t>The SLES for vRealize must enforce password complexity by requiring that at least one lower-case character be used.</t>
        </r>
      </text>
    </comment>
    <comment ref="M48" authorId="0" shapeId="0" xr:uid="{00000000-0006-0000-0600-00003B010000}">
      <text>
        <r>
          <rPr>
            <sz val="11"/>
            <rFont val="Calibri"/>
          </rPr>
          <t>The SLES for vRealize must enforce password complexity by requiring that at least one numeric character be used.</t>
        </r>
      </text>
    </comment>
    <comment ref="N48" authorId="0" shapeId="0" xr:uid="{00000000-0006-0000-0600-00003C010000}">
      <text>
        <r>
          <rPr>
            <sz val="11"/>
            <rFont val="Calibri"/>
          </rPr>
          <t>The SLES for vRealize must require the change of at least eight of the total number of characters when passwords are changed.</t>
        </r>
      </text>
    </comment>
    <comment ref="O48" authorId="0" shapeId="0" xr:uid="{00000000-0006-0000-0600-00003D010000}">
      <text>
        <r>
          <rPr>
            <sz val="11"/>
            <rFont val="Calibri"/>
          </rPr>
          <t>SLES for vRealize must enforce 24 hours/1 day as the minimum password lifetime.</t>
        </r>
      </text>
    </comment>
    <comment ref="P48" authorId="0" shapeId="0" xr:uid="{00000000-0006-0000-0600-00003E010000}">
      <text>
        <r>
          <rPr>
            <sz val="11"/>
            <rFont val="Calibri"/>
          </rPr>
          <t>Users must not be able to change passwords more than once every 24 hours.</t>
        </r>
      </text>
    </comment>
    <comment ref="Q48" authorId="0" shapeId="0" xr:uid="{00000000-0006-0000-0600-00003F010000}">
      <text>
        <r>
          <rPr>
            <sz val="11"/>
            <rFont val="Calibri"/>
          </rPr>
          <t>SLES for vRealize must enforce a 60-day maximum password lifetime restriction.</t>
        </r>
      </text>
    </comment>
    <comment ref="R48" authorId="0" shapeId="0" xr:uid="{00000000-0006-0000-0600-000040010000}">
      <text>
        <r>
          <rPr>
            <sz val="11"/>
            <rFont val="Calibri"/>
          </rPr>
          <t>User passwords must be changed at least every 60 days.</t>
        </r>
      </text>
    </comment>
    <comment ref="S48" authorId="0" shapeId="0" xr:uid="{00000000-0006-0000-0600-000041010000}">
      <text>
        <r>
          <rPr>
            <sz val="11"/>
            <rFont val="Calibri"/>
          </rPr>
          <t>The SLES for vRealize must prohibit password reuse for a minimum of five generations.</t>
        </r>
      </text>
    </comment>
    <comment ref="T48" authorId="0" shapeId="0" xr:uid="{00000000-0006-0000-0600-000042010000}">
      <text>
        <r>
          <rPr>
            <sz val="11"/>
            <rFont val="Calibri"/>
          </rPr>
          <t>The SLES for vRealize must prohibit password reuse for a minimum of five generations - old passwords are being stored.</t>
        </r>
      </text>
    </comment>
    <comment ref="U48" authorId="0" shapeId="0" xr:uid="{00000000-0006-0000-0600-000043010000}">
      <text>
        <r>
          <rPr>
            <sz val="11"/>
            <rFont val="Calibri"/>
          </rPr>
          <t>The SLES for vRealize must enforce a minimum 15-character password length.</t>
        </r>
      </text>
    </comment>
    <comment ref="V48" authorId="0" shapeId="0" xr:uid="{00000000-0006-0000-0600-000044010000}">
      <text>
        <r>
          <rPr>
            <sz val="11"/>
            <rFont val="Calibri"/>
          </rPr>
          <t>The SLES for vRealize must enforce password complexity by requiring that at least one special character be used.</t>
        </r>
      </text>
    </comment>
    <comment ref="W48" authorId="0" shapeId="0" xr:uid="{00000000-0006-0000-0600-000045010000}">
      <text>
        <r>
          <rPr>
            <sz val="11"/>
            <rFont val="Calibri"/>
          </rPr>
          <t>The SLES for vRealize must prevent the use of dictionary words for passwords.</t>
        </r>
      </text>
    </comment>
    <comment ref="X48" authorId="0" shapeId="0" xr:uid="{00000000-0006-0000-0600-000046010000}">
      <text>
        <r>
          <rPr>
            <sz val="11"/>
            <rFont val="Calibri"/>
          </rPr>
          <t>The SLES for vRealize must prevent the use of dictionary words for passwords.</t>
        </r>
      </text>
    </comment>
    <comment ref="Y48" authorId="0" shapeId="0" xr:uid="{00000000-0006-0000-0600-000047010000}">
      <text>
        <r>
          <rPr>
            <sz val="11"/>
            <rFont val="Calibri"/>
          </rPr>
          <t>The SLES for vRealize must prevent the use of dictionary words for passwords.</t>
        </r>
      </text>
    </comment>
    <comment ref="J68" authorId="0" shapeId="0" xr:uid="{00000000-0006-0000-0600-000048010000}">
      <text>
        <r>
          <rPr>
            <sz val="11"/>
            <rFont val="Calibri"/>
          </rPr>
          <t>vIDM must be configured to provide clustering.</t>
        </r>
      </text>
    </comment>
    <comment ref="K68" authorId="0" shapeId="0" xr:uid="{00000000-0006-0000-0600-000049010000}">
      <text>
        <r>
          <rPr>
            <sz val="11"/>
            <rFont val="Calibri"/>
          </rPr>
          <t>vIDM, when installed in a MAC I system, must be in a high-availability (HA) cluster.</t>
        </r>
      </text>
    </comment>
    <comment ref="J88" authorId="0" shapeId="0" xr:uid="{00000000-0006-0000-0600-00004A010000}">
      <text>
        <r>
          <rPr>
            <sz val="11"/>
            <rFont val="Calibri"/>
          </rPr>
          <t>HAProxy must limit the amount of time that half-open connections are kept alive.</t>
        </r>
      </text>
    </comment>
    <comment ref="K88" authorId="0" shapeId="0" xr:uid="{00000000-0006-0000-0600-00004B010000}">
      <text>
        <r>
          <rPr>
            <sz val="11"/>
            <rFont val="Calibri"/>
          </rPr>
          <t>HAProxy must set the maxconn value.</t>
        </r>
      </text>
    </comment>
    <comment ref="L88" authorId="0" shapeId="0" xr:uid="{00000000-0006-0000-0600-00004C010000}">
      <text>
        <r>
          <rPr>
            <sz val="11"/>
            <rFont val="Calibri"/>
          </rPr>
          <t>Lighttpd must limit the number of simultaneous requests.</t>
        </r>
      </text>
    </comment>
    <comment ref="M88" authorId="0" shapeId="0" xr:uid="{00000000-0006-0000-0600-00004D010000}">
      <text>
        <r>
          <rPr>
            <sz val="11"/>
            <rFont val="Calibri"/>
          </rPr>
          <t>Lighttpd must prevent hosted applications from exhausting system resources.</t>
        </r>
      </text>
    </comment>
    <comment ref="N88" authorId="0" shapeId="0" xr:uid="{00000000-0006-0000-0600-00004E010000}">
      <text>
        <r>
          <rPr>
            <sz val="11"/>
            <rFont val="Calibri"/>
          </rPr>
          <t>Lighttpd must protect against or limit the effects of HTTP types of Denial of Service (DoS) attacks.</t>
        </r>
      </text>
    </comment>
    <comment ref="O88" authorId="0" shapeId="0" xr:uid="{00000000-0006-0000-0600-00004F010000}">
      <text>
        <r>
          <rPr>
            <sz val="11"/>
            <rFont val="Calibri"/>
          </rPr>
          <t>vRA PostgreSQL must limit the number of connections.</t>
        </r>
      </text>
    </comment>
    <comment ref="P88" authorId="0" shapeId="0" xr:uid="{00000000-0006-0000-0600-000050010000}">
      <text>
        <r>
          <rPr>
            <sz val="11"/>
            <rFont val="Calibri"/>
          </rPr>
          <t>The vAMI must have the keepaliveTimeout enabled.</t>
        </r>
      </text>
    </comment>
    <comment ref="Q88" authorId="0" shapeId="0" xr:uid="{00000000-0006-0000-0600-000051010000}">
      <text>
        <r>
          <rPr>
            <sz val="11"/>
            <rFont val="Calibri"/>
          </rPr>
          <t>The vAMI must have the keepaliveMaxRequest enabled.</t>
        </r>
      </text>
    </comment>
    <comment ref="R88" authorId="0" shapeId="0" xr:uid="{00000000-0006-0000-0600-000052010000}">
      <text>
        <r>
          <rPr>
            <sz val="11"/>
            <rFont val="Calibri"/>
          </rPr>
          <t>HAProxy must limit the amount of time that an http request can be received.</t>
        </r>
      </text>
    </comment>
    <comment ref="S88" authorId="0" shapeId="0" xr:uid="{00000000-0006-0000-0600-000053010000}">
      <text>
        <r>
          <rPr>
            <sz val="11"/>
            <rFont val="Calibri"/>
          </rPr>
          <t>The SLES for vRealize must manage excess capacity, bandwidth, or other redundancy to limit the effects of information flooding types of Denial of Service (DoS) attacks.</t>
        </r>
      </text>
    </comment>
    <comment ref="T88" authorId="0" shapeId="0" xr:uid="{00000000-0006-0000-0600-000054010000}">
      <text>
        <r>
          <rPr>
            <sz val="11"/>
            <rFont val="Calibri"/>
          </rPr>
          <t>The SLES for vRealize must manage excess capacity, bandwidth, or other redundancy to limit the effects of information flooding types of Denial of Service (DoS) attacks.</t>
        </r>
      </text>
    </comment>
    <comment ref="U88" authorId="0" shapeId="0" xr:uid="{00000000-0006-0000-0600-000055010000}">
      <text>
        <r>
          <rPr>
            <sz val="11"/>
            <rFont val="Calibri"/>
          </rPr>
          <t>The SLES for vRealize must protect against or limit the effects of Denial of Service (DoS) attacks by ensuring the SLES for vRealize is implementing rate-limiting measures on impacted network interfaces.</t>
        </r>
      </text>
    </comment>
    <comment ref="V88" authorId="0" shapeId="0" xr:uid="{00000000-0006-0000-0600-000056010000}">
      <text>
        <r>
          <rPr>
            <sz val="11"/>
            <rFont val="Calibri"/>
          </rPr>
          <t>tc Server HORIZON must limit the number of maximum concurrent connections permitted.</t>
        </r>
      </text>
    </comment>
    <comment ref="W88" authorId="0" shapeId="0" xr:uid="{00000000-0006-0000-0600-000057010000}">
      <text>
        <r>
          <rPr>
            <sz val="11"/>
            <rFont val="Calibri"/>
          </rPr>
          <t>tc Server VCO must limit the number of maximum concurrent connections permitted.</t>
        </r>
      </text>
    </comment>
    <comment ref="X88" authorId="0" shapeId="0" xr:uid="{00000000-0006-0000-0600-000058010000}">
      <text>
        <r>
          <rPr>
            <sz val="11"/>
            <rFont val="Calibri"/>
          </rPr>
          <t>tc Server VCAC must limit the number of maximum concurrent connections permitted.</t>
        </r>
      </text>
    </comment>
    <comment ref="Y88" authorId="0" shapeId="0" xr:uid="{00000000-0006-0000-0600-000059010000}">
      <text>
        <r>
          <rPr>
            <sz val="11"/>
            <rFont val="Calibri"/>
          </rPr>
          <t>tc Server HORIZON must set the useHttpOnly parameter.</t>
        </r>
      </text>
    </comment>
    <comment ref="Z88" authorId="0" shapeId="0" xr:uid="{00000000-0006-0000-0600-00005A010000}">
      <text>
        <r>
          <rPr>
            <sz val="11"/>
            <rFont val="Calibri"/>
          </rPr>
          <t>tc Server VCO must set the useHttpOnly parameter.</t>
        </r>
      </text>
    </comment>
    <comment ref="AA88" authorId="0" shapeId="0" xr:uid="{00000000-0006-0000-0600-00005B010000}">
      <text>
        <r>
          <rPr>
            <sz val="11"/>
            <rFont val="Calibri"/>
          </rPr>
          <t>tc Server VCAC must set the useHttpOnly parameter.</t>
        </r>
      </text>
    </comment>
    <comment ref="J90" authorId="0" shapeId="0" xr:uid="{00000000-0006-0000-0600-00005C010000}">
      <text>
        <r>
          <rPr>
            <sz val="11"/>
            <rFont val="Calibri"/>
          </rPr>
          <t>HAProxy must restrict inbound connections from nonsecure zones.</t>
        </r>
      </text>
    </comment>
    <comment ref="K90" authorId="0" shapeId="0" xr:uid="{00000000-0006-0000-0600-00005D010000}">
      <text>
        <r>
          <rPr>
            <sz val="11"/>
            <rFont val="Calibri"/>
          </rPr>
          <t>The vAMI must restrict inbound connections from nonsecure zones.</t>
        </r>
      </text>
    </comment>
    <comment ref="L90" authorId="0" shapeId="0" xr:uid="{00000000-0006-0000-0600-00005E010000}">
      <text>
        <r>
          <rPr>
            <sz val="11"/>
            <rFont val="Calibri"/>
          </rPr>
          <t>Lighttpd must restrict inbound connections from nonsecure zones.</t>
        </r>
      </text>
    </comment>
    <comment ref="J91" authorId="0" shapeId="0" xr:uid="{00000000-0006-0000-0600-00005F010000}">
      <text>
        <r>
          <rPr>
            <sz val="11"/>
            <rFont val="Calibri"/>
          </rPr>
          <t>vRA must enable FIPS Mode.</t>
        </r>
      </text>
    </comment>
    <comment ref="K91" authorId="0" shapeId="0" xr:uid="{00000000-0006-0000-0600-000060010000}">
      <text>
        <r>
          <rPr>
            <sz val="11"/>
            <rFont val="Calibri"/>
          </rPr>
          <t>The application server must only allow the use of DoD PKI-established certificate authorities for verification of the establishment of protected sessions.</t>
        </r>
      </text>
    </comment>
    <comment ref="L91" authorId="0" shapeId="0" xr:uid="{00000000-0006-0000-0600-000061010000}">
      <text>
        <r>
          <rPr>
            <sz val="11"/>
            <rFont val="Calibri"/>
          </rPr>
          <t>The application server must use DoD- or CNSS-approved PKI Class 3 or Class 4 certificates.</t>
        </r>
      </text>
    </comment>
    <comment ref="M91" authorId="0" shapeId="0" xr:uid="{00000000-0006-0000-0600-000062010000}">
      <text>
        <r>
          <rPr>
            <sz val="11"/>
            <rFont val="Calibri"/>
          </rPr>
          <t>HAProxy must use SSL/TLS protocols in order to secure passwords during transmission from the client.</t>
        </r>
      </text>
    </comment>
    <comment ref="N91" authorId="0" shapeId="0" xr:uid="{00000000-0006-0000-0600-000063010000}">
      <text>
        <r>
          <rPr>
            <sz val="11"/>
            <rFont val="Calibri"/>
          </rPr>
          <t>HAProxy must perform RFC 5280-compliant certification path validation if PKI is being used.</t>
        </r>
      </text>
    </comment>
    <comment ref="O91" authorId="0" shapeId="0" xr:uid="{00000000-0006-0000-0600-000064010000}">
      <text>
        <r>
          <rPr>
            <sz val="11"/>
            <rFont val="Calibri"/>
          </rPr>
          <t>HAProxy must be configured to use only FIPS 140-2 approved ciphers.</t>
        </r>
      </text>
    </comment>
    <comment ref="P91" authorId="0" shapeId="0" xr:uid="{00000000-0006-0000-0600-000065010000}">
      <text>
        <r>
          <rPr>
            <sz val="11"/>
            <rFont val="Calibri"/>
          </rPr>
          <t>HAProxy must redirect all http traffic to use https.</t>
        </r>
      </text>
    </comment>
    <comment ref="Q91" authorId="0" shapeId="0" xr:uid="{00000000-0006-0000-0600-000066010000}">
      <text>
        <r>
          <rPr>
            <sz val="11"/>
            <rFont val="Calibri"/>
          </rPr>
          <t>HAProxy must be configured with FIPS 140-2 compliant ciphers for https connections.</t>
        </r>
      </text>
    </comment>
    <comment ref="R91" authorId="0" shapeId="0" xr:uid="{00000000-0006-0000-0600-000067010000}">
      <text>
        <r>
          <rPr>
            <sz val="11"/>
            <rFont val="Calibri"/>
          </rPr>
          <t>HAProxy must be configured to use SSL/TLS.</t>
        </r>
      </text>
    </comment>
    <comment ref="S91" authorId="0" shapeId="0" xr:uid="{00000000-0006-0000-0600-000068010000}">
      <text>
        <r>
          <rPr>
            <sz val="11"/>
            <rFont val="Calibri"/>
          </rPr>
          <t>HAProxy must set the no-sslv3 value on all client ports.</t>
        </r>
      </text>
    </comment>
    <comment ref="T91" authorId="0" shapeId="0" xr:uid="{00000000-0006-0000-0600-000069010000}">
      <text>
        <r>
          <rPr>
            <sz val="11"/>
            <rFont val="Calibri"/>
          </rPr>
          <t>HAProxy must remove all export ciphers.</t>
        </r>
      </text>
    </comment>
    <comment ref="U91" authorId="0" shapeId="0" xr:uid="{00000000-0006-0000-0600-00006A010000}">
      <text>
        <r>
          <rPr>
            <sz val="11"/>
            <rFont val="Calibri"/>
          </rPr>
          <t>Lighttpd must be configured with FIPS 140-2 compliant ciphers for https connections.</t>
        </r>
      </text>
    </comment>
    <comment ref="V91" authorId="0" shapeId="0" xr:uid="{00000000-0006-0000-0600-00006B010000}">
      <text>
        <r>
          <rPr>
            <sz val="11"/>
            <rFont val="Calibri"/>
          </rPr>
          <t>Lighttpd must be configured to use the SSL engine.</t>
        </r>
      </text>
    </comment>
    <comment ref="W91" authorId="0" shapeId="0" xr:uid="{00000000-0006-0000-0600-00006C010000}">
      <text>
        <r>
          <rPr>
            <sz val="11"/>
            <rFont val="Calibri"/>
          </rPr>
          <t>Lighttpd must use SSL/TLS protocols in order to secure passwords during transmission from the client.</t>
        </r>
      </text>
    </comment>
    <comment ref="X91" authorId="0" shapeId="0" xr:uid="{00000000-0006-0000-0600-00006D010000}">
      <text>
        <r>
          <rPr>
            <sz val="11"/>
            <rFont val="Calibri"/>
          </rPr>
          <t>Lighttpd must have private key access restricted.</t>
        </r>
      </text>
    </comment>
    <comment ref="Y91" authorId="0" shapeId="0" xr:uid="{00000000-0006-0000-0600-00006E010000}">
      <text>
        <r>
          <rPr>
            <sz val="11"/>
            <rFont val="Calibri"/>
          </rPr>
          <t>Lighttpd must be configured to use only FIPS 140-2 approved ciphers.</t>
        </r>
      </text>
    </comment>
    <comment ref="Z91" authorId="0" shapeId="0" xr:uid="{00000000-0006-0000-0600-00006F010000}">
      <text>
        <r>
          <rPr>
            <sz val="11"/>
            <rFont val="Calibri"/>
          </rPr>
          <t>Lighttpd must be configured with FIPS 140-2 compliant ciphers for https connections.</t>
        </r>
      </text>
    </comment>
    <comment ref="AA91" authorId="0" shapeId="0" xr:uid="{00000000-0006-0000-0600-000070010000}">
      <text>
        <r>
          <rPr>
            <sz val="11"/>
            <rFont val="Calibri"/>
          </rPr>
          <t>Lighttpd must be configured to use the SSL engine.</t>
        </r>
      </text>
    </comment>
    <comment ref="AB91" authorId="0" shapeId="0" xr:uid="{00000000-0006-0000-0600-000071010000}">
      <text>
        <r>
          <rPr>
            <sz val="11"/>
            <rFont val="Calibri"/>
          </rPr>
          <t>Lighttpd must be configured to use the SSL engine.</t>
        </r>
      </text>
    </comment>
    <comment ref="AC91" authorId="0" shapeId="0" xr:uid="{00000000-0006-0000-0600-000072010000}">
      <text>
        <r>
          <rPr>
            <sz val="11"/>
            <rFont val="Calibri"/>
          </rPr>
          <t>Lighttpd must use an approved TLS version for encryption.</t>
        </r>
      </text>
    </comment>
    <comment ref="AD91" authorId="0" shapeId="0" xr:uid="{00000000-0006-0000-0600-000073010000}">
      <text>
        <r>
          <rPr>
            <sz val="11"/>
            <rFont val="Calibri"/>
          </rPr>
          <t>Lighttpd must remove all export ciphers to transmitted information.</t>
        </r>
      </text>
    </comment>
    <comment ref="AE91" authorId="0" shapeId="0" xr:uid="{00000000-0006-0000-0600-000074010000}">
      <text>
        <r>
          <rPr>
            <sz val="11"/>
            <rFont val="Calibri"/>
          </rPr>
          <t>The vRA PostgreSQL database must use md5 for authentication.</t>
        </r>
      </text>
    </comment>
    <comment ref="AF91" authorId="0" shapeId="0" xr:uid="{00000000-0006-0000-0600-000075010000}">
      <text>
        <r>
          <rPr>
            <sz val="11"/>
            <rFont val="Calibri"/>
          </rPr>
          <t>The vRA PostgreSQL database must be configured to use ssl.</t>
        </r>
      </text>
    </comment>
    <comment ref="AG91" authorId="0" shapeId="0" xr:uid="{00000000-0006-0000-0600-000076010000}">
      <text>
        <r>
          <rPr>
            <sz val="11"/>
            <rFont val="Calibri"/>
          </rPr>
          <t>The vRA PostgreSQL database must use FIPS 140-2 ciphers.</t>
        </r>
      </text>
    </comment>
    <comment ref="AH91" authorId="0" shapeId="0" xr:uid="{00000000-0006-0000-0600-000077010000}">
      <text>
        <r>
          <rPr>
            <sz val="11"/>
            <rFont val="Calibri"/>
          </rPr>
          <t>The vRA PostgreSQL database must use FIPS 140-2 ciphers.</t>
        </r>
      </text>
    </comment>
    <comment ref="AI91" authorId="0" shapeId="0" xr:uid="{00000000-0006-0000-0600-000078010000}">
      <text>
        <r>
          <rPr>
            <sz val="11"/>
            <rFont val="Calibri"/>
          </rPr>
          <t>The vRA PostgreSQL database must use FIPS 140-2 ciphers.</t>
        </r>
      </text>
    </comment>
    <comment ref="AJ91" authorId="0" shapeId="0" xr:uid="{00000000-0006-0000-0600-000079010000}">
      <text>
        <r>
          <rPr>
            <sz val="11"/>
            <rFont val="Calibri"/>
          </rPr>
          <t>The DBMS must use NIST FIPS 140-2 validated cryptographic modules for cryptographic operations.</t>
        </r>
      </text>
    </comment>
    <comment ref="AK91" authorId="0" shapeId="0" xr:uid="{00000000-0006-0000-0600-00007A010000}">
      <text>
        <r>
          <rPr>
            <sz val="11"/>
            <rFont val="Calibri"/>
          </rPr>
          <t>The vAMI must use FIPS 140-2 approved ciphers when transmitting management data during remote access management sessions.</t>
        </r>
      </text>
    </comment>
    <comment ref="AL91" authorId="0" shapeId="0" xr:uid="{00000000-0006-0000-0600-00007B010000}">
      <text>
        <r>
          <rPr>
            <sz val="11"/>
            <rFont val="Calibri"/>
          </rPr>
          <t>The vAMI must use the sfcb HTTPS port for communication with Lighttpd.</t>
        </r>
      </text>
    </comment>
    <comment ref="AM91" authorId="0" shapeId="0" xr:uid="{00000000-0006-0000-0600-00007C010000}">
      <text>
        <r>
          <rPr>
            <sz val="11"/>
            <rFont val="Calibri"/>
          </rPr>
          <t>The vAMI must transmit only encrypted representations of passwords.</t>
        </r>
      </text>
    </comment>
    <comment ref="AN91" authorId="0" shapeId="0" xr:uid="{00000000-0006-0000-0600-00007D010000}">
      <text>
        <r>
          <rPr>
            <sz val="11"/>
            <rFont val="Calibri"/>
          </rPr>
          <t>The vAMI must use approved versions of TLS.</t>
        </r>
      </text>
    </comment>
    <comment ref="AO91" authorId="0" shapeId="0" xr:uid="{00000000-0006-0000-0600-00007E010000}">
      <text>
        <r>
          <rPr>
            <sz val="11"/>
            <rFont val="Calibri"/>
          </rPr>
          <t>The vAMI must implement NSA-approved cryptography to protect classified information in accordance with applicable federal laws, Executive Orders, directives, policies, regulations, and standards.</t>
        </r>
      </text>
    </comment>
    <comment ref="AP91" authorId="0" shapeId="0" xr:uid="{00000000-0006-0000-0600-00007F010000}">
      <text>
        <r>
          <rPr>
            <sz val="11"/>
            <rFont val="Calibri"/>
          </rPr>
          <t>The vAMI must use approved versions of TLS.</t>
        </r>
      </text>
    </comment>
    <comment ref="AQ91" authorId="0" shapeId="0" xr:uid="{00000000-0006-0000-0600-000080010000}">
      <text>
        <r>
          <rPr>
            <sz val="11"/>
            <rFont val="Calibri"/>
          </rPr>
          <t>The vAMI sfcb must have HTTPS enabled.</t>
        </r>
      </text>
    </comment>
    <comment ref="AR91" authorId="0" shapeId="0" xr:uid="{00000000-0006-0000-0600-000081010000}">
      <text>
        <r>
          <rPr>
            <sz val="11"/>
            <rFont val="Calibri"/>
          </rPr>
          <t>The vAMI sfcb must have HTTP disabled.</t>
        </r>
      </text>
    </comment>
    <comment ref="AS91" authorId="0" shapeId="0" xr:uid="{00000000-0006-0000-0600-000082010000}">
      <text>
        <r>
          <rPr>
            <sz val="11"/>
            <rFont val="Calibri"/>
          </rPr>
          <t>If the vAMI uses PKI Class 3 or Class 4 certificates, the certificates must be DoD- or CNSS-approved.
If the vAMI does not use PKI Class 3 or Class 4 certificates, this requirement is Not Applicable.</t>
        </r>
      </text>
    </comment>
    <comment ref="AT91" authorId="0" shapeId="0" xr:uid="{00000000-0006-0000-0600-000083010000}">
      <text>
        <r>
          <rPr>
            <sz val="11"/>
            <rFont val="Calibri"/>
          </rPr>
          <t>The application server must remove all export ciphers to protect the confidentiality and integrity of transmitted information.</t>
        </r>
      </text>
    </comment>
    <comment ref="AU91" authorId="0" shapeId="0" xr:uid="{00000000-0006-0000-0600-000084010000}">
      <text>
        <r>
          <rPr>
            <sz val="11"/>
            <rFont val="Calibri"/>
          </rPr>
          <t>vIDM must utilize encryption when using LDAP for authentication.</t>
        </r>
      </text>
    </comment>
    <comment ref="AV91" authorId="0" shapeId="0" xr:uid="{00000000-0006-0000-0600-000085010000}">
      <text>
        <r>
          <rPr>
            <sz val="11"/>
            <rFont val="Calibri"/>
          </rPr>
          <t>HAProxy must be configured with FIPS 140-2 compliant ciphers for https connections.</t>
        </r>
      </text>
    </comment>
    <comment ref="AW91" authorId="0" shapeId="0" xr:uid="{00000000-0006-0000-0600-000086010000}">
      <text>
        <r>
          <rPr>
            <sz val="11"/>
            <rFont val="Calibri"/>
          </rPr>
          <t>HAProxy must be configured to use TLS for https connections.</t>
        </r>
      </text>
    </comment>
    <comment ref="J93" authorId="0" shapeId="0" xr:uid="{00000000-0006-0000-0600-000087010000}">
      <text>
        <r>
          <rPr>
            <sz val="11"/>
            <rFont val="Calibri"/>
          </rPr>
          <t>HAProxys private key must have access restricted.</t>
        </r>
      </text>
    </comment>
    <comment ref="K93" authorId="0" shapeId="0" xr:uid="{00000000-0006-0000-0600-000088010000}">
      <text>
        <r>
          <rPr>
            <sz val="11"/>
            <rFont val="Calibri"/>
          </rPr>
          <t>The vAMI private key must only be accessible to authenticated system administrators or the designated PKI Sponsor.</t>
        </r>
      </text>
    </comment>
    <comment ref="L93" authorId="0" shapeId="0" xr:uid="{00000000-0006-0000-0600-000089010000}">
      <text>
        <r>
          <rPr>
            <sz val="11"/>
            <rFont val="Calibri"/>
          </rPr>
          <t>The vAMI sfcb server certificate must only be accessible to authenticated system administrators or the designated PKI Sponsor.</t>
        </r>
      </text>
    </comment>
    <comment ref="J94" authorId="0" shapeId="0" xr:uid="{00000000-0006-0000-0600-00008A010000}">
      <text>
        <r>
          <rPr>
            <sz val="11"/>
            <rFont val="Calibri"/>
          </rPr>
          <t>vRA must enable FIPS Mode.</t>
        </r>
      </text>
    </comment>
    <comment ref="K94" authorId="0" shapeId="0" xr:uid="{00000000-0006-0000-0600-00008B010000}">
      <text>
        <r>
          <rPr>
            <sz val="11"/>
            <rFont val="Calibri"/>
          </rPr>
          <t>HAProxy must use SSL/TLS protocols in order to secure passwords during transmission from the client.</t>
        </r>
      </text>
    </comment>
    <comment ref="L94" authorId="0" shapeId="0" xr:uid="{00000000-0006-0000-0600-00008C010000}">
      <text>
        <r>
          <rPr>
            <sz val="11"/>
            <rFont val="Calibri"/>
          </rPr>
          <t>HAProxy must be configured to use only FIPS 140-2 approved ciphers.</t>
        </r>
      </text>
    </comment>
    <comment ref="M94" authorId="0" shapeId="0" xr:uid="{00000000-0006-0000-0600-00008D010000}">
      <text>
        <r>
          <rPr>
            <sz val="11"/>
            <rFont val="Calibri"/>
          </rPr>
          <t>HAProxy must redirect all http traffic to use https.</t>
        </r>
      </text>
    </comment>
    <comment ref="N94" authorId="0" shapeId="0" xr:uid="{00000000-0006-0000-0600-00008E010000}">
      <text>
        <r>
          <rPr>
            <sz val="11"/>
            <rFont val="Calibri"/>
          </rPr>
          <t>HAProxy must be configured with FIPS 140-2 compliant ciphers for https connections.</t>
        </r>
      </text>
    </comment>
    <comment ref="O94" authorId="0" shapeId="0" xr:uid="{00000000-0006-0000-0600-00008F010000}">
      <text>
        <r>
          <rPr>
            <sz val="11"/>
            <rFont val="Calibri"/>
          </rPr>
          <t>HAProxy must be configured to use SSL/TLS.</t>
        </r>
      </text>
    </comment>
    <comment ref="P94" authorId="0" shapeId="0" xr:uid="{00000000-0006-0000-0600-000090010000}">
      <text>
        <r>
          <rPr>
            <sz val="11"/>
            <rFont val="Calibri"/>
          </rPr>
          <t>HAProxy must set the no-sslv3 value on all client ports.</t>
        </r>
      </text>
    </comment>
    <comment ref="Q94" authorId="0" shapeId="0" xr:uid="{00000000-0006-0000-0600-000091010000}">
      <text>
        <r>
          <rPr>
            <sz val="11"/>
            <rFont val="Calibri"/>
          </rPr>
          <t>HAProxy must remove all export ciphers.</t>
        </r>
      </text>
    </comment>
    <comment ref="R94" authorId="0" shapeId="0" xr:uid="{00000000-0006-0000-0600-000092010000}">
      <text>
        <r>
          <rPr>
            <sz val="11"/>
            <rFont val="Calibri"/>
          </rPr>
          <t>Lighttpd must be configured with FIPS 140-2 compliant ciphers for https connections.</t>
        </r>
      </text>
    </comment>
    <comment ref="S94" authorId="0" shapeId="0" xr:uid="{00000000-0006-0000-0600-000093010000}">
      <text>
        <r>
          <rPr>
            <sz val="11"/>
            <rFont val="Calibri"/>
          </rPr>
          <t>Lighttpd must be configured to use the SSL engine.</t>
        </r>
      </text>
    </comment>
    <comment ref="T94" authorId="0" shapeId="0" xr:uid="{00000000-0006-0000-0600-000094010000}">
      <text>
        <r>
          <rPr>
            <sz val="11"/>
            <rFont val="Calibri"/>
          </rPr>
          <t>Lighttpd must use SSL/TLS protocols in order to secure passwords during transmission from the client.</t>
        </r>
      </text>
    </comment>
    <comment ref="U94" authorId="0" shapeId="0" xr:uid="{00000000-0006-0000-0600-000095010000}">
      <text>
        <r>
          <rPr>
            <sz val="11"/>
            <rFont val="Calibri"/>
          </rPr>
          <t>Lighttpd must have private key access restricted.</t>
        </r>
      </text>
    </comment>
    <comment ref="V94" authorId="0" shapeId="0" xr:uid="{00000000-0006-0000-0600-000096010000}">
      <text>
        <r>
          <rPr>
            <sz val="11"/>
            <rFont val="Calibri"/>
          </rPr>
          <t>Lighttpd must be configured to use only FIPS 140-2 approved ciphers.</t>
        </r>
      </text>
    </comment>
    <comment ref="W94" authorId="0" shapeId="0" xr:uid="{00000000-0006-0000-0600-000097010000}">
      <text>
        <r>
          <rPr>
            <sz val="11"/>
            <rFont val="Calibri"/>
          </rPr>
          <t>Lighttpd must be configured with FIPS 140-2 compliant ciphers for https connections.</t>
        </r>
      </text>
    </comment>
    <comment ref="X94" authorId="0" shapeId="0" xr:uid="{00000000-0006-0000-0600-000098010000}">
      <text>
        <r>
          <rPr>
            <sz val="11"/>
            <rFont val="Calibri"/>
          </rPr>
          <t>Lighttpd must be configured to use the SSL engine.</t>
        </r>
      </text>
    </comment>
    <comment ref="Y94" authorId="0" shapeId="0" xr:uid="{00000000-0006-0000-0600-000099010000}">
      <text>
        <r>
          <rPr>
            <sz val="11"/>
            <rFont val="Calibri"/>
          </rPr>
          <t>Lighttpd must be configured to use the SSL engine.</t>
        </r>
      </text>
    </comment>
    <comment ref="Z94" authorId="0" shapeId="0" xr:uid="{00000000-0006-0000-0600-00009A010000}">
      <text>
        <r>
          <rPr>
            <sz val="11"/>
            <rFont val="Calibri"/>
          </rPr>
          <t>Lighttpd must use an approved TLS version for encryption.</t>
        </r>
      </text>
    </comment>
    <comment ref="AA94" authorId="0" shapeId="0" xr:uid="{00000000-0006-0000-0600-00009B010000}">
      <text>
        <r>
          <rPr>
            <sz val="11"/>
            <rFont val="Calibri"/>
          </rPr>
          <t>Lighttpd must remove all export ciphers to transmitted information.</t>
        </r>
      </text>
    </comment>
    <comment ref="AB94" authorId="0" shapeId="0" xr:uid="{00000000-0006-0000-0600-00009C010000}">
      <text>
        <r>
          <rPr>
            <sz val="11"/>
            <rFont val="Calibri"/>
          </rPr>
          <t>The vRA PostgreSQL database must use FIPS 140-2 ciphers.</t>
        </r>
      </text>
    </comment>
    <comment ref="AC94" authorId="0" shapeId="0" xr:uid="{00000000-0006-0000-0600-00009D010000}">
      <text>
        <r>
          <rPr>
            <sz val="11"/>
            <rFont val="Calibri"/>
          </rPr>
          <t>The vRA PostgreSQL database must use FIPS 140-2 ciphers.</t>
        </r>
      </text>
    </comment>
    <comment ref="AD94" authorId="0" shapeId="0" xr:uid="{00000000-0006-0000-0600-00009E010000}">
      <text>
        <r>
          <rPr>
            <sz val="11"/>
            <rFont val="Calibri"/>
          </rPr>
          <t>The vRA PostgreSQL database must use FIPS 140-2 ciphers.</t>
        </r>
      </text>
    </comment>
    <comment ref="AE94" authorId="0" shapeId="0" xr:uid="{00000000-0006-0000-0600-00009F010000}">
      <text>
        <r>
          <rPr>
            <sz val="11"/>
            <rFont val="Calibri"/>
          </rPr>
          <t>The DBMS must use NIST FIPS 140-2 validated cryptographic modules for cryptographic operations.</t>
        </r>
      </text>
    </comment>
    <comment ref="AF94" authorId="0" shapeId="0" xr:uid="{00000000-0006-0000-0600-0000A0010000}">
      <text>
        <r>
          <rPr>
            <sz val="11"/>
            <rFont val="Calibri"/>
          </rPr>
          <t>The vAMI must use FIPS 140-2 approved ciphers when transmitting management data during remote access management sessions.</t>
        </r>
      </text>
    </comment>
    <comment ref="AG94" authorId="0" shapeId="0" xr:uid="{00000000-0006-0000-0600-0000A1010000}">
      <text>
        <r>
          <rPr>
            <sz val="11"/>
            <rFont val="Calibri"/>
          </rPr>
          <t>The vAMI must use the sfcb HTTPS port for communication with Lighttpd.</t>
        </r>
      </text>
    </comment>
    <comment ref="AH94" authorId="0" shapeId="0" xr:uid="{00000000-0006-0000-0600-0000A2010000}">
      <text>
        <r>
          <rPr>
            <sz val="11"/>
            <rFont val="Calibri"/>
          </rPr>
          <t>The vAMI must transmit only encrypted representations of passwords.</t>
        </r>
      </text>
    </comment>
    <comment ref="AI94" authorId="0" shapeId="0" xr:uid="{00000000-0006-0000-0600-0000A3010000}">
      <text>
        <r>
          <rPr>
            <sz val="11"/>
            <rFont val="Calibri"/>
          </rPr>
          <t>The vAMI must use approved versions of TLS.</t>
        </r>
      </text>
    </comment>
    <comment ref="AJ94" authorId="0" shapeId="0" xr:uid="{00000000-0006-0000-0600-0000A4010000}">
      <text>
        <r>
          <rPr>
            <sz val="11"/>
            <rFont val="Calibri"/>
          </rPr>
          <t>The vAMI must implement NSA-approved cryptography to protect classified information in accordance with applicable federal laws, Executive Orders, directives, policies, regulations, and standards.</t>
        </r>
      </text>
    </comment>
    <comment ref="AK94" authorId="0" shapeId="0" xr:uid="{00000000-0006-0000-0600-0000A5010000}">
      <text>
        <r>
          <rPr>
            <sz val="11"/>
            <rFont val="Calibri"/>
          </rPr>
          <t>The vAMI must use approved versions of TLS.</t>
        </r>
      </text>
    </comment>
    <comment ref="AL94" authorId="0" shapeId="0" xr:uid="{00000000-0006-0000-0600-0000A6010000}">
      <text>
        <r>
          <rPr>
            <sz val="11"/>
            <rFont val="Calibri"/>
          </rPr>
          <t>The vAMI sfcb must have HTTPS enabled.</t>
        </r>
      </text>
    </comment>
    <comment ref="AM94" authorId="0" shapeId="0" xr:uid="{00000000-0006-0000-0600-0000A7010000}">
      <text>
        <r>
          <rPr>
            <sz val="11"/>
            <rFont val="Calibri"/>
          </rPr>
          <t>The vAMI sfcb must have HTTP disabled.</t>
        </r>
      </text>
    </comment>
    <comment ref="AN94" authorId="0" shapeId="0" xr:uid="{00000000-0006-0000-0600-0000A8010000}">
      <text>
        <r>
          <rPr>
            <sz val="11"/>
            <rFont val="Calibri"/>
          </rPr>
          <t>The application server must remove all export ciphers to protect the confidentiality and integrity of transmitted information.</t>
        </r>
      </text>
    </comment>
    <comment ref="AO94" authorId="0" shapeId="0" xr:uid="{00000000-0006-0000-0600-0000A9010000}">
      <text>
        <r>
          <rPr>
            <sz val="11"/>
            <rFont val="Calibri"/>
          </rPr>
          <t>vIDM must utilize encryption when using LDAP for authentication.</t>
        </r>
      </text>
    </comment>
    <comment ref="AP94" authorId="0" shapeId="0" xr:uid="{00000000-0006-0000-0600-0000AA010000}">
      <text>
        <r>
          <rPr>
            <sz val="11"/>
            <rFont val="Calibri"/>
          </rPr>
          <t>HAProxy must be configured with FIPS 140-2 compliant ciphers for https connections.</t>
        </r>
      </text>
    </comment>
    <comment ref="AQ94" authorId="0" shapeId="0" xr:uid="{00000000-0006-0000-0600-0000AB010000}">
      <text>
        <r>
          <rPr>
            <sz val="11"/>
            <rFont val="Calibri"/>
          </rPr>
          <t>HAProxy must be configured to use TLS for https connections.</t>
        </r>
      </text>
    </comment>
    <comment ref="AR94" authorId="0" shapeId="0" xr:uid="{00000000-0006-0000-0600-0000AC010000}">
      <text>
        <r>
          <rPr>
            <sz val="11"/>
            <rFont val="Calibri"/>
          </rPr>
          <t>HAProxy must maintain the confidentiality and integrity of information during reception.</t>
        </r>
      </text>
    </comment>
    <comment ref="AS94" authorId="0" shapeId="0" xr:uid="{00000000-0006-0000-0600-0000AD010000}">
      <text>
        <r>
          <rPr>
            <sz val="11"/>
            <rFont val="Calibri"/>
          </rPr>
          <t>The SLES for vRealize must implement DoD-approved encryption to protect the confidentiality of remote access sessions- SSH Daemon.</t>
        </r>
      </text>
    </comment>
    <comment ref="AT94" authorId="0" shapeId="0" xr:uid="{00000000-0006-0000-0600-0000AE010000}">
      <text>
        <r>
          <rPr>
            <sz val="11"/>
            <rFont val="Calibri"/>
          </rPr>
          <t>The SLES for vRealize must implement DoD-approved encryption to protect the confidentiality of remote access sessions - SSH Client.</t>
        </r>
      </text>
    </comment>
    <comment ref="AU94" authorId="0" shapeId="0" xr:uid="{00000000-0006-0000-0600-0000AF010000}">
      <text>
        <r>
          <rPr>
            <sz val="11"/>
            <rFont val="Calibri"/>
          </rPr>
          <t>The SLES for vRealize must store only encrypted representations of passwords.</t>
        </r>
      </text>
    </comment>
    <comment ref="AV94" authorId="0" shapeId="0" xr:uid="{00000000-0006-0000-0600-0000B0010000}">
      <text>
        <r>
          <rPr>
            <sz val="11"/>
            <rFont val="Calibri"/>
          </rPr>
          <t>The SLES for vRealize must store only encrypted representations of passwords.</t>
        </r>
      </text>
    </comment>
    <comment ref="AW94" authorId="0" shapeId="0" xr:uid="{00000000-0006-0000-0600-0000B1010000}">
      <text>
        <r>
          <rPr>
            <sz val="11"/>
            <rFont val="Calibri"/>
          </rPr>
          <t>The SLES for vRealize must implement cryptographic mechanisms to protect the integrity of nonlocal maintenance and diagnostic communications, when used for nonlocal maintenance sessions.</t>
        </r>
      </text>
    </comment>
    <comment ref="J97" authorId="0" shapeId="0" xr:uid="{00000000-0006-0000-0600-0000B2010000}">
      <text>
        <r>
          <rPr>
            <sz val="11"/>
            <rFont val="Calibri"/>
          </rPr>
          <t>The application server must only allow the use of DoD PKI-established certificate authorities for verification of the establishment of protected sessions.</t>
        </r>
      </text>
    </comment>
    <comment ref="K97" authorId="0" shapeId="0" xr:uid="{00000000-0006-0000-0600-0000B3010000}">
      <text>
        <r>
          <rPr>
            <sz val="11"/>
            <rFont val="Calibri"/>
          </rPr>
          <t>The application server must use DoD- or CNSS-approved PKI Class 3 or Class 4 certificates.</t>
        </r>
      </text>
    </comment>
    <comment ref="L97" authorId="0" shapeId="0" xr:uid="{00000000-0006-0000-0600-0000B4010000}">
      <text>
        <r>
          <rPr>
            <sz val="11"/>
            <rFont val="Calibri"/>
          </rPr>
          <t>HAProxy must perform RFC 5280-compliant certification path validation if PKI is being used.</t>
        </r>
      </text>
    </comment>
    <comment ref="M97" authorId="0" shapeId="0" xr:uid="{00000000-0006-0000-0600-0000B5010000}">
      <text>
        <r>
          <rPr>
            <sz val="11"/>
            <rFont val="Calibri"/>
          </rPr>
          <t>If the vAMI uses PKI Class 3 or Class 4 certificates, the certificates must be DoD- or CNSS-approved.
If the vAMI does not use PKI Class 3 or Class 4 certificates, this requirement is Not Applicable.</t>
        </r>
      </text>
    </comment>
    <comment ref="N97" authorId="0" shapeId="0" xr:uid="{00000000-0006-0000-0600-0000B6010000}">
      <text>
        <r>
          <rPr>
            <sz val="11"/>
            <rFont val="Calibri"/>
          </rPr>
          <t>tc Server ALL must validate client certificates, to include all intermediary CAs, to ensure the client-presented certificates are valid and that the entire trust chain is valid.</t>
        </r>
      </text>
    </comment>
    <comment ref="J99" authorId="0" shapeId="0" xr:uid="{00000000-0006-0000-0600-0000B7010000}">
      <text>
        <r>
          <rPr>
            <sz val="11"/>
            <rFont val="Calibri"/>
          </rPr>
          <t>HAProxy must have the latest approved security-relevant software updates installed.</t>
        </r>
      </text>
    </comment>
    <comment ref="K99" authorId="0" shapeId="0" xr:uid="{00000000-0006-0000-0600-0000B8010000}">
      <text>
        <r>
          <rPr>
            <sz val="11"/>
            <rFont val="Calibri"/>
          </rPr>
          <t>Lighttpd must have the latest version installed.</t>
        </r>
      </text>
    </comment>
    <comment ref="L99" authorId="0" shapeId="0" xr:uid="{00000000-0006-0000-0600-0000B9010000}">
      <text>
        <r>
          <rPr>
            <sz val="11"/>
            <rFont val="Calibri"/>
          </rPr>
          <t>Lighttpd must have the latest approved security-relevant software updates installed.</t>
        </r>
      </text>
    </comment>
    <comment ref="M99" authorId="0" shapeId="0" xr:uid="{00000000-0006-0000-0600-0000BA010000}">
      <text>
        <r>
          <rPr>
            <sz val="11"/>
            <rFont val="Calibri"/>
          </rPr>
          <t>The vRA PostgreSQL database security updates and patches must be installed in a timely manner in accordance with site policy.</t>
        </r>
      </text>
    </comment>
    <comment ref="N99" authorId="0" shapeId="0" xr:uid="{00000000-0006-0000-0600-0000BB010000}">
      <text>
        <r>
          <rPr>
            <sz val="11"/>
            <rFont val="Calibri"/>
          </rPr>
          <t>vRA PostgreSQL must have the latest approved security-relevant software updates installed.</t>
        </r>
      </text>
    </comment>
    <comment ref="O99" authorId="0" shapeId="0" xr:uid="{00000000-0006-0000-0600-0000BC010000}">
      <text>
        <r>
          <rPr>
            <sz val="11"/>
            <rFont val="Calibri"/>
          </rPr>
          <t>The vAMI must have security-relevant software updates installed within the time period directed by an authoritative source (e.g. IAVM, CTOs, DTMs, and STIGs).</t>
        </r>
      </text>
    </comment>
    <comment ref="P99" authorId="0" shapeId="0" xr:uid="{00000000-0006-0000-0600-0000BD010000}">
      <text>
        <r>
          <rPr>
            <sz val="11"/>
            <rFont val="Calibri"/>
          </rPr>
          <t>The RPM package management tool must cryptographically verify the authenticity of all software packages during installation.</t>
        </r>
      </text>
    </comment>
    <comment ref="Q99" authorId="0" shapeId="0" xr:uid="{00000000-0006-0000-0600-0000BE010000}">
      <text>
        <r>
          <rPr>
            <sz val="11"/>
            <rFont val="Calibri"/>
          </rPr>
          <t>The SLES for vRealize must verify correct operation of all security functions.</t>
        </r>
      </text>
    </comment>
    <comment ref="R99" authorId="0" shapeId="0" xr:uid="{00000000-0006-0000-0600-0000BF010000}">
      <text>
        <r>
          <rPr>
            <sz val="11"/>
            <rFont val="Calibri"/>
          </rPr>
          <t>tc Server ALL must have all security-relevant software updates installed within the configured time period directed by an authoritative source.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vAMI account credentials must protected by site policies.</t>
        </r>
      </text>
    </comment>
    <comment ref="I89" authorId="0" shapeId="0" xr:uid="{00000000-0006-0000-0700-00001F000000}">
      <text>
        <r>
          <rPr>
            <sz val="11"/>
            <rFont val="Calibri"/>
          </rPr>
          <t>vIDM must be configured correctly for the site enterprise user management system.</t>
        </r>
      </text>
    </comment>
    <comment ref="J89" authorId="0" shapeId="0" xr:uid="{00000000-0006-0000-0700-000002000000}">
      <text>
        <r>
          <rPr>
            <sz val="11"/>
            <rFont val="Calibri"/>
          </rPr>
          <t>The SLES for vRealize must automatically remove or disable temporary user accounts after 72 hours.</t>
        </r>
      </text>
    </comment>
    <comment ref="K89" authorId="0" shapeId="0" xr:uid="{00000000-0006-0000-0700-000003000000}">
      <text>
        <r>
          <rPr>
            <sz val="11"/>
            <rFont val="Calibri"/>
          </rPr>
          <t>The SLES for vRealize must enforce the limit of three consecutive invalid logon attempts by a user during a 15-minute time period.</t>
        </r>
      </text>
    </comment>
    <comment ref="L89" authorId="0" shapeId="0" xr:uid="{00000000-0006-0000-0700-000004000000}">
      <text>
        <r>
          <rPr>
            <sz val="11"/>
            <rFont val="Calibri"/>
          </rPr>
          <t>The SLES for vRealize must enforce password complexity by requiring that at least one upper-case character be used.</t>
        </r>
      </text>
    </comment>
    <comment ref="M89" authorId="0" shapeId="0" xr:uid="{00000000-0006-0000-0700-000005000000}">
      <text>
        <r>
          <rPr>
            <sz val="11"/>
            <rFont val="Calibri"/>
          </rPr>
          <t>The SLES for vRealize must enforce password complexity by requiring that at least one lower-case character be used.</t>
        </r>
      </text>
    </comment>
    <comment ref="N89" authorId="0" shapeId="0" xr:uid="{00000000-0006-0000-0700-000006000000}">
      <text>
        <r>
          <rPr>
            <sz val="11"/>
            <rFont val="Calibri"/>
          </rPr>
          <t>The SLES for vRealize must enforce password complexity by requiring that at least one numeric character be used.</t>
        </r>
      </text>
    </comment>
    <comment ref="O89" authorId="0" shapeId="0" xr:uid="{00000000-0006-0000-0700-000007000000}">
      <text>
        <r>
          <rPr>
            <sz val="11"/>
            <rFont val="Calibri"/>
          </rPr>
          <t>The SLES for vRealize must require the change of at least eight of the total number of characters when passwords are changed.</t>
        </r>
      </text>
    </comment>
    <comment ref="P89" authorId="0" shapeId="0" xr:uid="{00000000-0006-0000-0700-000008000000}">
      <text>
        <r>
          <rPr>
            <sz val="11"/>
            <rFont val="Calibri"/>
          </rPr>
          <t>The SLES for vRealize must store only encrypted representations of passwords.</t>
        </r>
      </text>
    </comment>
    <comment ref="Q89" authorId="0" shapeId="0" xr:uid="{00000000-0006-0000-0700-000009000000}">
      <text>
        <r>
          <rPr>
            <sz val="11"/>
            <rFont val="Calibri"/>
          </rPr>
          <t>The SLES for vRealize must store only encrypted representations of passwords.</t>
        </r>
      </text>
    </comment>
    <comment ref="R89" authorId="0" shapeId="0" xr:uid="{00000000-0006-0000-0700-00000A000000}">
      <text>
        <r>
          <rPr>
            <sz val="11"/>
            <rFont val="Calibri"/>
          </rPr>
          <t>SLES for vRealize must enforce 24 hours/1 day as the minimum password lifetime.</t>
        </r>
      </text>
    </comment>
    <comment ref="S89" authorId="0" shapeId="0" xr:uid="{00000000-0006-0000-0700-00000B000000}">
      <text>
        <r>
          <rPr>
            <sz val="11"/>
            <rFont val="Calibri"/>
          </rPr>
          <t>Users must not be able to change passwords more than once every 24 hours.</t>
        </r>
      </text>
    </comment>
    <comment ref="T89" authorId="0" shapeId="0" xr:uid="{00000000-0006-0000-0700-00000C000000}">
      <text>
        <r>
          <rPr>
            <sz val="11"/>
            <rFont val="Calibri"/>
          </rPr>
          <t>SLES for vRealize must enforce a 60-day maximum password lifetime restriction.</t>
        </r>
      </text>
    </comment>
    <comment ref="U89" authorId="0" shapeId="0" xr:uid="{00000000-0006-0000-0700-00000D000000}">
      <text>
        <r>
          <rPr>
            <sz val="11"/>
            <rFont val="Calibri"/>
          </rPr>
          <t>User passwords must be changed at least every 60 days.</t>
        </r>
      </text>
    </comment>
    <comment ref="V89" authorId="0" shapeId="0" xr:uid="{00000000-0006-0000-0700-00000E000000}">
      <text>
        <r>
          <rPr>
            <sz val="11"/>
            <rFont val="Calibri"/>
          </rPr>
          <t>The SLES for vRealize must prohibit password reuse for a minimum of five generations.</t>
        </r>
      </text>
    </comment>
    <comment ref="W89" authorId="0" shapeId="0" xr:uid="{00000000-0006-0000-0700-00000F000000}">
      <text>
        <r>
          <rPr>
            <sz val="11"/>
            <rFont val="Calibri"/>
          </rPr>
          <t>The SLES for vRealize must prohibit password reuse for a minimum of five generations - old passwords are being stored.</t>
        </r>
      </text>
    </comment>
    <comment ref="X89" authorId="0" shapeId="0" xr:uid="{00000000-0006-0000-0700-000010000000}">
      <text>
        <r>
          <rPr>
            <sz val="11"/>
            <rFont val="Calibri"/>
          </rPr>
          <t>The SLES for vRealize must enforce a minimum 15-character password length.</t>
        </r>
      </text>
    </comment>
    <comment ref="Y89" authorId="0" shapeId="0" xr:uid="{00000000-0006-0000-0700-000011000000}">
      <text>
        <r>
          <rPr>
            <sz val="11"/>
            <rFont val="Calibri"/>
          </rPr>
          <t>Duplicate User IDs (UIDs) must not exist for users within the organization.</t>
        </r>
      </text>
    </comment>
    <comment ref="Z89" authorId="0" shapeId="0" xr:uid="{00000000-0006-0000-0700-000012000000}">
      <text>
        <r>
          <rPr>
            <sz val="11"/>
            <rFont val="Calibri"/>
          </rPr>
          <t>The SLES for vRealize must disable account identifiers of individuals and roles (such as root) after 35 days of inactivity after password expiration.</t>
        </r>
      </text>
    </comment>
    <comment ref="AA89" authorId="0" shapeId="0" xr:uid="{00000000-0006-0000-0700-000013000000}">
      <text>
        <r>
          <rPr>
            <sz val="11"/>
            <rFont val="Calibri"/>
          </rPr>
          <t>The SLES for vRealize must uniquely identify and must authenticate non-organizational users (or processes acting on behalf of non-organizational users).</t>
        </r>
      </text>
    </comment>
    <comment ref="AB89" authorId="0" shapeId="0" xr:uid="{00000000-0006-0000-0700-000014000000}">
      <text>
        <r>
          <rPr>
            <sz val="11"/>
            <rFont val="Calibri"/>
          </rPr>
          <t>All GIDs referenced in /etc/passwd must be defined in /etc/group.</t>
        </r>
      </text>
    </comment>
    <comment ref="AC89" authorId="0" shapeId="0" xr:uid="{00000000-0006-0000-0700-000015000000}">
      <text>
        <r>
          <rPr>
            <sz val="11"/>
            <rFont val="Calibri"/>
          </rPr>
          <t>The SLES for vRealize must uniquely identify and must authenticate non-organizational users (or processes acting on behalf of non-organizational users).</t>
        </r>
      </text>
    </comment>
    <comment ref="AD89" authorId="0" shapeId="0" xr:uid="{00000000-0006-0000-0700-000016000000}">
      <text>
        <r>
          <rPr>
            <sz val="11"/>
            <rFont val="Calibri"/>
          </rPr>
          <t>The SLES for vRealize must be configured such that emergency administrator accounts are never automatically removed or disabled.</t>
        </r>
      </text>
    </comment>
    <comment ref="AE89" authorId="0" shapeId="0" xr:uid="{00000000-0006-0000-0700-000017000000}">
      <text>
        <r>
          <rPr>
            <sz val="11"/>
            <rFont val="Calibri"/>
          </rPr>
          <t>The SLES for vRealize must enforce password complexity by requiring that at least one special character be used.</t>
        </r>
      </text>
    </comment>
    <comment ref="AF89" authorId="0" shapeId="0" xr:uid="{00000000-0006-0000-0700-000018000000}">
      <text>
        <r>
          <rPr>
            <sz val="11"/>
            <rFont val="Calibri"/>
          </rPr>
          <t>The SLES for vRealize must automatically lock an account until the locked account is released by an administrator when three unsuccessful logon attempts in 15 minutes occur.</t>
        </r>
      </text>
    </comment>
    <comment ref="AG89" authorId="0" shapeId="0" xr:uid="{00000000-0006-0000-0700-000019000000}">
      <text>
        <r>
          <rPr>
            <sz val="11"/>
            <rFont val="Calibri"/>
          </rPr>
          <t>The SLES for vRealize must prevent the use of dictionary words for passwords.</t>
        </r>
      </text>
    </comment>
    <comment ref="AH89" authorId="0" shapeId="0" xr:uid="{00000000-0006-0000-0700-00001A000000}">
      <text>
        <r>
          <rPr>
            <sz val="11"/>
            <rFont val="Calibri"/>
          </rPr>
          <t>The SLES for vRealize must prevent the use of dictionary words for passwords.</t>
        </r>
      </text>
    </comment>
    <comment ref="AI89" authorId="0" shapeId="0" xr:uid="{00000000-0006-0000-0700-00001B000000}">
      <text>
        <r>
          <rPr>
            <sz val="11"/>
            <rFont val="Calibri"/>
          </rPr>
          <t>The SLES for vRealize must prevent the use of dictionary words for passwords.</t>
        </r>
      </text>
    </comment>
    <comment ref="AJ89" authorId="0" shapeId="0" xr:uid="{00000000-0006-0000-0700-00001C000000}">
      <text>
        <r>
          <rPr>
            <sz val="11"/>
            <rFont val="Calibri"/>
          </rPr>
          <t>The SLES for vRealize must enforce a delay of at least 4 seconds between logon prompts following a failed logon attempt.</t>
        </r>
      </text>
    </comment>
    <comment ref="AK89" authorId="0" shapeId="0" xr:uid="{00000000-0006-0000-0700-00001D000000}">
      <text>
        <r>
          <rPr>
            <sz val="11"/>
            <rFont val="Calibri"/>
          </rPr>
          <t>The SLES for vRealize must enforce a delay of at least 4 seconds between logon prompts following a failed logon attempt.</t>
        </r>
      </text>
    </comment>
    <comment ref="AL89" authorId="0" shapeId="0" xr:uid="{00000000-0006-0000-0700-00001E000000}">
      <text>
        <r>
          <rPr>
            <sz val="11"/>
            <rFont val="Calibri"/>
          </rPr>
          <t>The SLES for vRealize must enforce a delay of at least 4 seconds between logon prompts following a failed logon attempt.</t>
        </r>
      </text>
    </comment>
    <comment ref="H91" authorId="0" shapeId="0" xr:uid="{00000000-0006-0000-0700-000020000000}">
      <text>
        <r>
          <rPr>
            <sz val="11"/>
            <rFont val="Calibri"/>
          </rPr>
          <t>The vAMI must use a site-defined, user management system to uniquely identify and authenticate users (or processes acting on behalf of organizational users).</t>
        </r>
      </text>
    </comment>
    <comment ref="I91" authorId="0" shapeId="0" xr:uid="{00000000-0006-0000-0700-000021000000}">
      <text>
        <r>
          <rPr>
            <sz val="11"/>
            <rFont val="Calibri"/>
          </rPr>
          <t>The vAMI must use sfcBasicPAMAuthentication for authentication of the remote administrator.</t>
        </r>
      </text>
    </comment>
    <comment ref="J91" authorId="0" shapeId="0" xr:uid="{00000000-0006-0000-0700-000022000000}">
      <text>
        <r>
          <rPr>
            <sz val="11"/>
            <rFont val="Calibri"/>
          </rPr>
          <t>The vAMI must use _sfcBasicAuthenticate for initial authentication of the remote administrator.</t>
        </r>
      </text>
    </comment>
    <comment ref="K91" authorId="0" shapeId="0" xr:uid="{00000000-0006-0000-0700-000023000000}">
      <text>
        <r>
          <rPr>
            <sz val="11"/>
            <rFont val="Calibri"/>
          </rPr>
          <t>The vAMI must have the correct authentication set for HTTPS connections.</t>
        </r>
      </text>
    </comment>
    <comment ref="L91" authorId="0" shapeId="0" xr:uid="{00000000-0006-0000-0700-000024000000}">
      <text>
        <r>
          <rPr>
            <sz val="11"/>
            <rFont val="Calibri"/>
          </rPr>
          <t>vIDM must be configured correctly for the site enterprise user management system.</t>
        </r>
      </text>
    </comment>
    <comment ref="M91" authorId="0" shapeId="0" xr:uid="{00000000-0006-0000-0700-000025000000}">
      <text>
        <r>
          <rPr>
            <sz val="11"/>
            <rFont val="Calibri"/>
          </rPr>
          <t>The SLES for vRealize must use mechanisms meeting the requirements of applicable federal laws, Executive orders, directives, policies, regulations, standards, and guidance for authentication to a cryptographic module.</t>
        </r>
      </text>
    </comment>
    <comment ref="N91" authorId="0" shapeId="0" xr:uid="{00000000-0006-0000-0700-000026000000}">
      <text>
        <r>
          <rPr>
            <sz val="11"/>
            <rFont val="Calibri"/>
          </rPr>
          <t>The SLES for vRealize must employ strong authenticators in the establishment of nonlocal maintenance and diagnostic sessions.</t>
        </r>
      </text>
    </comment>
    <comment ref="O91" authorId="0" shapeId="0" xr:uid="{00000000-0006-0000-0700-000027000000}">
      <text>
        <r>
          <rPr>
            <sz val="11"/>
            <rFont val="Calibri"/>
          </rPr>
          <t>tc Server HORIZON must not use the tomcat-users XML database for user management.</t>
        </r>
      </text>
    </comment>
    <comment ref="P91" authorId="0" shapeId="0" xr:uid="{00000000-0006-0000-0700-000028000000}">
      <text>
        <r>
          <rPr>
            <sz val="11"/>
            <rFont val="Calibri"/>
          </rPr>
          <t>tc Server VCO must not use the tomcat-users XML database for user management.</t>
        </r>
      </text>
    </comment>
    <comment ref="Q91" authorId="0" shapeId="0" xr:uid="{00000000-0006-0000-0700-000029000000}">
      <text>
        <r>
          <rPr>
            <sz val="11"/>
            <rFont val="Calibri"/>
          </rPr>
          <t>tc Server VCAC must not use the tomcat-users XML database for user management.</t>
        </r>
      </text>
    </comment>
    <comment ref="R91" authorId="0" shapeId="0" xr:uid="{00000000-0006-0000-0700-00002A000000}">
      <text>
        <r>
          <rPr>
            <sz val="11"/>
            <rFont val="Calibri"/>
          </rPr>
          <t>tc Server ALL must be configured to the correct user authentication source.</t>
        </r>
      </text>
    </comment>
    <comment ref="H92" authorId="0" shapeId="0" xr:uid="{00000000-0006-0000-0700-00002B000000}">
      <text>
        <r>
          <rPr>
            <sz val="11"/>
            <rFont val="Calibri"/>
          </rPr>
          <t>The application server must only allow the use of DoD PKI-established certificate authorities for verification of the establishment of protected sessions.</t>
        </r>
      </text>
    </comment>
    <comment ref="I92" authorId="0" shapeId="0" xr:uid="{00000000-0006-0000-0700-00002C000000}">
      <text>
        <r>
          <rPr>
            <sz val="11"/>
            <rFont val="Calibri"/>
          </rPr>
          <t>The application server must use DoD- or CNSS-approved PKI Class 3 or Class 4 certificates.</t>
        </r>
      </text>
    </comment>
    <comment ref="J92" authorId="0" shapeId="0" xr:uid="{00000000-0006-0000-0700-00002D000000}">
      <text>
        <r>
          <rPr>
            <sz val="11"/>
            <rFont val="Calibri"/>
          </rPr>
          <t>HAProxy must perform RFC 5280-compliant certification path validation if PKI is being used.</t>
        </r>
      </text>
    </comment>
    <comment ref="K92" authorId="0" shapeId="0" xr:uid="{00000000-0006-0000-0700-00002E000000}">
      <text>
        <r>
          <rPr>
            <sz val="11"/>
            <rFont val="Calibri"/>
          </rPr>
          <t>If the vAMI uses PKI Class 3 or Class 4 certificates, the certificates must be DoD- or CNSS-approved.
If the vAMI does not use PKI Class 3 or Class 4 certificates, this requirement is Not Applicable.</t>
        </r>
      </text>
    </comment>
    <comment ref="L92" authorId="0" shapeId="0" xr:uid="{00000000-0006-0000-0700-00002F000000}">
      <text>
        <r>
          <rPr>
            <sz val="11"/>
            <rFont val="Calibri"/>
          </rPr>
          <t>The SLES for vRealize must employ strong authenticators in the establishment of nonlocal maintenance and diagnostic sessions.</t>
        </r>
      </text>
    </comment>
    <comment ref="M92" authorId="0" shapeId="0" xr:uid="{00000000-0006-0000-0700-000030000000}">
      <text>
        <r>
          <rPr>
            <sz val="11"/>
            <rFont val="Calibri"/>
          </rPr>
          <t>tc Server ALL must validate client certificates, to include all intermediary CAs, to ensure the client-presented certificates are valid and that the entire trust chain is valid.</t>
        </r>
      </text>
    </comment>
    <comment ref="N92" authorId="0" shapeId="0" xr:uid="{00000000-0006-0000-0700-000031000000}">
      <text>
        <r>
          <rPr>
            <sz val="11"/>
            <rFont val="Calibri"/>
          </rPr>
          <t>tc Server HORIZON must set the useHttpOnly parameter.</t>
        </r>
      </text>
    </comment>
    <comment ref="O92" authorId="0" shapeId="0" xr:uid="{00000000-0006-0000-0700-000032000000}">
      <text>
        <r>
          <rPr>
            <sz val="11"/>
            <rFont val="Calibri"/>
          </rPr>
          <t>tc Server VCO must set the useHttpOnly parameter.</t>
        </r>
      </text>
    </comment>
    <comment ref="P92" authorId="0" shapeId="0" xr:uid="{00000000-0006-0000-0700-000033000000}">
      <text>
        <r>
          <rPr>
            <sz val="11"/>
            <rFont val="Calibri"/>
          </rPr>
          <t>tc Server VCAC must set the useHttpOnly parameter.</t>
        </r>
      </text>
    </comment>
    <comment ref="H93" authorId="0" shapeId="0" xr:uid="{00000000-0006-0000-0700-000034000000}">
      <text>
        <r>
          <rPr>
            <sz val="11"/>
            <rFont val="Calibri"/>
          </rPr>
          <t>The vRealize Automation application must be configured to a 15 minute of less session timeout.</t>
        </r>
      </text>
    </comment>
    <comment ref="I93" authorId="0" shapeId="0" xr:uid="{00000000-0006-0000-0700-00003B000000}">
      <text>
        <r>
          <rPr>
            <sz val="11"/>
            <rFont val="Calibri"/>
          </rPr>
          <t>HAProxy must limit access to the statistics feature.</t>
        </r>
      </text>
    </comment>
    <comment ref="J93" authorId="0" shapeId="0" xr:uid="{00000000-0006-0000-0700-00003C000000}">
      <text>
        <r>
          <rPr>
            <sz val="11"/>
            <rFont val="Calibri"/>
          </rPr>
          <t>HAProxy must prohibit anonymous users from editing system files.</t>
        </r>
      </text>
    </comment>
    <comment ref="K93" authorId="0" shapeId="0" xr:uid="{00000000-0006-0000-0700-00003D000000}">
      <text>
        <r>
          <rPr>
            <sz val="11"/>
            <rFont val="Calibri"/>
          </rPr>
          <t>HAProxy must set an absolute timeout on sessions.</t>
        </r>
      </text>
    </comment>
    <comment ref="L93" authorId="0" shapeId="0" xr:uid="{00000000-0006-0000-0700-00003E000000}">
      <text>
        <r>
          <rPr>
            <sz val="11"/>
            <rFont val="Calibri"/>
          </rPr>
          <t>HAProxy must set an inactive timeout on sessions.</t>
        </r>
      </text>
    </comment>
    <comment ref="M93" authorId="0" shapeId="0" xr:uid="{00000000-0006-0000-0700-00003F000000}">
      <text>
        <r>
          <rPr>
            <sz val="11"/>
            <rFont val="Calibri"/>
          </rPr>
          <t>HAProxy must be protected from being stopped by a non-privileged user.</t>
        </r>
      </text>
    </comment>
    <comment ref="N93" authorId="0" shapeId="0" xr:uid="{00000000-0006-0000-0700-000040000000}">
      <text>
        <r>
          <rPr>
            <sz val="11"/>
            <rFont val="Calibri"/>
          </rPr>
          <t>Lighttpd must prohibit non-privileged accounts from accessing the directory tree, the shell, or other operating system functions and utilities.</t>
        </r>
      </text>
    </comment>
    <comment ref="O93" authorId="0" shapeId="0" xr:uid="{00000000-0006-0000-0700-000041000000}">
      <text>
        <r>
          <rPr>
            <sz val="11"/>
            <rFont val="Calibri"/>
          </rPr>
          <t>Lighttpd must prohibit non-privileged accounts from accessing the application, libraries, and configuration files.</t>
        </r>
      </text>
    </comment>
    <comment ref="P93" authorId="0" shapeId="0" xr:uid="{00000000-0006-0000-0700-000042000000}">
      <text>
        <r>
          <rPr>
            <sz val="11"/>
            <rFont val="Calibri"/>
          </rPr>
          <t>Lighttpd must be protected from being stopped by a non-privileged user.</t>
        </r>
      </text>
    </comment>
    <comment ref="Q93" authorId="0" shapeId="0" xr:uid="{00000000-0006-0000-0700-000043000000}">
      <text>
        <r>
          <rPr>
            <sz val="11"/>
            <rFont val="Calibri"/>
          </rPr>
          <t>The vRA PostgreSQL database must limit modify privileges to authorized accounts.</t>
        </r>
      </text>
    </comment>
    <comment ref="R93" authorId="0" shapeId="0" xr:uid="{00000000-0006-0000-0700-000044000000}">
      <text>
        <r>
          <rPr>
            <sz val="11"/>
            <rFont val="Calibri"/>
          </rPr>
          <t>The vRA PostgreSQL database must be limited to authorized accounts.</t>
        </r>
      </text>
    </comment>
    <comment ref="S93" authorId="0" shapeId="0" xr:uid="{00000000-0006-0000-0700-000045000000}">
      <text>
        <r>
          <rPr>
            <sz val="11"/>
            <rFont val="Calibri"/>
          </rPr>
          <t>The vRA PostgreSQL must not allow access to unauthorized accounts.</t>
        </r>
      </text>
    </comment>
    <comment ref="T93" authorId="0" shapeId="0" xr:uid="{00000000-0006-0000-0700-000046000000}">
      <text>
        <r>
          <rPr>
            <sz val="11"/>
            <rFont val="Calibri"/>
          </rPr>
          <t>Data from the vRA PostgreSQL database must be protected from unauthorized transfer.</t>
        </r>
      </text>
    </comment>
    <comment ref="U93" authorId="0" shapeId="0" xr:uid="{00000000-0006-0000-0700-000047000000}">
      <text>
        <r>
          <rPr>
            <sz val="11"/>
            <rFont val="Calibri"/>
          </rPr>
          <t>The DBMS must enforce access restrictions associated with changes to the configuration of the DBMS or database(s).</t>
        </r>
      </text>
    </comment>
    <comment ref="V93" authorId="0" shapeId="0" xr:uid="{00000000-0006-0000-0700-000048000000}">
      <text>
        <r>
          <rPr>
            <sz val="11"/>
            <rFont val="Calibri"/>
          </rPr>
          <t>The SLES for vRealize must limit the number of concurrent sessions to 10 for all accounts and/or account types.</t>
        </r>
      </text>
    </comment>
    <comment ref="W93" authorId="0" shapeId="0" xr:uid="{00000000-0006-0000-0700-000049000000}">
      <text>
        <r>
          <rPr>
            <sz val="11"/>
            <rFont val="Calibri"/>
          </rPr>
          <t>The SLES for vRealize must initiate a session lock after a 15-minute period of inactivity for all connection types.</t>
        </r>
      </text>
    </comment>
    <comment ref="X93" authorId="0" shapeId="0" xr:uid="{00000000-0006-0000-0700-00004A000000}">
      <text>
        <r>
          <rPr>
            <sz val="11"/>
            <rFont val="Calibri"/>
          </rPr>
          <t>The SLES for vRealize must initiate a session lock after a 15-minute period of inactivity for an SSH connection.</t>
        </r>
      </text>
    </comment>
    <comment ref="Y93" authorId="0" shapeId="0" xr:uid="{00000000-0006-0000-0700-00004B000000}">
      <text>
        <r>
          <rPr>
            <sz val="11"/>
            <rFont val="Calibri"/>
          </rPr>
          <t>The SLES for vRealize must prevent direct logon into the root account.</t>
        </r>
      </text>
    </comment>
    <comment ref="Z93" authorId="0" shapeId="0" xr:uid="{00000000-0006-0000-0700-00004C000000}">
      <text>
        <r>
          <rPr>
            <sz val="11"/>
            <rFont val="Calibri"/>
          </rPr>
          <t>The SLES for vRealize must terminate all sessions and network connections related to nonlocal maintenance when nonlocal maintenance is completed.</t>
        </r>
      </text>
    </comment>
    <comment ref="AA93" authorId="0" shapeId="0" xr:uid="{00000000-0006-0000-0700-00004D000000}">
      <text>
        <r>
          <rPr>
            <sz val="11"/>
            <rFont val="Calibri"/>
          </rPr>
          <t>The SLES for vRealize must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text>
    </comment>
    <comment ref="AB93" authorId="0" shapeId="0" xr:uid="{00000000-0006-0000-0700-00004E000000}">
      <text>
        <r>
          <rPr>
            <sz val="11"/>
            <rFont val="Calibri"/>
          </rPr>
          <t>The SLES for vRealize must automatically terminate a user session after inactivity time-outs have expired or at shutdown.</t>
        </r>
      </text>
    </comment>
    <comment ref="AC93" authorId="0" shapeId="0" xr:uid="{00000000-0006-0000-0700-00004F000000}">
      <text>
        <r>
          <rPr>
            <sz val="11"/>
            <rFont val="Calibri"/>
          </rPr>
          <t>tc Server HORIZON must limit the amount of time that each TCP connection is kept alive.</t>
        </r>
      </text>
    </comment>
    <comment ref="AD93" authorId="0" shapeId="0" xr:uid="{00000000-0006-0000-0700-000050000000}">
      <text>
        <r>
          <rPr>
            <sz val="11"/>
            <rFont val="Calibri"/>
          </rPr>
          <t>tc Server VCO must limit the amount of time that each TCP connection is kept alive.</t>
        </r>
      </text>
    </comment>
    <comment ref="AE93" authorId="0" shapeId="0" xr:uid="{00000000-0006-0000-0700-000051000000}">
      <text>
        <r>
          <rPr>
            <sz val="11"/>
            <rFont val="Calibri"/>
          </rPr>
          <t>tc Server VCAC must limit the amount of time that each TCP connection is kept alive.</t>
        </r>
      </text>
    </comment>
    <comment ref="AF93" authorId="0" shapeId="0" xr:uid="{00000000-0006-0000-0700-000052000000}">
      <text>
        <r>
          <rPr>
            <sz val="11"/>
            <rFont val="Calibri"/>
          </rPr>
          <t>tc Server HORIZON must limit the number of times that each TCP connection is kept alive.</t>
        </r>
      </text>
    </comment>
    <comment ref="AG93" authorId="0" shapeId="0" xr:uid="{00000000-0006-0000-0700-000053000000}">
      <text>
        <r>
          <rPr>
            <sz val="11"/>
            <rFont val="Calibri"/>
          </rPr>
          <t>tc Server VCO must limit the number of times that each TCP connection is kept alive.</t>
        </r>
      </text>
    </comment>
    <comment ref="AH93" authorId="0" shapeId="0" xr:uid="{00000000-0006-0000-0700-000054000000}">
      <text>
        <r>
          <rPr>
            <sz val="11"/>
            <rFont val="Calibri"/>
          </rPr>
          <t>tc Server VCAC must limit the number of times that each TCP connection is kept alive.</t>
        </r>
      </text>
    </comment>
    <comment ref="AI93" authorId="0" shapeId="0" xr:uid="{00000000-0006-0000-0700-000055000000}">
      <text>
        <r>
          <rPr>
            <sz val="11"/>
            <rFont val="Calibri"/>
          </rPr>
          <t>tc Server ALL must only allow authenticated system administrators to have access to the keystore.</t>
        </r>
      </text>
    </comment>
    <comment ref="AJ93" authorId="0" shapeId="0" xr:uid="{00000000-0006-0000-0700-000056000000}">
      <text>
        <r>
          <rPr>
            <sz val="11"/>
            <rFont val="Calibri"/>
          </rPr>
          <t>tc Server HORIZON accounts accessing the directory tree, the shell, or other operating system functions and utilities must be administrative accounts.</t>
        </r>
      </text>
    </comment>
    <comment ref="AK93" authorId="0" shapeId="0" xr:uid="{00000000-0006-0000-0700-000057000000}">
      <text>
        <r>
          <rPr>
            <sz val="11"/>
            <rFont val="Calibri"/>
          </rPr>
          <t>tc Server VCO accounts accessing the directory tree, the shell, or other operating system functions and utilities must be administrative accounts.</t>
        </r>
      </text>
    </comment>
    <comment ref="AL93" authorId="0" shapeId="0" xr:uid="{00000000-0006-0000-0700-000058000000}">
      <text>
        <r>
          <rPr>
            <sz val="11"/>
            <rFont val="Calibri"/>
          </rPr>
          <t>tc Server VCAC accounts accessing the directory tree, the shell, or other operating system functions and utilities must be administrative accounts.</t>
        </r>
      </text>
    </comment>
    <comment ref="AM93" authorId="0" shapeId="0" xr:uid="{00000000-0006-0000-0700-000035000000}">
      <text>
        <r>
          <rPr>
            <sz val="11"/>
            <rFont val="Calibri"/>
          </rPr>
          <t>tc Server HORIZON web server application directories must not be accessible to anonymous user.</t>
        </r>
      </text>
    </comment>
    <comment ref="AN93" authorId="0" shapeId="0" xr:uid="{00000000-0006-0000-0700-000036000000}">
      <text>
        <r>
          <rPr>
            <sz val="11"/>
            <rFont val="Calibri"/>
          </rPr>
          <t>tc Server VCO web server application directories must not be accessible to anonymous user.</t>
        </r>
      </text>
    </comment>
    <comment ref="AO93" authorId="0" shapeId="0" xr:uid="{00000000-0006-0000-0700-000037000000}">
      <text>
        <r>
          <rPr>
            <sz val="11"/>
            <rFont val="Calibri"/>
          </rPr>
          <t>tc Server VCAC web server application directories must not be accessible to anonymous user.</t>
        </r>
      </text>
    </comment>
    <comment ref="AP93" authorId="0" shapeId="0" xr:uid="{00000000-0006-0000-0700-000038000000}">
      <text>
        <r>
          <rPr>
            <sz val="11"/>
            <rFont val="Calibri"/>
          </rPr>
          <t>tc Server HORIZON must set an inactive timeout for sessions.</t>
        </r>
      </text>
    </comment>
    <comment ref="AQ93" authorId="0" shapeId="0" xr:uid="{00000000-0006-0000-0700-000039000000}">
      <text>
        <r>
          <rPr>
            <sz val="11"/>
            <rFont val="Calibri"/>
          </rPr>
          <t>tc Server VCO must set an inactive timeout for sessions.</t>
        </r>
      </text>
    </comment>
    <comment ref="AR93" authorId="0" shapeId="0" xr:uid="{00000000-0006-0000-0700-00003A000000}">
      <text>
        <r>
          <rPr>
            <sz val="11"/>
            <rFont val="Calibri"/>
          </rPr>
          <t>tc Server VCAC must set an inactive timeout for sessions.</t>
        </r>
      </text>
    </comment>
    <comment ref="H110" authorId="0" shapeId="0" xr:uid="{00000000-0006-0000-0700-000059000000}">
      <text>
        <r>
          <rPr>
            <sz val="11"/>
            <rFont val="Calibri"/>
          </rPr>
          <t>HAProxys private key must have access restricted.</t>
        </r>
      </text>
    </comment>
    <comment ref="I110" authorId="0" shapeId="0" xr:uid="{00000000-0006-0000-0700-00005A000000}">
      <text>
        <r>
          <rPr>
            <sz val="11"/>
            <rFont val="Calibri"/>
          </rPr>
          <t>The vAMI private key must only be accessible to authenticated system administrators or the designated PKI Sponsor.</t>
        </r>
      </text>
    </comment>
    <comment ref="J110" authorId="0" shapeId="0" xr:uid="{00000000-0006-0000-0700-00005B000000}">
      <text>
        <r>
          <rPr>
            <sz val="11"/>
            <rFont val="Calibri"/>
          </rPr>
          <t>The vAMI sfcb server certificate must only be accessible to authenticated system administrators or the designated PKI Sponsor.</t>
        </r>
      </text>
    </comment>
    <comment ref="H111" authorId="0" shapeId="0" xr:uid="{00000000-0006-0000-0700-00005C000000}">
      <text>
        <r>
          <rPr>
            <sz val="11"/>
            <rFont val="Calibri"/>
          </rPr>
          <t>vRA must enable FIPS Mode.</t>
        </r>
      </text>
    </comment>
    <comment ref="I111" authorId="0" shapeId="0" xr:uid="{00000000-0006-0000-0700-000060000000}">
      <text>
        <r>
          <rPr>
            <sz val="11"/>
            <rFont val="Calibri"/>
          </rPr>
          <t>HAProxy must use SSL/TLS protocols in order to secure passwords during transmission from the client.</t>
        </r>
      </text>
    </comment>
    <comment ref="J111" authorId="0" shapeId="0" xr:uid="{00000000-0006-0000-0700-000061000000}">
      <text>
        <r>
          <rPr>
            <sz val="11"/>
            <rFont val="Calibri"/>
          </rPr>
          <t>HAProxy must be configured to use only FIPS 140-2 approved ciphers.</t>
        </r>
      </text>
    </comment>
    <comment ref="K111" authorId="0" shapeId="0" xr:uid="{00000000-0006-0000-0700-000062000000}">
      <text>
        <r>
          <rPr>
            <sz val="11"/>
            <rFont val="Calibri"/>
          </rPr>
          <t>HAProxy must redirect all http traffic to use https.</t>
        </r>
      </text>
    </comment>
    <comment ref="L111" authorId="0" shapeId="0" xr:uid="{00000000-0006-0000-0700-000063000000}">
      <text>
        <r>
          <rPr>
            <sz val="11"/>
            <rFont val="Calibri"/>
          </rPr>
          <t>HAProxy must be configured with FIPS 140-2 compliant ciphers for https connections.</t>
        </r>
      </text>
    </comment>
    <comment ref="M111" authorId="0" shapeId="0" xr:uid="{00000000-0006-0000-0700-000064000000}">
      <text>
        <r>
          <rPr>
            <sz val="11"/>
            <rFont val="Calibri"/>
          </rPr>
          <t>HAProxy must be configured to use SSL/TLS.</t>
        </r>
      </text>
    </comment>
    <comment ref="N111" authorId="0" shapeId="0" xr:uid="{00000000-0006-0000-0700-000065000000}">
      <text>
        <r>
          <rPr>
            <sz val="11"/>
            <rFont val="Calibri"/>
          </rPr>
          <t>HAProxy must set the no-sslv3 value on all client ports.</t>
        </r>
      </text>
    </comment>
    <comment ref="O111" authorId="0" shapeId="0" xr:uid="{00000000-0006-0000-0700-000066000000}">
      <text>
        <r>
          <rPr>
            <sz val="11"/>
            <rFont val="Calibri"/>
          </rPr>
          <t>HAProxy must remove all export ciphers.</t>
        </r>
      </text>
    </comment>
    <comment ref="P111" authorId="0" shapeId="0" xr:uid="{00000000-0006-0000-0700-000067000000}">
      <text>
        <r>
          <rPr>
            <sz val="11"/>
            <rFont val="Calibri"/>
          </rPr>
          <t>Lighttpd must be configured with FIPS 140-2 compliant ciphers for https connections.</t>
        </r>
      </text>
    </comment>
    <comment ref="Q111" authorId="0" shapeId="0" xr:uid="{00000000-0006-0000-0700-000068000000}">
      <text>
        <r>
          <rPr>
            <sz val="11"/>
            <rFont val="Calibri"/>
          </rPr>
          <t>Lighttpd must be configured to use the SSL engine.</t>
        </r>
      </text>
    </comment>
    <comment ref="R111" authorId="0" shapeId="0" xr:uid="{00000000-0006-0000-0700-000069000000}">
      <text>
        <r>
          <rPr>
            <sz val="11"/>
            <rFont val="Calibri"/>
          </rPr>
          <t>Lighttpd must use SSL/TLS protocols in order to secure passwords during transmission from the client.</t>
        </r>
      </text>
    </comment>
    <comment ref="S111" authorId="0" shapeId="0" xr:uid="{00000000-0006-0000-0700-00006A000000}">
      <text>
        <r>
          <rPr>
            <sz val="11"/>
            <rFont val="Calibri"/>
          </rPr>
          <t>Lighttpd must have private key access restricted.</t>
        </r>
      </text>
    </comment>
    <comment ref="T111" authorId="0" shapeId="0" xr:uid="{00000000-0006-0000-0700-00006B000000}">
      <text>
        <r>
          <rPr>
            <sz val="11"/>
            <rFont val="Calibri"/>
          </rPr>
          <t>Lighttpd must be configured to use only FIPS 140-2 approved ciphers.</t>
        </r>
      </text>
    </comment>
    <comment ref="U111" authorId="0" shapeId="0" xr:uid="{00000000-0006-0000-0700-00006C000000}">
      <text>
        <r>
          <rPr>
            <sz val="11"/>
            <rFont val="Calibri"/>
          </rPr>
          <t>Lighttpd must be configured with FIPS 140-2 compliant ciphers for https connections.</t>
        </r>
      </text>
    </comment>
    <comment ref="V111" authorId="0" shapeId="0" xr:uid="{00000000-0006-0000-0700-00006D000000}">
      <text>
        <r>
          <rPr>
            <sz val="11"/>
            <rFont val="Calibri"/>
          </rPr>
          <t>Lighttpd must be configured to use the SSL engine.</t>
        </r>
      </text>
    </comment>
    <comment ref="W111" authorId="0" shapeId="0" xr:uid="{00000000-0006-0000-0700-00006E000000}">
      <text>
        <r>
          <rPr>
            <sz val="11"/>
            <rFont val="Calibri"/>
          </rPr>
          <t>Lighttpd must be configured to use the SSL engine.</t>
        </r>
      </text>
    </comment>
    <comment ref="X111" authorId="0" shapeId="0" xr:uid="{00000000-0006-0000-0700-00006F000000}">
      <text>
        <r>
          <rPr>
            <sz val="11"/>
            <rFont val="Calibri"/>
          </rPr>
          <t>Lighttpd must use an approved TLS version for encryption.</t>
        </r>
      </text>
    </comment>
    <comment ref="Y111" authorId="0" shapeId="0" xr:uid="{00000000-0006-0000-0700-000070000000}">
      <text>
        <r>
          <rPr>
            <sz val="11"/>
            <rFont val="Calibri"/>
          </rPr>
          <t>Lighttpd must remove all export ciphers to transmitted information.</t>
        </r>
      </text>
    </comment>
    <comment ref="Z111" authorId="0" shapeId="0" xr:uid="{00000000-0006-0000-0700-000071000000}">
      <text>
        <r>
          <rPr>
            <sz val="11"/>
            <rFont val="Calibri"/>
          </rPr>
          <t>The vRA PostgreSQL database must use md5 for authentication.</t>
        </r>
      </text>
    </comment>
    <comment ref="AA111" authorId="0" shapeId="0" xr:uid="{00000000-0006-0000-0700-000072000000}">
      <text>
        <r>
          <rPr>
            <sz val="11"/>
            <rFont val="Calibri"/>
          </rPr>
          <t>The vRA PostgreSQL database must be configured to use ssl.</t>
        </r>
      </text>
    </comment>
    <comment ref="AB111" authorId="0" shapeId="0" xr:uid="{00000000-0006-0000-0700-000073000000}">
      <text>
        <r>
          <rPr>
            <sz val="11"/>
            <rFont val="Calibri"/>
          </rPr>
          <t>The vRA PostgreSQL database must use FIPS 140-2 ciphers.</t>
        </r>
      </text>
    </comment>
    <comment ref="AC111" authorId="0" shapeId="0" xr:uid="{00000000-0006-0000-0700-000074000000}">
      <text>
        <r>
          <rPr>
            <sz val="11"/>
            <rFont val="Calibri"/>
          </rPr>
          <t>The vRA PostgreSQL database must use FIPS 140-2 ciphers.</t>
        </r>
      </text>
    </comment>
    <comment ref="AD111" authorId="0" shapeId="0" xr:uid="{00000000-0006-0000-0700-000075000000}">
      <text>
        <r>
          <rPr>
            <sz val="11"/>
            <rFont val="Calibri"/>
          </rPr>
          <t>The vRA PostgreSQL database must use FIPS 140-2 ciphers.</t>
        </r>
      </text>
    </comment>
    <comment ref="AE111" authorId="0" shapeId="0" xr:uid="{00000000-0006-0000-0700-000076000000}">
      <text>
        <r>
          <rPr>
            <sz val="11"/>
            <rFont val="Calibri"/>
          </rPr>
          <t>The DBMS must use NIST FIPS 140-2 validated cryptographic modules for cryptographic operations.</t>
        </r>
      </text>
    </comment>
    <comment ref="AF111" authorId="0" shapeId="0" xr:uid="{00000000-0006-0000-0700-000077000000}">
      <text>
        <r>
          <rPr>
            <sz val="11"/>
            <rFont val="Calibri"/>
          </rPr>
          <t>The vAMI must use FIPS 140-2 approved ciphers when transmitting management data during remote access management sessions.</t>
        </r>
      </text>
    </comment>
    <comment ref="AG111" authorId="0" shapeId="0" xr:uid="{00000000-0006-0000-0700-000078000000}">
      <text>
        <r>
          <rPr>
            <sz val="11"/>
            <rFont val="Calibri"/>
          </rPr>
          <t>The vAMI must use the sfcb HTTPS port for communication with Lighttpd.</t>
        </r>
      </text>
    </comment>
    <comment ref="AH111" authorId="0" shapeId="0" xr:uid="{00000000-0006-0000-0700-000079000000}">
      <text>
        <r>
          <rPr>
            <sz val="11"/>
            <rFont val="Calibri"/>
          </rPr>
          <t>The vAMI must transmit only encrypted representations of passwords.</t>
        </r>
      </text>
    </comment>
    <comment ref="AI111" authorId="0" shapeId="0" xr:uid="{00000000-0006-0000-0700-00007A000000}">
      <text>
        <r>
          <rPr>
            <sz val="11"/>
            <rFont val="Calibri"/>
          </rPr>
          <t>The vAMI must use approved versions of TLS.</t>
        </r>
      </text>
    </comment>
    <comment ref="AJ111" authorId="0" shapeId="0" xr:uid="{00000000-0006-0000-0700-00007B000000}">
      <text>
        <r>
          <rPr>
            <sz val="11"/>
            <rFont val="Calibri"/>
          </rPr>
          <t>The vAMI must implement NSA-approved cryptography to protect classified information in accordance with applicable federal laws, Executive Orders, directives, policies, regulations, and standards.</t>
        </r>
      </text>
    </comment>
    <comment ref="AK111" authorId="0" shapeId="0" xr:uid="{00000000-0006-0000-0700-00007C000000}">
      <text>
        <r>
          <rPr>
            <sz val="11"/>
            <rFont val="Calibri"/>
          </rPr>
          <t>The vAMI must use approved versions of TLS.</t>
        </r>
      </text>
    </comment>
    <comment ref="AL111" authorId="0" shapeId="0" xr:uid="{00000000-0006-0000-0700-00007D000000}">
      <text>
        <r>
          <rPr>
            <sz val="11"/>
            <rFont val="Calibri"/>
          </rPr>
          <t>The vAMI sfcb must have HTTPS enabled.</t>
        </r>
      </text>
    </comment>
    <comment ref="AM111" authorId="0" shapeId="0" xr:uid="{00000000-0006-0000-0700-00007E000000}">
      <text>
        <r>
          <rPr>
            <sz val="11"/>
            <rFont val="Calibri"/>
          </rPr>
          <t>The vAMI sfcb must have HTTP disabled.</t>
        </r>
      </text>
    </comment>
    <comment ref="AN111" authorId="0" shapeId="0" xr:uid="{00000000-0006-0000-0700-00007F000000}">
      <text>
        <r>
          <rPr>
            <sz val="11"/>
            <rFont val="Calibri"/>
          </rPr>
          <t>The application server must remove all export ciphers to protect the confidentiality and integrity of transmitted information.</t>
        </r>
      </text>
    </comment>
    <comment ref="AO111" authorId="0" shapeId="0" xr:uid="{00000000-0006-0000-0700-000080000000}">
      <text>
        <r>
          <rPr>
            <sz val="11"/>
            <rFont val="Calibri"/>
          </rPr>
          <t>vIDM must utilize encryption when using LDAP for authentication.</t>
        </r>
      </text>
    </comment>
    <comment ref="AP111" authorId="0" shapeId="0" xr:uid="{00000000-0006-0000-0700-000081000000}">
      <text>
        <r>
          <rPr>
            <sz val="11"/>
            <rFont val="Calibri"/>
          </rPr>
          <t>HAProxy must be configured with FIPS 140-2 compliant ciphers for https connections.</t>
        </r>
      </text>
    </comment>
    <comment ref="AQ111" authorId="0" shapeId="0" xr:uid="{00000000-0006-0000-0700-000082000000}">
      <text>
        <r>
          <rPr>
            <sz val="11"/>
            <rFont val="Calibri"/>
          </rPr>
          <t>HAProxy must be configured to use TLS for https connections.</t>
        </r>
      </text>
    </comment>
    <comment ref="AR111" authorId="0" shapeId="0" xr:uid="{00000000-0006-0000-0700-000083000000}">
      <text>
        <r>
          <rPr>
            <sz val="11"/>
            <rFont val="Calibri"/>
          </rPr>
          <t>HAProxy session IDs must be sent to the client using SSL/TLS.</t>
        </r>
      </text>
    </comment>
    <comment ref="AS111" authorId="0" shapeId="0" xr:uid="{00000000-0006-0000-0700-00005D000000}">
      <text>
        <r>
          <rPr>
            <sz val="11"/>
            <rFont val="Calibri"/>
          </rPr>
          <t>HAProxy must maintain the confidentiality and integrity of information during reception.</t>
        </r>
      </text>
    </comment>
    <comment ref="AT111" authorId="0" shapeId="0" xr:uid="{00000000-0006-0000-0700-00005E000000}">
      <text>
        <r>
          <rPr>
            <sz val="11"/>
            <rFont val="Calibri"/>
          </rPr>
          <t>The SLES for vRealize must implement DoD-approved encryption to protect the confidentiality of remote access sessions- SSH Daemon.</t>
        </r>
      </text>
    </comment>
    <comment ref="AU111" authorId="0" shapeId="0" xr:uid="{00000000-0006-0000-0700-00005F000000}">
      <text>
        <r>
          <rPr>
            <sz val="11"/>
            <rFont val="Calibri"/>
          </rPr>
          <t>The SLES for vRealize must implement DoD-approved encryption to protect the confidentiality of remote access sessions - SSH Client.</t>
        </r>
      </text>
    </comment>
    <comment ref="H113" authorId="0" shapeId="0" xr:uid="{00000000-0006-0000-0700-000084000000}">
      <text>
        <r>
          <rPr>
            <sz val="11"/>
            <rFont val="Calibri"/>
          </rPr>
          <t>HAProxy must limit the amount of time that half-open connections are kept alive.</t>
        </r>
      </text>
    </comment>
    <comment ref="I113" authorId="0" shapeId="0" xr:uid="{00000000-0006-0000-0700-000085000000}">
      <text>
        <r>
          <rPr>
            <sz val="11"/>
            <rFont val="Calibri"/>
          </rPr>
          <t>HAProxy must set the maxconn value.</t>
        </r>
      </text>
    </comment>
    <comment ref="J113" authorId="0" shapeId="0" xr:uid="{00000000-0006-0000-0700-000086000000}">
      <text>
        <r>
          <rPr>
            <sz val="11"/>
            <rFont val="Calibri"/>
          </rPr>
          <t>Lighttpd must limit the number of simultaneous requests.</t>
        </r>
      </text>
    </comment>
    <comment ref="K113" authorId="0" shapeId="0" xr:uid="{00000000-0006-0000-0700-000087000000}">
      <text>
        <r>
          <rPr>
            <sz val="11"/>
            <rFont val="Calibri"/>
          </rPr>
          <t>Lighttpd must prevent hosted applications from exhausting system resources.</t>
        </r>
      </text>
    </comment>
    <comment ref="L113" authorId="0" shapeId="0" xr:uid="{00000000-0006-0000-0700-000088000000}">
      <text>
        <r>
          <rPr>
            <sz val="11"/>
            <rFont val="Calibri"/>
          </rPr>
          <t>Lighttpd must protect against or limit the effects of HTTP types of Denial of Service (DoS) attacks.</t>
        </r>
      </text>
    </comment>
    <comment ref="M113" authorId="0" shapeId="0" xr:uid="{00000000-0006-0000-0700-000089000000}">
      <text>
        <r>
          <rPr>
            <sz val="11"/>
            <rFont val="Calibri"/>
          </rPr>
          <t>vRA PostgreSQL must limit the number of connections.</t>
        </r>
      </text>
    </comment>
    <comment ref="N113" authorId="0" shapeId="0" xr:uid="{00000000-0006-0000-0700-00008A000000}">
      <text>
        <r>
          <rPr>
            <sz val="11"/>
            <rFont val="Calibri"/>
          </rPr>
          <t>The vAMI must have the keepaliveTimeout enabled.</t>
        </r>
      </text>
    </comment>
    <comment ref="O113" authorId="0" shapeId="0" xr:uid="{00000000-0006-0000-0700-00008B000000}">
      <text>
        <r>
          <rPr>
            <sz val="11"/>
            <rFont val="Calibri"/>
          </rPr>
          <t>The vAMI must have the keepaliveMaxRequest enabled.</t>
        </r>
      </text>
    </comment>
    <comment ref="P113" authorId="0" shapeId="0" xr:uid="{00000000-0006-0000-0700-00008C000000}">
      <text>
        <r>
          <rPr>
            <sz val="11"/>
            <rFont val="Calibri"/>
          </rPr>
          <t>HAProxy must limit the amount of time that an http request can be received.</t>
        </r>
      </text>
    </comment>
    <comment ref="Q113" authorId="0" shapeId="0" xr:uid="{00000000-0006-0000-0700-00008D000000}">
      <text>
        <r>
          <rPr>
            <sz val="11"/>
            <rFont val="Calibri"/>
          </rPr>
          <t>The SLES for vRealize must manage excess capacity, bandwidth, or other redundancy to limit the effects of information flooding types of Denial of Service (DoS) attacks.</t>
        </r>
      </text>
    </comment>
    <comment ref="R113" authorId="0" shapeId="0" xr:uid="{00000000-0006-0000-0700-00008E000000}">
      <text>
        <r>
          <rPr>
            <sz val="11"/>
            <rFont val="Calibri"/>
          </rPr>
          <t>The SLES for vRealize must manage excess capacity, bandwidth, or other redundancy to limit the effects of information flooding types of Denial of Service (DoS) attacks.</t>
        </r>
      </text>
    </comment>
    <comment ref="S113" authorId="0" shapeId="0" xr:uid="{00000000-0006-0000-0700-00008F000000}">
      <text>
        <r>
          <rPr>
            <sz val="11"/>
            <rFont val="Calibri"/>
          </rPr>
          <t>The SLES for vRealize must protect against or limit the effects of Denial of Service (DoS) attacks by ensuring the SLES for vRealize is implementing rate-limiting measures on impacted network interfaces.</t>
        </r>
      </text>
    </comment>
    <comment ref="T113" authorId="0" shapeId="0" xr:uid="{00000000-0006-0000-0700-000090000000}">
      <text>
        <r>
          <rPr>
            <sz val="11"/>
            <rFont val="Calibri"/>
          </rPr>
          <t>tc Server HORIZON must limit the number of maximum concurrent connections permitted.</t>
        </r>
      </text>
    </comment>
    <comment ref="U113" authorId="0" shapeId="0" xr:uid="{00000000-0006-0000-0700-000091000000}">
      <text>
        <r>
          <rPr>
            <sz val="11"/>
            <rFont val="Calibri"/>
          </rPr>
          <t>tc Server VCO must limit the number of maximum concurrent connections permitted.</t>
        </r>
      </text>
    </comment>
    <comment ref="V113" authorId="0" shapeId="0" xr:uid="{00000000-0006-0000-0700-000092000000}">
      <text>
        <r>
          <rPr>
            <sz val="11"/>
            <rFont val="Calibri"/>
          </rPr>
          <t>tc Server VCAC must limit the number of maximum concurrent connections permitted.</t>
        </r>
      </text>
    </comment>
    <comment ref="W113" authorId="0" shapeId="0" xr:uid="{00000000-0006-0000-0700-000093000000}">
      <text>
        <r>
          <rPr>
            <sz val="11"/>
            <rFont val="Calibri"/>
          </rPr>
          <t>tc Server HORIZON must be configured with memory leak protection.</t>
        </r>
      </text>
    </comment>
    <comment ref="X113" authorId="0" shapeId="0" xr:uid="{00000000-0006-0000-0700-000094000000}">
      <text>
        <r>
          <rPr>
            <sz val="11"/>
            <rFont val="Calibri"/>
          </rPr>
          <t>tc Server VCO must be configured with memory leak protection.</t>
        </r>
      </text>
    </comment>
    <comment ref="Y113" authorId="0" shapeId="0" xr:uid="{00000000-0006-0000-0700-000095000000}">
      <text>
        <r>
          <rPr>
            <sz val="11"/>
            <rFont val="Calibri"/>
          </rPr>
          <t>tc Server VCAC must be configured with memory leak protection.</t>
        </r>
      </text>
    </comment>
    <comment ref="H115" authorId="0" shapeId="0" xr:uid="{00000000-0006-0000-0700-000096000000}">
      <text>
        <r>
          <rPr>
            <sz val="11"/>
            <rFont val="Calibri"/>
          </rPr>
          <t>HAProxy files must be verified for their integrity (checksums) before being added to the build systems.</t>
        </r>
      </text>
    </comment>
    <comment ref="I115" authorId="0" shapeId="0" xr:uid="{00000000-0006-0000-0700-000097000000}">
      <text>
        <r>
          <rPr>
            <sz val="11"/>
            <rFont val="Calibri"/>
          </rPr>
          <t>HAProxy expansion modules must be verified for their integrity (checksums) before being added to the build systems.</t>
        </r>
      </text>
    </comment>
    <comment ref="J115" authorId="0" shapeId="0" xr:uid="{00000000-0006-0000-0700-000098000000}">
      <text>
        <r>
          <rPr>
            <sz val="11"/>
            <rFont val="Calibri"/>
          </rPr>
          <t>Lighttpd files must be verified for their integrity before being added to a production web server.</t>
        </r>
      </text>
    </comment>
    <comment ref="K115" authorId="0" shapeId="0" xr:uid="{00000000-0006-0000-0700-000099000000}">
      <text>
        <r>
          <rPr>
            <sz val="11"/>
            <rFont val="Calibri"/>
          </rPr>
          <t>Lighttpd expansion modules must be verified for their integrity before being added to a production web server.</t>
        </r>
      </text>
    </comment>
    <comment ref="L115" authorId="0" shapeId="0" xr:uid="{00000000-0006-0000-0700-00009A000000}">
      <text>
        <r>
          <rPr>
            <sz val="11"/>
            <rFont val="Calibri"/>
          </rPr>
          <t>The RPM package management tool must cryptographically verify the authenticity of all software packages during installation.</t>
        </r>
      </text>
    </comment>
    <comment ref="M115" authorId="0" shapeId="0" xr:uid="{00000000-0006-0000-0700-00009B000000}">
      <text>
        <r>
          <rPr>
            <sz val="11"/>
            <rFont val="Calibri"/>
          </rPr>
          <t>The SLES for vRealize must verify correct operation of all security functions.</t>
        </r>
      </text>
    </comment>
    <comment ref="N115" authorId="0" shapeId="0" xr:uid="{00000000-0006-0000-0700-00009C000000}">
      <text>
        <r>
          <rPr>
            <sz val="11"/>
            <rFont val="Calibri"/>
          </rPr>
          <t>tc Server ALL server files must be verified for their integrity (e.g., checksums and hashes) before becoming part of the production web server.</t>
        </r>
      </text>
    </comment>
    <comment ref="O115" authorId="0" shapeId="0" xr:uid="{00000000-0006-0000-0700-00009D000000}">
      <text>
        <r>
          <rPr>
            <sz val="11"/>
            <rFont val="Calibri"/>
          </rPr>
          <t>tc Server ALL expansion modules must be fully reviewed, tested, and signed before they can exist on a production web server.</t>
        </r>
      </text>
    </comment>
    <comment ref="H119" authorId="0" shapeId="0" xr:uid="{00000000-0006-0000-0700-00009E000000}">
      <text>
        <r>
          <rPr>
            <sz val="11"/>
            <rFont val="Calibri"/>
          </rPr>
          <t>vIDM must be configured to provide clustering.</t>
        </r>
      </text>
    </comment>
    <comment ref="I119" authorId="0" shapeId="0" xr:uid="{00000000-0006-0000-0700-00009F000000}">
      <text>
        <r>
          <rPr>
            <sz val="11"/>
            <rFont val="Calibri"/>
          </rPr>
          <t>vIDM, when installed in a MAC I system, must be in a high-availability (HA) cluster.</t>
        </r>
      </text>
    </comment>
    <comment ref="H134" authorId="0" shapeId="0" xr:uid="{00000000-0006-0000-0700-0000A0000000}">
      <text>
        <r>
          <rPr>
            <sz val="11"/>
            <rFont val="Calibri"/>
          </rPr>
          <t>HAProxy must restrict inbound connections from nonsecure zones.</t>
        </r>
      </text>
    </comment>
    <comment ref="I134" authorId="0" shapeId="0" xr:uid="{00000000-0006-0000-0700-0000A1000000}">
      <text>
        <r>
          <rPr>
            <sz val="11"/>
            <rFont val="Calibri"/>
          </rPr>
          <t>The vAMI must restrict inbound connections from nonsecure zones.</t>
        </r>
      </text>
    </comment>
    <comment ref="J134" authorId="0" shapeId="0" xr:uid="{00000000-0006-0000-0700-0000A2000000}">
      <text>
        <r>
          <rPr>
            <sz val="11"/>
            <rFont val="Calibri"/>
          </rPr>
          <t>Lighttpd must restrict inbound connections from nonsecure zones.</t>
        </r>
      </text>
    </comment>
    <comment ref="H142" authorId="0" shapeId="0" xr:uid="{00000000-0006-0000-0700-0000A3000000}">
      <text>
        <r>
          <rPr>
            <sz val="11"/>
            <rFont val="Calibri"/>
          </rPr>
          <t>The vRealize Automation server must be configured to perform complete application deployments.</t>
        </r>
      </text>
    </comment>
    <comment ref="I142" authorId="0" shapeId="0" xr:uid="{00000000-0006-0000-0700-0000A4000000}">
      <text>
        <r>
          <rPr>
            <sz val="11"/>
            <rFont val="Calibri"/>
          </rPr>
          <t>The vRealize Automation security file must be restricted to the vcac user.</t>
        </r>
      </text>
    </comment>
    <comment ref="J142" authorId="0" shapeId="0" xr:uid="{00000000-0006-0000-0700-0000A5000000}">
      <text>
        <r>
          <rPr>
            <sz val="11"/>
            <rFont val="Calibri"/>
          </rPr>
          <t>The vRealize Automation appliance must be configured in accordance with the security configuration settings based on DoD security configuration or implementation guidance, including STIGs, NSA configuration guides, CTOs, and DTMs.</t>
        </r>
      </text>
    </comment>
    <comment ref="K142" authorId="0" shapeId="0" xr:uid="{00000000-0006-0000-0700-0000A6000000}">
      <text>
        <r>
          <rPr>
            <sz val="11"/>
            <rFont val="Calibri"/>
          </rPr>
          <t>HAProxy must not contain any documentation, sample code, example applications, and tutorials.</t>
        </r>
      </text>
    </comment>
    <comment ref="L142" authorId="0" shapeId="0" xr:uid="{00000000-0006-0000-0700-0000A7000000}">
      <text>
        <r>
          <rPr>
            <sz val="11"/>
            <rFont val="Calibri"/>
          </rPr>
          <t>HAProxy must be run in a chroot jail.</t>
        </r>
      </text>
    </comment>
    <comment ref="M142" authorId="0" shapeId="0" xr:uid="{00000000-0006-0000-0700-0000A8000000}">
      <text>
        <r>
          <rPr>
            <sz val="11"/>
            <rFont val="Calibri"/>
          </rPr>
          <t>HAProxy frontend servers must be bound to a specific port.</t>
        </r>
      </text>
    </comment>
    <comment ref="N142" authorId="0" shapeId="0" xr:uid="{00000000-0006-0000-0700-0000A9000000}">
      <text>
        <r>
          <rPr>
            <sz val="11"/>
            <rFont val="Calibri"/>
          </rPr>
          <t>The HAProxy baseline must be documented and maintained.</t>
        </r>
      </text>
    </comment>
    <comment ref="O142" authorId="0" shapeId="0" xr:uid="{00000000-0006-0000-0700-0000AA000000}">
      <text>
        <r>
          <rPr>
            <sz val="11"/>
            <rFont val="Calibri"/>
          </rPr>
          <t>HAProxy must be configured to validate the configuration files during start and restart events.</t>
        </r>
      </text>
    </comment>
    <comment ref="P142" authorId="0" shapeId="0" xr:uid="{00000000-0006-0000-0700-0000AB000000}">
      <text>
        <r>
          <rPr>
            <sz val="11"/>
            <rFont val="Calibri"/>
          </rPr>
          <t>HAProxy must provide default error files.</t>
        </r>
      </text>
    </comment>
    <comment ref="Q142" authorId="0" shapeId="0" xr:uid="{00000000-0006-0000-0700-0000AC000000}">
      <text>
        <r>
          <rPr>
            <sz val="11"/>
            <rFont val="Calibri"/>
          </rPr>
          <t>HAProxy must not be started with the debug switch.</t>
        </r>
      </text>
    </comment>
    <comment ref="R142" authorId="0" shapeId="0" xr:uid="{00000000-0006-0000-0700-0000AD000000}">
      <text>
        <r>
          <rPr>
            <sz val="11"/>
            <rFont val="Calibri"/>
          </rPr>
          <t>HAProxy libraries, and configuration files must only be accessible to privileged users.</t>
        </r>
      </text>
    </comment>
    <comment ref="S142" authorId="0" shapeId="0" xr:uid="{00000000-0006-0000-0700-0000AE000000}">
      <text>
        <r>
          <rPr>
            <sz val="11"/>
            <rFont val="Calibri"/>
          </rPr>
          <t>HAProxy psql-local frontend must be bound to port 5433.</t>
        </r>
      </text>
    </comment>
    <comment ref="T142" authorId="0" shapeId="0" xr:uid="{00000000-0006-0000-0700-0000AF000000}">
      <text>
        <r>
          <rPr>
            <sz val="11"/>
            <rFont val="Calibri"/>
          </rPr>
          <t>HAProxy vcac frontend must be bound to ports 80 and 443.</t>
        </r>
      </text>
    </comment>
    <comment ref="U142" authorId="0" shapeId="0" xr:uid="{00000000-0006-0000-0700-0000B0000000}">
      <text>
        <r>
          <rPr>
            <sz val="11"/>
            <rFont val="Calibri"/>
          </rPr>
          <t>HAProxy vro frontend must be bound to the correct port 8283.</t>
        </r>
      </text>
    </comment>
    <comment ref="V142" authorId="0" shapeId="0" xr:uid="{00000000-0006-0000-0700-0000B1000000}">
      <text>
        <r>
          <rPr>
            <sz val="11"/>
            <rFont val="Calibri"/>
          </rPr>
          <t>Lighttpd must prohibit unnecessary services, functions or processes.</t>
        </r>
      </text>
    </comment>
    <comment ref="W142" authorId="0" shapeId="0" xr:uid="{00000000-0006-0000-0700-0000B2000000}">
      <text>
        <r>
          <rPr>
            <sz val="11"/>
            <rFont val="Calibri"/>
          </rPr>
          <t>Lighttpd must only contain components that are operationally necessary.</t>
        </r>
      </text>
    </comment>
    <comment ref="X142" authorId="0" shapeId="0" xr:uid="{00000000-0006-0000-0700-0000B3000000}">
      <text>
        <r>
          <rPr>
            <sz val="11"/>
            <rFont val="Calibri"/>
          </rPr>
          <t>Lighttpd must have MIME types for csh or sh shell programs disabled.</t>
        </r>
      </text>
    </comment>
    <comment ref="Y142" authorId="0" shapeId="0" xr:uid="{00000000-0006-0000-0700-0000B4000000}">
      <text>
        <r>
          <rPr>
            <sz val="11"/>
            <rFont val="Calibri"/>
          </rPr>
          <t>Lighttpd must only enable mappings to necessary and approved scripts.</t>
        </r>
      </text>
    </comment>
    <comment ref="Z142" authorId="0" shapeId="0" xr:uid="{00000000-0006-0000-0700-0000B5000000}">
      <text>
        <r>
          <rPr>
            <sz val="11"/>
            <rFont val="Calibri"/>
          </rPr>
          <t>Lighttpd must have resource mappings set to disable the serving of certain file types.</t>
        </r>
      </text>
    </comment>
    <comment ref="AA142" authorId="0" shapeId="0" xr:uid="{00000000-0006-0000-0700-0000B6000000}">
      <text>
        <r>
          <rPr>
            <sz val="11"/>
            <rFont val="Calibri"/>
          </rPr>
          <t>Lighttpd must not have the Web Distributed Authoring (WebDAV) module installed.</t>
        </r>
      </text>
    </comment>
    <comment ref="AB142" authorId="0" shapeId="0" xr:uid="{00000000-0006-0000-0700-0000B7000000}">
      <text>
        <r>
          <rPr>
            <sz val="11"/>
            <rFont val="Calibri"/>
          </rPr>
          <t>Lighttpd must not have the webdav configuration file included.</t>
        </r>
      </text>
    </comment>
    <comment ref="AC142" authorId="0" shapeId="0" xr:uid="{00000000-0006-0000-0700-0000B8000000}">
      <text>
        <r>
          <rPr>
            <sz val="11"/>
            <rFont val="Calibri"/>
          </rPr>
          <t>Lighttpd must not use symbolic links in the Lighttpd web content directory tree.</t>
        </r>
      </text>
    </comment>
    <comment ref="AD142" authorId="0" shapeId="0" xr:uid="{00000000-0006-0000-0700-0000B9000000}">
      <text>
        <r>
          <rPr>
            <sz val="11"/>
            <rFont val="Calibri"/>
          </rPr>
          <t>Lighttpd must be configured to use port 5480.</t>
        </r>
      </text>
    </comment>
    <comment ref="AE142" authorId="0" shapeId="0" xr:uid="{00000000-0006-0000-0700-0000BA000000}">
      <text>
        <r>
          <rPr>
            <sz val="11"/>
            <rFont val="Calibri"/>
          </rPr>
          <t>The Lighttpd baseline must be maintained.</t>
        </r>
      </text>
    </comment>
    <comment ref="AF142" authorId="0" shapeId="0" xr:uid="{00000000-0006-0000-0700-0000BB000000}">
      <text>
        <r>
          <rPr>
            <sz val="11"/>
            <rFont val="Calibri"/>
          </rPr>
          <t>Lighttpd must disable directory browsing.</t>
        </r>
      </text>
    </comment>
    <comment ref="AG142" authorId="0" shapeId="0" xr:uid="{00000000-0006-0000-0700-0000BC000000}">
      <text>
        <r>
          <rPr>
            <sz val="11"/>
            <rFont val="Calibri"/>
          </rPr>
          <t>Lighttpd must not be configured to use mod_status.</t>
        </r>
      </text>
    </comment>
    <comment ref="AH142" authorId="0" shapeId="0" xr:uid="{00000000-0006-0000-0700-0000BD000000}">
      <text>
        <r>
          <rPr>
            <sz val="11"/>
            <rFont val="Calibri"/>
          </rPr>
          <t>Lighttpd must have debug logging disabled.</t>
        </r>
      </text>
    </comment>
    <comment ref="AI142" authorId="0" shapeId="0" xr:uid="{00000000-0006-0000-0700-0000BE000000}">
      <text>
        <r>
          <rPr>
            <sz val="11"/>
            <rFont val="Calibri"/>
          </rPr>
          <t>Lighttpd must be configured to utilize the Common Information Model Object Manager.</t>
        </r>
      </text>
    </comment>
    <comment ref="AJ142" authorId="0" shapeId="0" xr:uid="{00000000-0006-0000-0700-0000BF000000}">
      <text>
        <r>
          <rPr>
            <sz val="11"/>
            <rFont val="Calibri"/>
          </rPr>
          <t>Lighttpd must not be configured to listen to unnecessary ports.</t>
        </r>
      </text>
    </comment>
    <comment ref="AK142" authorId="0" shapeId="0" xr:uid="{00000000-0006-0000-0700-0000C0000000}">
      <text>
        <r>
          <rPr>
            <sz val="11"/>
            <rFont val="Calibri"/>
          </rPr>
          <t>Lighttpd must be configured to use SSL.</t>
        </r>
      </text>
    </comment>
    <comment ref="AL142" authorId="0" shapeId="0" xr:uid="{00000000-0006-0000-0700-0000C1000000}">
      <text>
        <r>
          <rPr>
            <sz val="11"/>
            <rFont val="Calibri"/>
          </rPr>
          <t>Lighttpd must disable IP forwarding.</t>
        </r>
      </text>
    </comment>
    <comment ref="AM142" authorId="0" shapeId="0" xr:uid="{00000000-0006-0000-0700-0000C2000000}">
      <text>
        <r>
          <rPr>
            <sz val="11"/>
            <rFont val="Calibri"/>
          </rPr>
          <t>The vRA PostgreSQL configuration file must not be accessible by unauthorized users.</t>
        </r>
      </text>
    </comment>
    <comment ref="AN142" authorId="0" shapeId="0" xr:uid="{00000000-0006-0000-0700-0000C3000000}">
      <text>
        <r>
          <rPr>
            <sz val="11"/>
            <rFont val="Calibri"/>
          </rPr>
          <t>The vRA PostgreSQL configuration files must have the correct permissions.</t>
        </r>
      </text>
    </comment>
    <comment ref="AO142" authorId="0" shapeId="0" xr:uid="{00000000-0006-0000-0700-0000C4000000}">
      <text>
        <r>
          <rPr>
            <sz val="11"/>
            <rFont val="Calibri"/>
          </rPr>
          <t>The vRA PostgreSQL configuration files must have the correct ownership.</t>
        </r>
      </text>
    </comment>
    <comment ref="AP142" authorId="0" shapeId="0" xr:uid="{00000000-0006-0000-0700-0000C5000000}">
      <text>
        <r>
          <rPr>
            <sz val="11"/>
            <rFont val="Calibri"/>
          </rPr>
          <t>The vRA PostgreSQL configuration files must have the correct group-ownership.</t>
        </r>
      </text>
    </comment>
    <comment ref="AQ142" authorId="0" shapeId="0" xr:uid="{00000000-0006-0000-0700-0000C6000000}">
      <text>
        <r>
          <rPr>
            <sz val="11"/>
            <rFont val="Calibri"/>
          </rPr>
          <t>The vRA PostgreSQL database must not contain sample data.</t>
        </r>
      </text>
    </comment>
    <comment ref="AR142" authorId="0" shapeId="0" xr:uid="{00000000-0006-0000-0700-0000C7000000}">
      <text>
        <r>
          <rPr>
            <sz val="11"/>
            <rFont val="Calibri"/>
          </rPr>
          <t>vRA PostgreSQL database must be configured to validate character encoding to UTF-8.</t>
        </r>
      </text>
    </comment>
    <comment ref="AS142" authorId="0" shapeId="0" xr:uid="{00000000-0006-0000-0700-0000C8000000}">
      <text>
        <r>
          <rPr>
            <sz val="11"/>
            <rFont val="Calibri"/>
          </rPr>
          <t>vRA Postgres must be configured to use the correct port.</t>
        </r>
      </text>
    </comment>
    <comment ref="AT142" authorId="0" shapeId="0" xr:uid="{00000000-0006-0000-0700-0000C9000000}">
      <text>
        <r>
          <rPr>
            <sz val="11"/>
            <rFont val="Calibri"/>
          </rPr>
          <t>vRA Postgres must be configured to use the correct port.</t>
        </r>
      </text>
    </comment>
    <comment ref="AU142" authorId="0" shapeId="0" xr:uid="{00000000-0006-0000-0700-0000CA000000}">
      <text>
        <r>
          <rPr>
            <sz val="11"/>
            <rFont val="Calibri"/>
          </rPr>
          <t>The vAMI configuration file must be owned by root.</t>
        </r>
      </text>
    </comment>
    <comment ref="H143" authorId="0" shapeId="0" xr:uid="{00000000-0006-0000-0700-0000CB000000}">
      <text>
        <r>
          <rPr>
            <sz val="11"/>
            <rFont val="Calibri"/>
          </rPr>
          <t>HAProxy must have the latest approved security-relevant software updates installed.</t>
        </r>
      </text>
    </comment>
    <comment ref="I143" authorId="0" shapeId="0" xr:uid="{00000000-0006-0000-0700-0000CC000000}">
      <text>
        <r>
          <rPr>
            <sz val="11"/>
            <rFont val="Calibri"/>
          </rPr>
          <t>Lighttpd must have the latest version installed.</t>
        </r>
      </text>
    </comment>
    <comment ref="J143" authorId="0" shapeId="0" xr:uid="{00000000-0006-0000-0700-0000CD000000}">
      <text>
        <r>
          <rPr>
            <sz val="11"/>
            <rFont val="Calibri"/>
          </rPr>
          <t>Lighttpd must have the latest approved security-relevant software updates installed.</t>
        </r>
      </text>
    </comment>
    <comment ref="K143" authorId="0" shapeId="0" xr:uid="{00000000-0006-0000-0700-0000CE000000}">
      <text>
        <r>
          <rPr>
            <sz val="11"/>
            <rFont val="Calibri"/>
          </rPr>
          <t>The vRA PostgreSQL database security updates and patches must be installed in a timely manner in accordance with site policy.</t>
        </r>
      </text>
    </comment>
    <comment ref="L143" authorId="0" shapeId="0" xr:uid="{00000000-0006-0000-0700-0000CF000000}">
      <text>
        <r>
          <rPr>
            <sz val="11"/>
            <rFont val="Calibri"/>
          </rPr>
          <t>vRA PostgreSQL must have the latest approved security-relevant software updates installed.</t>
        </r>
      </text>
    </comment>
    <comment ref="M143" authorId="0" shapeId="0" xr:uid="{00000000-0006-0000-0700-0000D0000000}">
      <text>
        <r>
          <rPr>
            <sz val="11"/>
            <rFont val="Calibri"/>
          </rPr>
          <t>The vAMI must have security-relevant software updates installed within the time period directed by an authoritative source (e.g. IAVM, CTOs, DTMs, and STIGs).</t>
        </r>
      </text>
    </comment>
    <comment ref="N143" authorId="0" shapeId="0" xr:uid="{00000000-0006-0000-0700-0000D1000000}">
      <text>
        <r>
          <rPr>
            <sz val="11"/>
            <rFont val="Calibri"/>
          </rPr>
          <t>tc Server ALL must have all security-relevant software updates installed within the configured time period directed by an authoritative source.</t>
        </r>
      </text>
    </comment>
    <comment ref="H145" authorId="0" shapeId="0" xr:uid="{00000000-0006-0000-0700-0000D2000000}">
      <text>
        <r>
          <rPr>
            <sz val="11"/>
            <rFont val="Calibri"/>
          </rPr>
          <t>HAProxy log files must be backed up onto a different system or media.</t>
        </r>
      </text>
    </comment>
    <comment ref="I145" authorId="0" shapeId="0" xr:uid="{00000000-0006-0000-0700-0000D3000000}">
      <text>
        <r>
          <rPr>
            <sz val="11"/>
            <rFont val="Calibri"/>
          </rPr>
          <t>HAProxy must be configured to use syslog.</t>
        </r>
      </text>
    </comment>
    <comment ref="J145" authorId="0" shapeId="0" xr:uid="{00000000-0006-0000-0700-0000D4000000}">
      <text>
        <r>
          <rPr>
            <sz val="11"/>
            <rFont val="Calibri"/>
          </rPr>
          <t>HAProxy must not impede the ability to write specified log record content to an audit log server.</t>
        </r>
      </text>
    </comment>
    <comment ref="K145" authorId="0" shapeId="0" xr:uid="{00000000-0006-0000-0700-0000D5000000}">
      <text>
        <r>
          <rPr>
            <sz val="11"/>
            <rFont val="Calibri"/>
          </rPr>
          <t>HAProxy must be configurable to integrate with an organizations security infrastructure.</t>
        </r>
      </text>
    </comment>
    <comment ref="L145" authorId="0" shapeId="0" xr:uid="{00000000-0006-0000-0700-0000D6000000}">
      <text>
        <r>
          <rPr>
            <sz val="11"/>
            <rFont val="Calibri"/>
          </rPr>
          <t>HAProxy must use the httplog option.</t>
        </r>
      </text>
    </comment>
    <comment ref="M145" authorId="0" shapeId="0" xr:uid="{00000000-0006-0000-0700-0000D7000000}">
      <text>
        <r>
          <rPr>
            <sz val="11"/>
            <rFont val="Calibri"/>
          </rPr>
          <t>Lighttpd must be configured to use mod_accesslog.</t>
        </r>
      </text>
    </comment>
    <comment ref="N145" authorId="0" shapeId="0" xr:uid="{00000000-0006-0000-0700-0000D8000000}">
      <text>
        <r>
          <rPr>
            <sz val="11"/>
            <rFont val="Calibri"/>
          </rPr>
          <t>Lighttpd must generate log records for system startup and shutdown.</t>
        </r>
      </text>
    </comment>
    <comment ref="O145" authorId="0" shapeId="0" xr:uid="{00000000-0006-0000-0700-0000D9000000}">
      <text>
        <r>
          <rPr>
            <sz val="11"/>
            <rFont val="Calibri"/>
          </rPr>
          <t>Lighttpd must capture, record, and log the IP address associated with a user session.</t>
        </r>
      </text>
    </comment>
    <comment ref="P145" authorId="0" shapeId="0" xr:uid="{00000000-0006-0000-0700-0000DA000000}">
      <text>
        <r>
          <rPr>
            <sz val="11"/>
            <rFont val="Calibri"/>
          </rPr>
          <t>Lighttpd must produce log records containing sufficient information to establish what type of events occurred.</t>
        </r>
      </text>
    </comment>
    <comment ref="Q145" authorId="0" shapeId="0" xr:uid="{00000000-0006-0000-0700-0000DB000000}">
      <text>
        <r>
          <rPr>
            <sz val="11"/>
            <rFont val="Calibri"/>
          </rPr>
          <t>Lighttpd must produce log records containing sufficient information to establish when (date and time) events occurred.</t>
        </r>
      </text>
    </comment>
    <comment ref="R145" authorId="0" shapeId="0" xr:uid="{00000000-0006-0000-0700-0000DC000000}">
      <text>
        <r>
          <rPr>
            <sz val="11"/>
            <rFont val="Calibri"/>
          </rPr>
          <t>Lighttpd must produce log records containing sufficient information to establish where within the web server the events occurred.</t>
        </r>
      </text>
    </comment>
    <comment ref="S145" authorId="0" shapeId="0" xr:uid="{00000000-0006-0000-0700-0000DD000000}">
      <text>
        <r>
          <rPr>
            <sz val="11"/>
            <rFont val="Calibri"/>
          </rPr>
          <t>Lighttpd must produce log records containing sufficient information to establish the source of events.</t>
        </r>
      </text>
    </comment>
    <comment ref="T145" authorId="0" shapeId="0" xr:uid="{00000000-0006-0000-0700-0000DE000000}">
      <text>
        <r>
          <rPr>
            <sz val="11"/>
            <rFont val="Calibri"/>
          </rPr>
          <t>Lighttpd must produce log records containing sufficient information to establish the outcome (success or failure) of events.</t>
        </r>
      </text>
    </comment>
    <comment ref="U145" authorId="0" shapeId="0" xr:uid="{00000000-0006-0000-0700-0000DF000000}">
      <text>
        <r>
          <rPr>
            <sz val="11"/>
            <rFont val="Calibri"/>
          </rPr>
          <t>Lighttpd log data and records must be backed up onto a different system or media.</t>
        </r>
      </text>
    </comment>
    <comment ref="V145" authorId="0" shapeId="0" xr:uid="{00000000-0006-0000-0700-0000E0000000}">
      <text>
        <r>
          <rPr>
            <sz val="11"/>
            <rFont val="Calibri"/>
          </rPr>
          <t>Lighttpd audit records must be mapped to a time stamp.</t>
        </r>
      </text>
    </comment>
    <comment ref="W145" authorId="0" shapeId="0" xr:uid="{00000000-0006-0000-0700-0000E1000000}">
      <text>
        <r>
          <rPr>
            <sz val="11"/>
            <rFont val="Calibri"/>
          </rPr>
          <t>Lighttpd must record time stamps for log records to a minimum granularity of time.</t>
        </r>
      </text>
    </comment>
    <comment ref="X145" authorId="0" shapeId="0" xr:uid="{00000000-0006-0000-0700-0000E2000000}">
      <text>
        <r>
          <rPr>
            <sz val="11"/>
            <rFont val="Calibri"/>
          </rPr>
          <t>vRA PostgreSQL database log file data must contain required data elements.</t>
        </r>
      </text>
    </comment>
    <comment ref="Y145" authorId="0" shapeId="0" xr:uid="{00000000-0006-0000-0700-0000E3000000}">
      <text>
        <r>
          <rPr>
            <sz val="11"/>
            <rFont val="Calibri"/>
          </rPr>
          <t>The vRA PostgreSQL database must set the log_statement to all.</t>
        </r>
      </text>
    </comment>
    <comment ref="Z145" authorId="0" shapeId="0" xr:uid="{00000000-0006-0000-0700-0000E4000000}">
      <text>
        <r>
          <rPr>
            <sz val="11"/>
            <rFont val="Calibri"/>
          </rPr>
          <t>The vRA PostgreSQL database must set the log_statement to all.</t>
        </r>
      </text>
    </comment>
    <comment ref="AA145" authorId="0" shapeId="0" xr:uid="{00000000-0006-0000-0700-0000E5000000}">
      <text>
        <r>
          <rPr>
            <sz val="11"/>
            <rFont val="Calibri"/>
          </rPr>
          <t>The vRA PostgreSQL database must set the log_statement to all.</t>
        </r>
      </text>
    </comment>
    <comment ref="AB145" authorId="0" shapeId="0" xr:uid="{00000000-0006-0000-0700-0000E6000000}">
      <text>
        <r>
          <rPr>
            <sz val="11"/>
            <rFont val="Calibri"/>
          </rPr>
          <t>vRA PostgreSQL database log file data must contain required data elements.</t>
        </r>
      </text>
    </comment>
    <comment ref="AC145" authorId="0" shapeId="0" xr:uid="{00000000-0006-0000-0700-0000E7000000}">
      <text>
        <r>
          <rPr>
            <sz val="11"/>
            <rFont val="Calibri"/>
          </rPr>
          <t>vRA PostgreSQL database log file data must contain required data elements.</t>
        </r>
      </text>
    </comment>
    <comment ref="AD145" authorId="0" shapeId="0" xr:uid="{00000000-0006-0000-0700-0000E8000000}">
      <text>
        <r>
          <rPr>
            <sz val="11"/>
            <rFont val="Calibri"/>
          </rPr>
          <t>vRA PostgreSQL database log file data must contain required data elements.</t>
        </r>
      </text>
    </comment>
    <comment ref="AE145" authorId="0" shapeId="0" xr:uid="{00000000-0006-0000-0700-0000E9000000}">
      <text>
        <r>
          <rPr>
            <sz val="11"/>
            <rFont val="Calibri"/>
          </rPr>
          <t>vRA PostgreSQL database log file data must contain required data elements.</t>
        </r>
      </text>
    </comment>
    <comment ref="AF145" authorId="0" shapeId="0" xr:uid="{00000000-0006-0000-0700-0000EA000000}">
      <text>
        <r>
          <rPr>
            <sz val="11"/>
            <rFont val="Calibri"/>
          </rPr>
          <t>vRA PostgreSQL database log file data must contain required data elements.</t>
        </r>
      </text>
    </comment>
    <comment ref="AG145" authorId="0" shapeId="0" xr:uid="{00000000-0006-0000-0700-0000EB000000}">
      <text>
        <r>
          <rPr>
            <sz val="11"/>
            <rFont val="Calibri"/>
          </rPr>
          <t>vRA PostgreSQL database log file data must contain required data elements.</t>
        </r>
      </text>
    </comment>
    <comment ref="AH145" authorId="0" shapeId="0" xr:uid="{00000000-0006-0000-0700-0000EC000000}">
      <text>
        <r>
          <rPr>
            <sz val="11"/>
            <rFont val="Calibri"/>
          </rPr>
          <t>vRA PostgreSQL database log file data must contain required data elements.</t>
        </r>
      </text>
    </comment>
    <comment ref="AI145" authorId="0" shapeId="0" xr:uid="{00000000-0006-0000-0700-0000ED000000}">
      <text>
        <r>
          <rPr>
            <sz val="11"/>
            <rFont val="Calibri"/>
          </rPr>
          <t>vRA PostgreSQL database must have log_truncate_on_rotation enabled.</t>
        </r>
      </text>
    </comment>
    <comment ref="AJ145" authorId="0" shapeId="0" xr:uid="{00000000-0006-0000-0700-0000EE000000}">
      <text>
        <r>
          <rPr>
            <sz val="11"/>
            <rFont val="Calibri"/>
          </rPr>
          <t>vRA PostgreSQL database objects must only be accessible to the postgres account.</t>
        </r>
      </text>
    </comment>
    <comment ref="AK145" authorId="0" shapeId="0" xr:uid="{00000000-0006-0000-0700-0000EF000000}">
      <text>
        <r>
          <rPr>
            <sz val="11"/>
            <rFont val="Calibri"/>
          </rPr>
          <t>The vRA PostgreSQL database must complete writing log entries prior to returning results.</t>
        </r>
      </text>
    </comment>
    <comment ref="AL145" authorId="0" shapeId="0" xr:uid="{00000000-0006-0000-0700-0000F0000000}">
      <text>
        <r>
          <rPr>
            <sz val="11"/>
            <rFont val="Calibri"/>
          </rPr>
          <t>The vRA PostgreSQL database must have log collection enabled.</t>
        </r>
      </text>
    </comment>
    <comment ref="AM145" authorId="0" shapeId="0" xr:uid="{00000000-0006-0000-0700-0000F1000000}">
      <text>
        <r>
          <rPr>
            <sz val="11"/>
            <rFont val="Calibri"/>
          </rPr>
          <t>The vRA PostgreSQL database must be configured to use a syslog facility.</t>
        </r>
      </text>
    </comment>
    <comment ref="AN145" authorId="0" shapeId="0" xr:uid="{00000000-0006-0000-0700-0000F2000000}">
      <text>
        <r>
          <rPr>
            <sz val="11"/>
            <rFont val="Calibri"/>
          </rPr>
          <t>The vRA PostgreSQL database must be configured to use a syslog facility.</t>
        </r>
      </text>
    </comment>
    <comment ref="AO145" authorId="0" shapeId="0" xr:uid="{00000000-0006-0000-0700-0000F3000000}">
      <text>
        <r>
          <rPr>
            <sz val="11"/>
            <rFont val="Calibri"/>
          </rPr>
          <t>The vRA PostgreSQL database must use UTC for log timestamps.</t>
        </r>
      </text>
    </comment>
    <comment ref="AP145" authorId="0" shapeId="0" xr:uid="{00000000-0006-0000-0700-0000F4000000}">
      <text>
        <r>
          <rPr>
            <sz val="11"/>
            <rFont val="Calibri"/>
          </rPr>
          <t>vRA PostgreSQL database log file data must contain required data elements.</t>
        </r>
      </text>
    </comment>
    <comment ref="AQ145" authorId="0" shapeId="0" xr:uid="{00000000-0006-0000-0700-0000F5000000}">
      <text>
        <r>
          <rPr>
            <sz val="11"/>
            <rFont val="Calibri"/>
          </rPr>
          <t>The vRA PostgreSQL database must set the log_statement to all.</t>
        </r>
      </text>
    </comment>
    <comment ref="AR145" authorId="0" shapeId="0" xr:uid="{00000000-0006-0000-0700-0000F6000000}">
      <text>
        <r>
          <rPr>
            <sz val="11"/>
            <rFont val="Calibri"/>
          </rPr>
          <t>The vRA PostgreSQL database must set the log_statement to all.</t>
        </r>
      </text>
    </comment>
    <comment ref="AS145" authorId="0" shapeId="0" xr:uid="{00000000-0006-0000-0700-0000F7000000}">
      <text>
        <r>
          <rPr>
            <sz val="11"/>
            <rFont val="Calibri"/>
          </rPr>
          <t>The vRA PostgreSQL database must set the log_statement to all.</t>
        </r>
      </text>
    </comment>
    <comment ref="AT145" authorId="0" shapeId="0" xr:uid="{00000000-0006-0000-0700-0000F8000000}">
      <text>
        <r>
          <rPr>
            <sz val="11"/>
            <rFont val="Calibri"/>
          </rPr>
          <t>The vRA PostgreSQL database must set the log_statement to all.</t>
        </r>
      </text>
    </comment>
    <comment ref="AU145" authorId="0" shapeId="0" xr:uid="{00000000-0006-0000-0700-0000F9000000}">
      <text>
        <r>
          <rPr>
            <sz val="11"/>
            <rFont val="Calibri"/>
          </rPr>
          <t>The DBMS must generate audit records when privileges/permissions are modified.</t>
        </r>
      </text>
    </comment>
    <comment ref="H161" authorId="0" shapeId="0" xr:uid="{00000000-0006-0000-0700-0000FA000000}">
      <text>
        <r>
          <rPr>
            <sz val="11"/>
            <rFont val="Calibri"/>
          </rPr>
          <t>HAProxy must use a logging mechanism that is configured to alert the ISSO and SA in the event of a processing failure.</t>
        </r>
      </text>
    </comment>
    <comment ref="I161" authorId="0" shapeId="0" xr:uid="{00000000-0006-0000-0700-0000FB000000}">
      <text>
        <r>
          <rPr>
            <sz val="11"/>
            <rFont val="Calibri"/>
          </rPr>
          <t>The web server must use a logging mechanism that is configured to provide a warning to the ISSO and SA when allocated record storage volume reaches 75% of maximum log record storage capacity.</t>
        </r>
      </text>
    </comment>
    <comment ref="J161" authorId="0" shapeId="0" xr:uid="{00000000-0006-0000-0700-0000FC000000}">
      <text>
        <r>
          <rPr>
            <sz val="11"/>
            <rFont val="Calibri"/>
          </rPr>
          <t>The SLES for vRealize must alert the ISSO and SA (at a minimum) in the event of an audit processing failure.</t>
        </r>
      </text>
    </comment>
    <comment ref="K161" authorId="0" shapeId="0" xr:uid="{00000000-0006-0000-0700-0000FD000000}">
      <text>
        <r>
          <rPr>
            <sz val="11"/>
            <rFont val="Calibri"/>
          </rPr>
          <t>The SLES for vRealize must shut down by default upon audit failure (unless availability is an overriding concern).</t>
        </r>
      </text>
    </comment>
    <comment ref="L161" authorId="0" shapeId="0" xr:uid="{00000000-0006-0000-0700-0000FE000000}">
      <text>
        <r>
          <rPr>
            <sz val="11"/>
            <rFont val="Calibri"/>
          </rPr>
          <t>The SLES for vRealize must notify System Administrators and Information System Security Officers when accounts are created, or enabled when previously disabled.</t>
        </r>
      </text>
    </comment>
    <comment ref="M161" authorId="0" shapeId="0" xr:uid="{00000000-0006-0000-0700-0000FF000000}">
      <text>
        <r>
          <rPr>
            <sz val="11"/>
            <rFont val="Calibri"/>
          </rPr>
          <t>The SLES for vRealize must immediately notify the SA and ISSO (at a minimum) when allocated audit record storage volume reaches 75% of the repository maximum audit record storage capacity.</t>
        </r>
      </text>
    </comment>
    <comment ref="N161" authorId="0" shapeId="0" xr:uid="{00000000-0006-0000-0700-000000010000}">
      <text>
        <r>
          <rPr>
            <sz val="11"/>
            <rFont val="Calibri"/>
          </rPr>
          <t>The SLES for vRealize must provide an immediate real-time alert to the SA and ISSO, at a minimum, of all audit failure events requiring real-time alerts.</t>
        </r>
      </text>
    </comment>
    <comment ref="O161" authorId="0" shapeId="0" xr:uid="{00000000-0006-0000-0700-000001010000}">
      <text>
        <r>
          <rPr>
            <sz val="11"/>
            <rFont val="Calibri"/>
          </rPr>
          <t>tc Server ALL must use a logging mechanism that is configured to alert the ISSO and SA in the event of a processing failure.</t>
        </r>
      </text>
    </comment>
    <comment ref="P161" authorId="0" shapeId="0" xr:uid="{00000000-0006-0000-0700-000002010000}">
      <text>
        <r>
          <rPr>
            <sz val="11"/>
            <rFont val="Calibri"/>
          </rPr>
          <t>tc Server ALL must use a logging mechanism that is configured to provide a warning to the ISSO and SA when allocated record storage volume reaches 75% of maximum log record storage capacity.</t>
        </r>
      </text>
    </comment>
    <comment ref="H167" authorId="0" shapeId="0" xr:uid="{00000000-0006-0000-0700-000003010000}">
      <text>
        <r>
          <rPr>
            <sz val="11"/>
            <rFont val="Calibri"/>
          </rPr>
          <t>HAProxy log files must not be accessible to unauthorized users.</t>
        </r>
      </text>
    </comment>
    <comment ref="I167" authorId="0" shapeId="0" xr:uid="{00000000-0006-0000-0700-000004010000}">
      <text>
        <r>
          <rPr>
            <sz val="11"/>
            <rFont val="Calibri"/>
          </rPr>
          <t>HAProxy log files must be protected from unauthorized modification.</t>
        </r>
      </text>
    </comment>
    <comment ref="J167" authorId="0" shapeId="0" xr:uid="{00000000-0006-0000-0700-000005010000}">
      <text>
        <r>
          <rPr>
            <sz val="11"/>
            <rFont val="Calibri"/>
          </rPr>
          <t>HAProxy log files must be protected from unauthorized deletion.</t>
        </r>
      </text>
    </comment>
    <comment ref="K167" authorId="0" shapeId="0" xr:uid="{00000000-0006-0000-0700-000006010000}">
      <text>
        <r>
          <rPr>
            <sz val="11"/>
            <rFont val="Calibri"/>
          </rPr>
          <t>Lighttpd must have the correct ownership on the log files to ensure they are only be accessible by privileged users.</t>
        </r>
      </text>
    </comment>
    <comment ref="L167" authorId="0" shapeId="0" xr:uid="{00000000-0006-0000-0700-000007010000}">
      <text>
        <r>
          <rPr>
            <sz val="11"/>
            <rFont val="Calibri"/>
          </rPr>
          <t>Lighttpd must have the correct group-ownership on the log files to ensure they are only be accessible by privileged users.</t>
        </r>
      </text>
    </comment>
    <comment ref="M167" authorId="0" shapeId="0" xr:uid="{00000000-0006-0000-0700-000008010000}">
      <text>
        <r>
          <rPr>
            <sz val="11"/>
            <rFont val="Calibri"/>
          </rPr>
          <t>Lighttpd must have the correct permissions on the log files to ensure they are only be accessible by privileged users.</t>
        </r>
      </text>
    </comment>
    <comment ref="N167" authorId="0" shapeId="0" xr:uid="{00000000-0006-0000-0700-000009010000}">
      <text>
        <r>
          <rPr>
            <sz val="11"/>
            <rFont val="Calibri"/>
          </rPr>
          <t>Lighttpd must have the correct ownership on the log files to ensure they are protected from unauthorized modification.</t>
        </r>
      </text>
    </comment>
    <comment ref="O167" authorId="0" shapeId="0" xr:uid="{00000000-0006-0000-0700-00000A010000}">
      <text>
        <r>
          <rPr>
            <sz val="11"/>
            <rFont val="Calibri"/>
          </rPr>
          <t>Lighttpd must have the correct ownership on the log files to ensure they are protected from unauthorized deletion.</t>
        </r>
      </text>
    </comment>
    <comment ref="P167" authorId="0" shapeId="0" xr:uid="{00000000-0006-0000-0700-00000B010000}">
      <text>
        <r>
          <rPr>
            <sz val="11"/>
            <rFont val="Calibri"/>
          </rPr>
          <t>The vRA PostgreSQL database must have the correct permissions on the log files.</t>
        </r>
      </text>
    </comment>
    <comment ref="Q167" authorId="0" shapeId="0" xr:uid="{00000000-0006-0000-0700-00000C010000}">
      <text>
        <r>
          <rPr>
            <sz val="11"/>
            <rFont val="Calibri"/>
          </rPr>
          <t>The vRA PostgreSQL database must have the correct ownership on the log files.</t>
        </r>
      </text>
    </comment>
    <comment ref="R167" authorId="0" shapeId="0" xr:uid="{00000000-0006-0000-0700-00000D010000}">
      <text>
        <r>
          <rPr>
            <sz val="11"/>
            <rFont val="Calibri"/>
          </rPr>
          <t>The vRA PostgreSQL database must have the correct group-ownership on the log files.</t>
        </r>
      </text>
    </comment>
    <comment ref="S167" authorId="0" shapeId="0" xr:uid="{00000000-0006-0000-0700-00000E010000}">
      <text>
        <r>
          <rPr>
            <sz val="11"/>
            <rFont val="Calibri"/>
          </rPr>
          <t>The vRA PostgreSQL error file must be protected from unauthorized access.</t>
        </r>
      </text>
    </comment>
    <comment ref="T167" authorId="0" shapeId="0" xr:uid="{00000000-0006-0000-0700-00000F010000}">
      <text>
        <r>
          <rPr>
            <sz val="11"/>
            <rFont val="Calibri"/>
          </rPr>
          <t>The DBMS must generate audit records when privileges/permissions are modified.</t>
        </r>
      </text>
    </comment>
    <comment ref="U167" authorId="0" shapeId="0" xr:uid="{00000000-0006-0000-0700-000010010000}">
      <text>
        <r>
          <rPr>
            <sz val="11"/>
            <rFont val="Calibri"/>
          </rPr>
          <t>The DBMS must generate audit records when unsuccessful attempts to modify privileges/permissions occur.</t>
        </r>
      </text>
    </comment>
    <comment ref="V167" authorId="0" shapeId="0" xr:uid="{00000000-0006-0000-0700-000011010000}">
      <text>
        <r>
          <rPr>
            <sz val="11"/>
            <rFont val="Calibri"/>
          </rPr>
          <t>The DBMS must generate audit records when security objects are modified.</t>
        </r>
      </text>
    </comment>
    <comment ref="W167" authorId="0" shapeId="0" xr:uid="{00000000-0006-0000-0700-000012010000}">
      <text>
        <r>
          <rPr>
            <sz val="11"/>
            <rFont val="Calibri"/>
          </rPr>
          <t>The DBMS must generate audit records when unsuccessful attempts to modify security objects occur.</t>
        </r>
      </text>
    </comment>
    <comment ref="X167" authorId="0" shapeId="0" xr:uid="{00000000-0006-0000-0700-000013010000}">
      <text>
        <r>
          <rPr>
            <sz val="11"/>
            <rFont val="Calibri"/>
          </rPr>
          <t>The vAMI must protect log information from unauthorized read access.</t>
        </r>
      </text>
    </comment>
    <comment ref="Y167" authorId="0" shapeId="0" xr:uid="{00000000-0006-0000-0700-000014010000}">
      <text>
        <r>
          <rPr>
            <sz val="11"/>
            <rFont val="Calibri"/>
          </rPr>
          <t>The vAMI must protect log information from unauthorized modification.</t>
        </r>
      </text>
    </comment>
    <comment ref="Z167" authorId="0" shapeId="0" xr:uid="{00000000-0006-0000-0700-000015010000}">
      <text>
        <r>
          <rPr>
            <sz val="11"/>
            <rFont val="Calibri"/>
          </rPr>
          <t>The vAMI must protect log information from unauthorized deletion.</t>
        </r>
      </text>
    </comment>
    <comment ref="AA167" authorId="0" shapeId="0" xr:uid="{00000000-0006-0000-0700-000016010000}">
      <text>
        <r>
          <rPr>
            <sz val="11"/>
            <rFont val="Calibri"/>
          </rPr>
          <t>The vAMI error logs must be reviewed.</t>
        </r>
      </text>
    </comment>
    <comment ref="AB167" authorId="0" shapeId="0" xr:uid="{00000000-0006-0000-0700-000017010000}">
      <text>
        <r>
          <rPr>
            <sz val="11"/>
            <rFont val="Calibri"/>
          </rPr>
          <t>Lighttpd must have the correct group-ownership on the log files to ensure they are protected from unauthorized modification.</t>
        </r>
      </text>
    </comment>
    <comment ref="AC167" authorId="0" shapeId="0" xr:uid="{00000000-0006-0000-0700-000018010000}">
      <text>
        <r>
          <rPr>
            <sz val="11"/>
            <rFont val="Calibri"/>
          </rPr>
          <t>Lighttpd must have the correct permissions on the log files to ensure they are protected from unauthorized modification.</t>
        </r>
      </text>
    </comment>
    <comment ref="AD167" authorId="0" shapeId="0" xr:uid="{00000000-0006-0000-0700-000019010000}">
      <text>
        <r>
          <rPr>
            <sz val="11"/>
            <rFont val="Calibri"/>
          </rPr>
          <t>Lighttpd must have the correct group-ownership on the log files to ensure they are protected from unauthorized deletion.</t>
        </r>
      </text>
    </comment>
    <comment ref="AE167" authorId="0" shapeId="0" xr:uid="{00000000-0006-0000-0700-00001A010000}">
      <text>
        <r>
          <rPr>
            <sz val="11"/>
            <rFont val="Calibri"/>
          </rPr>
          <t>Lighttpd must have the correct permissions on the log files to ensure they are protected from unauthorized deletion.</t>
        </r>
      </text>
    </comment>
    <comment ref="AF167" authorId="0" shapeId="0" xr:uid="{00000000-0006-0000-0700-00001B010000}">
      <text>
        <r>
          <rPr>
            <sz val="11"/>
            <rFont val="Calibri"/>
          </rPr>
          <t>The SLES for vRealize must audit all account creations.</t>
        </r>
      </text>
    </comment>
    <comment ref="AG167" authorId="0" shapeId="0" xr:uid="{00000000-0006-0000-0700-00001C010000}">
      <text>
        <r>
          <rPr>
            <sz val="11"/>
            <rFont val="Calibri"/>
          </rPr>
          <t>In addition to auditing new user and group accounts, these watches will alert the system administrator(s) to any modifications. Any unexpected users, groups, or modifications must be investigated for legitimacy.</t>
        </r>
      </text>
    </comment>
    <comment ref="AH167" authorId="0" shapeId="0" xr:uid="{00000000-0006-0000-0700-00001D010000}">
      <text>
        <r>
          <rPr>
            <sz val="11"/>
            <rFont val="Calibri"/>
          </rPr>
          <t>The SLES for vRealize must protect audit information from unauthorized read access - ownership.</t>
        </r>
      </text>
    </comment>
    <comment ref="AI167" authorId="0" shapeId="0" xr:uid="{00000000-0006-0000-0700-00001E010000}">
      <text>
        <r>
          <rPr>
            <sz val="11"/>
            <rFont val="Calibri"/>
          </rPr>
          <t>The SLES for vRealize must protect audit information from unauthorized read access - group-ownership.</t>
        </r>
      </text>
    </comment>
    <comment ref="AJ167" authorId="0" shapeId="0" xr:uid="{00000000-0006-0000-0700-00001F010000}">
      <text>
        <r>
          <rPr>
            <sz val="11"/>
            <rFont val="Calibri"/>
          </rPr>
          <t>The SLES for vRealize must protect audit information from unauthorized modification.</t>
        </r>
      </text>
    </comment>
    <comment ref="AK167" authorId="0" shapeId="0" xr:uid="{00000000-0006-0000-0700-000020010000}">
      <text>
        <r>
          <rPr>
            <sz val="11"/>
            <rFont val="Calibri"/>
          </rPr>
          <t>The SLES for vRealize must protect audit information from unauthorized deletion.</t>
        </r>
      </text>
    </comment>
    <comment ref="AL167" authorId="0" shapeId="0" xr:uid="{00000000-0006-0000-0700-000021010000}">
      <text>
        <r>
          <rPr>
            <sz val="11"/>
            <rFont val="Calibri"/>
          </rPr>
          <t>The SLES for vRealize must protect audit information from unauthorized deletion - log directories.</t>
        </r>
      </text>
    </comment>
    <comment ref="AM167" authorId="0" shapeId="0" xr:uid="{00000000-0006-0000-0700-000022010000}">
      <text>
        <r>
          <rPr>
            <sz val="11"/>
            <rFont val="Calibri"/>
          </rPr>
          <t>The SLES for vRealize audit system must be configured to audit all administrative, privileged, and security actions.</t>
        </r>
      </text>
    </comment>
    <comment ref="AN167" authorId="0" shapeId="0" xr:uid="{00000000-0006-0000-0700-000023010000}">
      <text>
        <r>
          <rPr>
            <sz val="11"/>
            <rFont val="Calibri"/>
          </rPr>
          <t>The SLES for vRealize must allow only the ISSM (or individuals or roles appointed by the ISSM) to select which auditable events are to be audited - Permissions.</t>
        </r>
      </text>
    </comment>
    <comment ref="AO167" authorId="0" shapeId="0" xr:uid="{00000000-0006-0000-0700-000024010000}">
      <text>
        <r>
          <rPr>
            <sz val="11"/>
            <rFont val="Calibri"/>
          </rPr>
          <t>The SLES for vRealize must allow only the ISSM (or individuals or roles appointed by the ISSM) to select which auditable events are to be audited - ownership.</t>
        </r>
      </text>
    </comment>
    <comment ref="AP167" authorId="0" shapeId="0" xr:uid="{00000000-0006-0000-0700-000025010000}">
      <text>
        <r>
          <rPr>
            <sz val="11"/>
            <rFont val="Calibri"/>
          </rPr>
          <t>The SLES for vRealize must allow only the ISSM (or individuals or roles appointed by the ISSM) to select which auditable events are to be audited - group-ownership.</t>
        </r>
      </text>
    </comment>
    <comment ref="AQ167" authorId="0" shapeId="0" xr:uid="{00000000-0006-0000-0700-000026010000}">
      <text>
        <r>
          <rPr>
            <sz val="11"/>
            <rFont val="Calibri"/>
          </rPr>
          <t>The /var/log directory must be group-owned by root.</t>
        </r>
      </text>
    </comment>
    <comment ref="AR167" authorId="0" shapeId="0" xr:uid="{00000000-0006-0000-0700-000027010000}">
      <text>
        <r>
          <rPr>
            <sz val="11"/>
            <rFont val="Calibri"/>
          </rPr>
          <t>The /var/log directory must be owned by root.</t>
        </r>
      </text>
    </comment>
    <comment ref="AS167" authorId="0" shapeId="0" xr:uid="{00000000-0006-0000-0700-000028010000}">
      <text>
        <r>
          <rPr>
            <sz val="11"/>
            <rFont val="Calibri"/>
          </rPr>
          <t>The /var/log directory must have mode 0750 or less permissive.</t>
        </r>
      </text>
    </comment>
    <comment ref="AT167" authorId="0" shapeId="0" xr:uid="{00000000-0006-0000-0700-000029010000}">
      <text>
        <r>
          <rPr>
            <sz val="11"/>
            <rFont val="Calibri"/>
          </rPr>
          <t>The /var/log/messages file must be group-owned by root.</t>
        </r>
      </text>
    </comment>
    <comment ref="AU167" authorId="0" shapeId="0" xr:uid="{00000000-0006-0000-0700-00002A010000}">
      <text>
        <r>
          <rPr>
            <sz val="11"/>
            <rFont val="Calibri"/>
          </rPr>
          <t>The /var/log/messages file must be owned by root.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46" authorId="0" shapeId="0" xr:uid="{00000000-0006-0000-0800-000001000000}">
      <text>
        <r>
          <rPr>
            <sz val="11"/>
            <rFont val="Calibri"/>
          </rPr>
          <t>HAProxy must restrict inbound connections from nonsecure zones.</t>
        </r>
      </text>
    </comment>
    <comment ref="H46" authorId="0" shapeId="0" xr:uid="{00000000-0006-0000-0800-000003000000}">
      <text>
        <r>
          <rPr>
            <sz val="11"/>
            <rFont val="Calibri"/>
          </rPr>
          <t>The vAMI must restrict inbound connections from nonsecure zones.</t>
        </r>
      </text>
    </comment>
    <comment ref="I46" authorId="0" shapeId="0" xr:uid="{00000000-0006-0000-0800-000002000000}">
      <text>
        <r>
          <rPr>
            <sz val="11"/>
            <rFont val="Calibri"/>
          </rPr>
          <t>Lighttpd must restrict inbound connections from nonsecure zones.</t>
        </r>
      </text>
    </comment>
    <comment ref="G52" authorId="0" shapeId="0" xr:uid="{00000000-0006-0000-0800-000004000000}">
      <text>
        <r>
          <rPr>
            <sz val="11"/>
            <rFont val="Calibri"/>
          </rPr>
          <t>HAProxy must not contain any documentation, sample code, example applications, and tutorials.</t>
        </r>
      </text>
    </comment>
    <comment ref="H52" authorId="0" shapeId="0" xr:uid="{00000000-0006-0000-0800-00001E000000}">
      <text>
        <r>
          <rPr>
            <sz val="11"/>
            <rFont val="Calibri"/>
          </rPr>
          <t>Lighttpd must prohibit unnecessary services, functions or processes.</t>
        </r>
      </text>
    </comment>
    <comment ref="I52" authorId="0" shapeId="0" xr:uid="{00000000-0006-0000-0800-00001F000000}">
      <text>
        <r>
          <rPr>
            <sz val="11"/>
            <rFont val="Calibri"/>
          </rPr>
          <t>Lighttpd must only contain components that are operationally necessary.</t>
        </r>
      </text>
    </comment>
    <comment ref="J52" authorId="0" shapeId="0" xr:uid="{00000000-0006-0000-0800-000005000000}">
      <text>
        <r>
          <rPr>
            <sz val="11"/>
            <rFont val="Calibri"/>
          </rPr>
          <t>Lighttpd must have MIME types for csh or sh shell programs disabled.</t>
        </r>
      </text>
    </comment>
    <comment ref="K52" authorId="0" shapeId="0" xr:uid="{00000000-0006-0000-0800-000006000000}">
      <text>
        <r>
          <rPr>
            <sz val="11"/>
            <rFont val="Calibri"/>
          </rPr>
          <t>Lighttpd must only enable mappings to necessary and approved scripts.</t>
        </r>
      </text>
    </comment>
    <comment ref="L52" authorId="0" shapeId="0" xr:uid="{00000000-0006-0000-0800-000007000000}">
      <text>
        <r>
          <rPr>
            <sz val="11"/>
            <rFont val="Calibri"/>
          </rPr>
          <t>Lighttpd must have resource mappings set to disable the serving of certain file types.</t>
        </r>
      </text>
    </comment>
    <comment ref="M52" authorId="0" shapeId="0" xr:uid="{00000000-0006-0000-0800-000008000000}">
      <text>
        <r>
          <rPr>
            <sz val="11"/>
            <rFont val="Calibri"/>
          </rPr>
          <t>Lighttpd must not have the Web Distributed Authoring (WebDAV) module installed.</t>
        </r>
      </text>
    </comment>
    <comment ref="N52" authorId="0" shapeId="0" xr:uid="{00000000-0006-0000-0800-000009000000}">
      <text>
        <r>
          <rPr>
            <sz val="11"/>
            <rFont val="Calibri"/>
          </rPr>
          <t>Lighttpd must not have the webdav configuration file included.</t>
        </r>
      </text>
    </comment>
    <comment ref="O52" authorId="0" shapeId="0" xr:uid="{00000000-0006-0000-0800-00000A000000}">
      <text>
        <r>
          <rPr>
            <sz val="11"/>
            <rFont val="Calibri"/>
          </rPr>
          <t>Lighttpd must disable directory browsing.</t>
        </r>
      </text>
    </comment>
    <comment ref="P52" authorId="0" shapeId="0" xr:uid="{00000000-0006-0000-0800-00000B000000}">
      <text>
        <r>
          <rPr>
            <sz val="11"/>
            <rFont val="Calibri"/>
          </rPr>
          <t>Lighttpd must not be configured to use mod_status.</t>
        </r>
      </text>
    </comment>
    <comment ref="Q52" authorId="0" shapeId="0" xr:uid="{00000000-0006-0000-0800-00000C000000}">
      <text>
        <r>
          <rPr>
            <sz val="11"/>
            <rFont val="Calibri"/>
          </rPr>
          <t>The vAMI must not contain any unnecessary functions and only provide essential capabilities.</t>
        </r>
      </text>
    </comment>
    <comment ref="R52" authorId="0" shapeId="0" xr:uid="{00000000-0006-0000-0800-00000D000000}">
      <text>
        <r>
          <rPr>
            <sz val="11"/>
            <rFont val="Calibri"/>
          </rPr>
          <t>The telnet-server package must not be installed.</t>
        </r>
      </text>
    </comment>
    <comment ref="S52" authorId="0" shapeId="0" xr:uid="{00000000-0006-0000-0800-00000E000000}">
      <text>
        <r>
          <rPr>
            <sz val="11"/>
            <rFont val="Calibri"/>
          </rPr>
          <t>The rsh-server package must not be installed.</t>
        </r>
      </text>
    </comment>
    <comment ref="T52" authorId="0" shapeId="0" xr:uid="{00000000-0006-0000-0800-00000F000000}">
      <text>
        <r>
          <rPr>
            <sz val="11"/>
            <rFont val="Calibri"/>
          </rPr>
          <t>tc Server ALL must only contain services and functions necessary for operation.</t>
        </r>
      </text>
    </comment>
    <comment ref="U52" authorId="0" shapeId="0" xr:uid="{00000000-0006-0000-0800-000010000000}">
      <text>
        <r>
          <rPr>
            <sz val="11"/>
            <rFont val="Calibri"/>
          </rPr>
          <t>tc Server ALL must exclude documentation, sample code, example applications, and tutorials.</t>
        </r>
      </text>
    </comment>
    <comment ref="V52" authorId="0" shapeId="0" xr:uid="{00000000-0006-0000-0800-000011000000}">
      <text>
        <r>
          <rPr>
            <sz val="11"/>
            <rFont val="Calibri"/>
          </rPr>
          <t>tc Server ALL must exclude installation of utility programs, services, plug-ins, and modules not necessary for operation.</t>
        </r>
      </text>
    </comment>
    <comment ref="W52" authorId="0" shapeId="0" xr:uid="{00000000-0006-0000-0800-000012000000}">
      <text>
        <r>
          <rPr>
            <sz val="11"/>
            <rFont val="Calibri"/>
          </rPr>
          <t>tc Server ALL must have Multipurpose Internet Mail Extensions (MIME) that invoke OS shell programs disabled.</t>
        </r>
      </text>
    </comment>
    <comment ref="X52" authorId="0" shapeId="0" xr:uid="{00000000-0006-0000-0800-000013000000}">
      <text>
        <r>
          <rPr>
            <sz val="11"/>
            <rFont val="Calibri"/>
          </rPr>
          <t>tc Server ALL must have all mappings to unused and vulnerable scripts to be removed.</t>
        </r>
      </text>
    </comment>
    <comment ref="Y52" authorId="0" shapeId="0" xr:uid="{00000000-0006-0000-0800-000014000000}">
      <text>
        <r>
          <rPr>
            <sz val="11"/>
            <rFont val="Calibri"/>
          </rPr>
          <t>tc Server ALL must not have the Web Distributed Authoring (WebDAV) servlet installed.</t>
        </r>
      </text>
    </comment>
    <comment ref="Z52" authorId="0" shapeId="0" xr:uid="{00000000-0006-0000-0800-000015000000}">
      <text>
        <r>
          <rPr>
            <sz val="11"/>
            <rFont val="Calibri"/>
          </rPr>
          <t>tc Server HORIZON must have the allowTrace parameter set to false.</t>
        </r>
      </text>
    </comment>
    <comment ref="AA52" authorId="0" shapeId="0" xr:uid="{00000000-0006-0000-0800-000016000000}">
      <text>
        <r>
          <rPr>
            <sz val="11"/>
            <rFont val="Calibri"/>
          </rPr>
          <t>tc Server VCO must have the allowTrace parameter set to false.</t>
        </r>
      </text>
    </comment>
    <comment ref="AB52" authorId="0" shapeId="0" xr:uid="{00000000-0006-0000-0800-000017000000}">
      <text>
        <r>
          <rPr>
            <sz val="11"/>
            <rFont val="Calibri"/>
          </rPr>
          <t>tc Server VCAC must have the allowTrace parameter set to false.</t>
        </r>
      </text>
    </comment>
    <comment ref="AC52" authorId="0" shapeId="0" xr:uid="{00000000-0006-0000-0800-000018000000}">
      <text>
        <r>
          <rPr>
            <sz val="11"/>
            <rFont val="Calibri"/>
          </rPr>
          <t>tc Server HORIZON must have the debug option turned off.</t>
        </r>
      </text>
    </comment>
    <comment ref="AD52" authorId="0" shapeId="0" xr:uid="{00000000-0006-0000-0800-000019000000}">
      <text>
        <r>
          <rPr>
            <sz val="11"/>
            <rFont val="Calibri"/>
          </rPr>
          <t>tc Server VCO must have the debug option turned off.</t>
        </r>
      </text>
    </comment>
    <comment ref="AE52" authorId="0" shapeId="0" xr:uid="{00000000-0006-0000-0800-00001A000000}">
      <text>
        <r>
          <rPr>
            <sz val="11"/>
            <rFont val="Calibri"/>
          </rPr>
          <t>tc Server VCAC must have the debug option turned off.</t>
        </r>
      </text>
    </comment>
    <comment ref="AF52" authorId="0" shapeId="0" xr:uid="{00000000-0006-0000-0800-00001B000000}">
      <text>
        <r>
          <rPr>
            <sz val="11"/>
            <rFont val="Calibri"/>
          </rPr>
          <t>tc Server HORIZON must disable the shutdown port.</t>
        </r>
      </text>
    </comment>
    <comment ref="AG52" authorId="0" shapeId="0" xr:uid="{00000000-0006-0000-0800-00001C000000}">
      <text>
        <r>
          <rPr>
            <sz val="11"/>
            <rFont val="Calibri"/>
          </rPr>
          <t>tc Server VCO must disable the shutdown port.</t>
        </r>
      </text>
    </comment>
    <comment ref="AH52" authorId="0" shapeId="0" xr:uid="{00000000-0006-0000-0800-00001D000000}">
      <text>
        <r>
          <rPr>
            <sz val="11"/>
            <rFont val="Calibri"/>
          </rPr>
          <t>tc Server VCAC must disable the shutdown port.</t>
        </r>
      </text>
    </comment>
    <comment ref="G74" authorId="0" shapeId="0" xr:uid="{00000000-0006-0000-0800-000020000000}">
      <text>
        <r>
          <rPr>
            <sz val="11"/>
            <rFont val="Calibri"/>
          </rPr>
          <t>HAProxy must have the latest approved security-relevant software updates installed.</t>
        </r>
      </text>
    </comment>
    <comment ref="H74" authorId="0" shapeId="0" xr:uid="{00000000-0006-0000-0800-000021000000}">
      <text>
        <r>
          <rPr>
            <sz val="11"/>
            <rFont val="Calibri"/>
          </rPr>
          <t>Lighttpd must have the latest version installed.</t>
        </r>
      </text>
    </comment>
    <comment ref="I74" authorId="0" shapeId="0" xr:uid="{00000000-0006-0000-0800-000022000000}">
      <text>
        <r>
          <rPr>
            <sz val="11"/>
            <rFont val="Calibri"/>
          </rPr>
          <t>Lighttpd must have the latest approved security-relevant software updates installed.</t>
        </r>
      </text>
    </comment>
    <comment ref="J74" authorId="0" shapeId="0" xr:uid="{00000000-0006-0000-0800-000023000000}">
      <text>
        <r>
          <rPr>
            <sz val="11"/>
            <rFont val="Calibri"/>
          </rPr>
          <t>The vRA PostgreSQL database security updates and patches must be installed in a timely manner in accordance with site policy.</t>
        </r>
      </text>
    </comment>
    <comment ref="K74" authorId="0" shapeId="0" xr:uid="{00000000-0006-0000-0800-000024000000}">
      <text>
        <r>
          <rPr>
            <sz val="11"/>
            <rFont val="Calibri"/>
          </rPr>
          <t>vRA PostgreSQL must have the latest approved security-relevant software updates installed.</t>
        </r>
      </text>
    </comment>
    <comment ref="L74" authorId="0" shapeId="0" xr:uid="{00000000-0006-0000-0800-000025000000}">
      <text>
        <r>
          <rPr>
            <sz val="11"/>
            <rFont val="Calibri"/>
          </rPr>
          <t>The vAMI must have security-relevant software updates installed within the time period directed by an authoritative source (e.g. IAVM, CTOs, DTMs, and STIGs).</t>
        </r>
      </text>
    </comment>
    <comment ref="M74" authorId="0" shapeId="0" xr:uid="{00000000-0006-0000-0800-000026000000}">
      <text>
        <r>
          <rPr>
            <sz val="11"/>
            <rFont val="Calibri"/>
          </rPr>
          <t>tc Server ALL must have all security-relevant software updates installed within the configured time period directed by an authoritative source.</t>
        </r>
      </text>
    </comment>
    <comment ref="G86" authorId="0" shapeId="0" xr:uid="{00000000-0006-0000-0800-000027000000}">
      <text>
        <r>
          <rPr>
            <sz val="11"/>
            <rFont val="Calibri"/>
          </rPr>
          <t>The SLES for vRealize must prevent direct logon into the root account.</t>
        </r>
      </text>
    </comment>
    <comment ref="G91" authorId="0" shapeId="0" xr:uid="{00000000-0006-0000-0800-000028000000}">
      <text>
        <r>
          <rPr>
            <sz val="11"/>
            <rFont val="Calibri"/>
          </rPr>
          <t>SLES for vRealize must enforce a 60-day maximum password lifetime restriction.</t>
        </r>
      </text>
    </comment>
    <comment ref="H91" authorId="0" shapeId="0" xr:uid="{00000000-0006-0000-0800-000029000000}">
      <text>
        <r>
          <rPr>
            <sz val="11"/>
            <rFont val="Calibri"/>
          </rPr>
          <t>The SLES for vRealize must prohibit password reuse for a minimum of five generations.</t>
        </r>
      </text>
    </comment>
    <comment ref="I91" authorId="0" shapeId="0" xr:uid="{00000000-0006-0000-0800-00002A000000}">
      <text>
        <r>
          <rPr>
            <sz val="11"/>
            <rFont val="Calibri"/>
          </rPr>
          <t>The SLES for vRealize must prohibit password reuse for a minimum of five generations - old passwords are being stored.</t>
        </r>
      </text>
    </comment>
    <comment ref="G92" authorId="0" shapeId="0" xr:uid="{00000000-0006-0000-0800-00002B000000}">
      <text>
        <r>
          <rPr>
            <sz val="11"/>
            <rFont val="Calibri"/>
          </rPr>
          <t>The SLES for vRealize must enforce password complexity by requiring that at least one upper-case character be used.</t>
        </r>
      </text>
    </comment>
    <comment ref="H92" authorId="0" shapeId="0" xr:uid="{00000000-0006-0000-0800-00002C000000}">
      <text>
        <r>
          <rPr>
            <sz val="11"/>
            <rFont val="Calibri"/>
          </rPr>
          <t>The SLES for vRealize must enforce password complexity by requiring that at least one lower-case character be used.</t>
        </r>
      </text>
    </comment>
    <comment ref="I92" authorId="0" shapeId="0" xr:uid="{00000000-0006-0000-0800-00002D000000}">
      <text>
        <r>
          <rPr>
            <sz val="11"/>
            <rFont val="Calibri"/>
          </rPr>
          <t>The SLES for vRealize must enforce password complexity by requiring that at least one numeric character be used.</t>
        </r>
      </text>
    </comment>
    <comment ref="J92" authorId="0" shapeId="0" xr:uid="{00000000-0006-0000-0800-00002E000000}">
      <text>
        <r>
          <rPr>
            <sz val="11"/>
            <rFont val="Calibri"/>
          </rPr>
          <t>The SLES for vRealize must enforce a minimum 15-character password length.</t>
        </r>
      </text>
    </comment>
    <comment ref="K92" authorId="0" shapeId="0" xr:uid="{00000000-0006-0000-0800-00002F000000}">
      <text>
        <r>
          <rPr>
            <sz val="11"/>
            <rFont val="Calibri"/>
          </rPr>
          <t>The SLES for vRealize must enforce password complexity by requiring that at least one special character be used.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HAProxy must restrict inbound connections from nonsecure zones.</t>
        </r>
      </text>
    </comment>
    <comment ref="M16" authorId="0" shapeId="0" xr:uid="{00000000-0006-0000-0A00-000003000000}">
      <text>
        <r>
          <rPr>
            <sz val="11"/>
            <rFont val="Calibri"/>
          </rPr>
          <t>The vAMI must restrict inbound connections from nonsecure zones.</t>
        </r>
      </text>
    </comment>
    <comment ref="N16" authorId="0" shapeId="0" xr:uid="{00000000-0006-0000-0A00-000002000000}">
      <text>
        <r>
          <rPr>
            <sz val="11"/>
            <rFont val="Calibri"/>
          </rPr>
          <t>Lighttpd must restrict inbound connections from nonsecure zones.</t>
        </r>
      </text>
    </comment>
    <comment ref="L17" authorId="0" shapeId="0" xr:uid="{00000000-0006-0000-0A00-000004000000}">
      <text>
        <r>
          <rPr>
            <sz val="11"/>
            <rFont val="Calibri"/>
          </rPr>
          <t>HAProxy must restrict inbound connections from nonsecure zones.</t>
        </r>
      </text>
    </comment>
    <comment ref="M17" authorId="0" shapeId="0" xr:uid="{00000000-0006-0000-0A00-000005000000}">
      <text>
        <r>
          <rPr>
            <sz val="11"/>
            <rFont val="Calibri"/>
          </rPr>
          <t>The vAMI must restrict inbound connections from nonsecure zones.</t>
        </r>
      </text>
    </comment>
    <comment ref="N17" authorId="0" shapeId="0" xr:uid="{00000000-0006-0000-0A00-000006000000}">
      <text>
        <r>
          <rPr>
            <sz val="11"/>
            <rFont val="Calibri"/>
          </rPr>
          <t>Lighttpd must restrict inbound connections from nonsecure zones.</t>
        </r>
      </text>
    </comment>
    <comment ref="L35" authorId="0" shapeId="0" xr:uid="{00000000-0006-0000-0A00-000007000000}">
      <text>
        <r>
          <rPr>
            <sz val="11"/>
            <rFont val="Calibri"/>
          </rPr>
          <t>HAProxy must not contain any documentation, sample code, example applications, and tutorials.</t>
        </r>
      </text>
    </comment>
    <comment ref="M35" authorId="0" shapeId="0" xr:uid="{00000000-0006-0000-0A00-000025000000}">
      <text>
        <r>
          <rPr>
            <sz val="11"/>
            <rFont val="Calibri"/>
          </rPr>
          <t>Lighttpd must prohibit unnecessary services, functions or processes.</t>
        </r>
      </text>
    </comment>
    <comment ref="N35" authorId="0" shapeId="0" xr:uid="{00000000-0006-0000-0A00-000026000000}">
      <text>
        <r>
          <rPr>
            <sz val="11"/>
            <rFont val="Calibri"/>
          </rPr>
          <t>Lighttpd must only contain components that are operationally necessary.</t>
        </r>
      </text>
    </comment>
    <comment ref="O35" authorId="0" shapeId="0" xr:uid="{00000000-0006-0000-0A00-000008000000}">
      <text>
        <r>
          <rPr>
            <sz val="11"/>
            <rFont val="Calibri"/>
          </rPr>
          <t>Lighttpd must have MIME types for csh or sh shell programs disabled.</t>
        </r>
      </text>
    </comment>
    <comment ref="P35" authorId="0" shapeId="0" xr:uid="{00000000-0006-0000-0A00-000009000000}">
      <text>
        <r>
          <rPr>
            <sz val="11"/>
            <rFont val="Calibri"/>
          </rPr>
          <t>Lighttpd must only enable mappings to necessary and approved scripts.</t>
        </r>
      </text>
    </comment>
    <comment ref="Q35" authorId="0" shapeId="0" xr:uid="{00000000-0006-0000-0A00-00000A000000}">
      <text>
        <r>
          <rPr>
            <sz val="11"/>
            <rFont val="Calibri"/>
          </rPr>
          <t>Lighttpd must have resource mappings set to disable the serving of certain file types.</t>
        </r>
      </text>
    </comment>
    <comment ref="R35" authorId="0" shapeId="0" xr:uid="{00000000-0006-0000-0A00-00000B000000}">
      <text>
        <r>
          <rPr>
            <sz val="11"/>
            <rFont val="Calibri"/>
          </rPr>
          <t>Lighttpd must not have the Web Distributed Authoring (WebDAV) module installed.</t>
        </r>
      </text>
    </comment>
    <comment ref="S35" authorId="0" shapeId="0" xr:uid="{00000000-0006-0000-0A00-00000C000000}">
      <text>
        <r>
          <rPr>
            <sz val="11"/>
            <rFont val="Calibri"/>
          </rPr>
          <t>Lighttpd must not have the webdav configuration file included.</t>
        </r>
      </text>
    </comment>
    <comment ref="T35" authorId="0" shapeId="0" xr:uid="{00000000-0006-0000-0A00-00000D000000}">
      <text>
        <r>
          <rPr>
            <sz val="11"/>
            <rFont val="Calibri"/>
          </rPr>
          <t>Lighttpd must disable directory browsing.</t>
        </r>
      </text>
    </comment>
    <comment ref="U35" authorId="0" shapeId="0" xr:uid="{00000000-0006-0000-0A00-00000E000000}">
      <text>
        <r>
          <rPr>
            <sz val="11"/>
            <rFont val="Calibri"/>
          </rPr>
          <t>Lighttpd must not be configured to use mod_status.</t>
        </r>
      </text>
    </comment>
    <comment ref="V35" authorId="0" shapeId="0" xr:uid="{00000000-0006-0000-0A00-00000F000000}">
      <text>
        <r>
          <rPr>
            <sz val="11"/>
            <rFont val="Calibri"/>
          </rPr>
          <t>The vAMI must not contain any unnecessary functions and only provide essential capabilities.</t>
        </r>
      </text>
    </comment>
    <comment ref="W35" authorId="0" shapeId="0" xr:uid="{00000000-0006-0000-0A00-000010000000}">
      <text>
        <r>
          <rPr>
            <sz val="11"/>
            <rFont val="Calibri"/>
          </rPr>
          <t>The telnet-server package must not be installed.</t>
        </r>
      </text>
    </comment>
    <comment ref="X35" authorId="0" shapeId="0" xr:uid="{00000000-0006-0000-0A00-000011000000}">
      <text>
        <r>
          <rPr>
            <sz val="11"/>
            <rFont val="Calibri"/>
          </rPr>
          <t>The rsh-server package must not be installed.</t>
        </r>
      </text>
    </comment>
    <comment ref="Y35" authorId="0" shapeId="0" xr:uid="{00000000-0006-0000-0A00-000012000000}">
      <text>
        <r>
          <rPr>
            <sz val="11"/>
            <rFont val="Calibri"/>
          </rPr>
          <t>The ypserv package must not be installed.</t>
        </r>
      </text>
    </comment>
    <comment ref="Z35" authorId="0" shapeId="0" xr:uid="{00000000-0006-0000-0A00-000013000000}">
      <text>
        <r>
          <rPr>
            <sz val="11"/>
            <rFont val="Calibri"/>
          </rPr>
          <t>The yast2-tftp-server package must not be installed.</t>
        </r>
      </text>
    </comment>
    <comment ref="AA35" authorId="0" shapeId="0" xr:uid="{00000000-0006-0000-0A00-000014000000}">
      <text>
        <r>
          <rPr>
            <sz val="11"/>
            <rFont val="Calibri"/>
          </rPr>
          <t>The tftp package must not be installed.</t>
        </r>
      </text>
    </comment>
    <comment ref="AB35" authorId="0" shapeId="0" xr:uid="{00000000-0006-0000-0A00-000015000000}">
      <text>
        <r>
          <rPr>
            <sz val="11"/>
            <rFont val="Calibri"/>
          </rPr>
          <t>The xinetd service must be disabled if no network services using it are enabled.</t>
        </r>
      </text>
    </comment>
    <comment ref="AC35" authorId="0" shapeId="0" xr:uid="{00000000-0006-0000-0A00-000016000000}">
      <text>
        <r>
          <rPr>
            <sz val="11"/>
            <rFont val="Calibri"/>
          </rPr>
          <t>tc Server ALL must only contain services and functions necessary for operation.</t>
        </r>
      </text>
    </comment>
    <comment ref="AD35" authorId="0" shapeId="0" xr:uid="{00000000-0006-0000-0A00-000017000000}">
      <text>
        <r>
          <rPr>
            <sz val="11"/>
            <rFont val="Calibri"/>
          </rPr>
          <t>tc Server ALL must exclude documentation, sample code, example applications, and tutorials.</t>
        </r>
      </text>
    </comment>
    <comment ref="AE35" authorId="0" shapeId="0" xr:uid="{00000000-0006-0000-0A00-000018000000}">
      <text>
        <r>
          <rPr>
            <sz val="11"/>
            <rFont val="Calibri"/>
          </rPr>
          <t>tc Server ALL must exclude installation of utility programs, services, plug-ins, and modules not necessary for operation.</t>
        </r>
      </text>
    </comment>
    <comment ref="AF35" authorId="0" shapeId="0" xr:uid="{00000000-0006-0000-0A00-000019000000}">
      <text>
        <r>
          <rPr>
            <sz val="11"/>
            <rFont val="Calibri"/>
          </rPr>
          <t>tc Server ALL must have Multipurpose Internet Mail Extensions (MIME) that invoke OS shell programs disabled.</t>
        </r>
      </text>
    </comment>
    <comment ref="AG35" authorId="0" shapeId="0" xr:uid="{00000000-0006-0000-0A00-00001A000000}">
      <text>
        <r>
          <rPr>
            <sz val="11"/>
            <rFont val="Calibri"/>
          </rPr>
          <t>tc Server ALL must have all mappings to unused and vulnerable scripts to be removed.</t>
        </r>
      </text>
    </comment>
    <comment ref="AH35" authorId="0" shapeId="0" xr:uid="{00000000-0006-0000-0A00-00001B000000}">
      <text>
        <r>
          <rPr>
            <sz val="11"/>
            <rFont val="Calibri"/>
          </rPr>
          <t>tc Server ALL must not have the Web Distributed Authoring (WebDAV) servlet installed.</t>
        </r>
      </text>
    </comment>
    <comment ref="AI35" authorId="0" shapeId="0" xr:uid="{00000000-0006-0000-0A00-00001C000000}">
      <text>
        <r>
          <rPr>
            <sz val="11"/>
            <rFont val="Calibri"/>
          </rPr>
          <t>tc Server HORIZON must have the allowTrace parameter set to false.</t>
        </r>
      </text>
    </comment>
    <comment ref="AJ35" authorId="0" shapeId="0" xr:uid="{00000000-0006-0000-0A00-00001D000000}">
      <text>
        <r>
          <rPr>
            <sz val="11"/>
            <rFont val="Calibri"/>
          </rPr>
          <t>tc Server VCO must have the allowTrace parameter set to false.</t>
        </r>
      </text>
    </comment>
    <comment ref="AK35" authorId="0" shapeId="0" xr:uid="{00000000-0006-0000-0A00-00001E000000}">
      <text>
        <r>
          <rPr>
            <sz val="11"/>
            <rFont val="Calibri"/>
          </rPr>
          <t>tc Server VCAC must have the allowTrace parameter set to false.</t>
        </r>
      </text>
    </comment>
    <comment ref="AL35" authorId="0" shapeId="0" xr:uid="{00000000-0006-0000-0A00-00001F000000}">
      <text>
        <r>
          <rPr>
            <sz val="11"/>
            <rFont val="Calibri"/>
          </rPr>
          <t>tc Server HORIZON must have the debug option turned off.</t>
        </r>
      </text>
    </comment>
    <comment ref="AM35" authorId="0" shapeId="0" xr:uid="{00000000-0006-0000-0A00-000020000000}">
      <text>
        <r>
          <rPr>
            <sz val="11"/>
            <rFont val="Calibri"/>
          </rPr>
          <t>tc Server VCO must have the debug option turned off.</t>
        </r>
      </text>
    </comment>
    <comment ref="AN35" authorId="0" shapeId="0" xr:uid="{00000000-0006-0000-0A00-000021000000}">
      <text>
        <r>
          <rPr>
            <sz val="11"/>
            <rFont val="Calibri"/>
          </rPr>
          <t>tc Server VCAC must have the debug option turned off.</t>
        </r>
      </text>
    </comment>
    <comment ref="AO35" authorId="0" shapeId="0" xr:uid="{00000000-0006-0000-0A00-000022000000}">
      <text>
        <r>
          <rPr>
            <sz val="11"/>
            <rFont val="Calibri"/>
          </rPr>
          <t>tc Server HORIZON must disable the shutdown port.</t>
        </r>
      </text>
    </comment>
    <comment ref="AP35" authorId="0" shapeId="0" xr:uid="{00000000-0006-0000-0A00-000023000000}">
      <text>
        <r>
          <rPr>
            <sz val="11"/>
            <rFont val="Calibri"/>
          </rPr>
          <t>tc Server VCO must disable the shutdown port.</t>
        </r>
      </text>
    </comment>
    <comment ref="AQ35" authorId="0" shapeId="0" xr:uid="{00000000-0006-0000-0A00-000024000000}">
      <text>
        <r>
          <rPr>
            <sz val="11"/>
            <rFont val="Calibri"/>
          </rPr>
          <t>tc Server VCAC must disable the shutdown port.</t>
        </r>
      </text>
    </comment>
    <comment ref="L84" authorId="0" shapeId="0" xr:uid="{00000000-0006-0000-0A00-000027000000}">
      <text>
        <r>
          <rPr>
            <sz val="11"/>
            <rFont val="Calibri"/>
          </rPr>
          <t>vRA must enable FIPS Mode.</t>
        </r>
      </text>
    </comment>
    <comment ref="M84" authorId="0" shapeId="0" xr:uid="{00000000-0006-0000-0A00-000030000000}">
      <text>
        <r>
          <rPr>
            <sz val="11"/>
            <rFont val="Calibri"/>
          </rPr>
          <t>HAProxy must use SSL/TLS protocols in order to secure passwords during transmission from the client.</t>
        </r>
      </text>
    </comment>
    <comment ref="N84" authorId="0" shapeId="0" xr:uid="{00000000-0006-0000-0A00-000031000000}">
      <text>
        <r>
          <rPr>
            <sz val="11"/>
            <rFont val="Calibri"/>
          </rPr>
          <t>HAProxy must be configured to use only FIPS 140-2 approved ciphers.</t>
        </r>
      </text>
    </comment>
    <comment ref="O84" authorId="0" shapeId="0" xr:uid="{00000000-0006-0000-0A00-000032000000}">
      <text>
        <r>
          <rPr>
            <sz val="11"/>
            <rFont val="Calibri"/>
          </rPr>
          <t>HAProxy must redirect all http traffic to use https.</t>
        </r>
      </text>
    </comment>
    <comment ref="P84" authorId="0" shapeId="0" xr:uid="{00000000-0006-0000-0A00-000033000000}">
      <text>
        <r>
          <rPr>
            <sz val="11"/>
            <rFont val="Calibri"/>
          </rPr>
          <t>HAProxy must be configured with FIPS 140-2 compliant ciphers for https connections.</t>
        </r>
      </text>
    </comment>
    <comment ref="Q84" authorId="0" shapeId="0" xr:uid="{00000000-0006-0000-0A00-000034000000}">
      <text>
        <r>
          <rPr>
            <sz val="11"/>
            <rFont val="Calibri"/>
          </rPr>
          <t>HAProxy must be configured to use SSL/TLS.</t>
        </r>
      </text>
    </comment>
    <comment ref="R84" authorId="0" shapeId="0" xr:uid="{00000000-0006-0000-0A00-000035000000}">
      <text>
        <r>
          <rPr>
            <sz val="11"/>
            <rFont val="Calibri"/>
          </rPr>
          <t>HAProxy must set the no-sslv3 value on all client ports.</t>
        </r>
      </text>
    </comment>
    <comment ref="S84" authorId="0" shapeId="0" xr:uid="{00000000-0006-0000-0A00-000036000000}">
      <text>
        <r>
          <rPr>
            <sz val="11"/>
            <rFont val="Calibri"/>
          </rPr>
          <t>HAProxy must remove all export ciphers.</t>
        </r>
      </text>
    </comment>
    <comment ref="T84" authorId="0" shapeId="0" xr:uid="{00000000-0006-0000-0A00-000037000000}">
      <text>
        <r>
          <rPr>
            <sz val="11"/>
            <rFont val="Calibri"/>
          </rPr>
          <t>Lighttpd must be configured with FIPS 140-2 compliant ciphers for https connections.</t>
        </r>
      </text>
    </comment>
    <comment ref="U84" authorId="0" shapeId="0" xr:uid="{00000000-0006-0000-0A00-000038000000}">
      <text>
        <r>
          <rPr>
            <sz val="11"/>
            <rFont val="Calibri"/>
          </rPr>
          <t>Lighttpd must be configured to use the SSL engine.</t>
        </r>
      </text>
    </comment>
    <comment ref="V84" authorId="0" shapeId="0" xr:uid="{00000000-0006-0000-0A00-000039000000}">
      <text>
        <r>
          <rPr>
            <sz val="11"/>
            <rFont val="Calibri"/>
          </rPr>
          <t>Lighttpd must use SSL/TLS protocols in order to secure passwords during transmission from the client.</t>
        </r>
      </text>
    </comment>
    <comment ref="W84" authorId="0" shapeId="0" xr:uid="{00000000-0006-0000-0A00-00003A000000}">
      <text>
        <r>
          <rPr>
            <sz val="11"/>
            <rFont val="Calibri"/>
          </rPr>
          <t>Lighttpd must have private key access restricted.</t>
        </r>
      </text>
    </comment>
    <comment ref="X84" authorId="0" shapeId="0" xr:uid="{00000000-0006-0000-0A00-00003B000000}">
      <text>
        <r>
          <rPr>
            <sz val="11"/>
            <rFont val="Calibri"/>
          </rPr>
          <t>Lighttpd must be configured to use only FIPS 140-2 approved ciphers.</t>
        </r>
      </text>
    </comment>
    <comment ref="Y84" authorId="0" shapeId="0" xr:uid="{00000000-0006-0000-0A00-00003C000000}">
      <text>
        <r>
          <rPr>
            <sz val="11"/>
            <rFont val="Calibri"/>
          </rPr>
          <t>Lighttpd must be configured with FIPS 140-2 compliant ciphers for https connections.</t>
        </r>
      </text>
    </comment>
    <comment ref="Z84" authorId="0" shapeId="0" xr:uid="{00000000-0006-0000-0A00-00003D000000}">
      <text>
        <r>
          <rPr>
            <sz val="11"/>
            <rFont val="Calibri"/>
          </rPr>
          <t>Lighttpd must be configured to use the SSL engine.</t>
        </r>
      </text>
    </comment>
    <comment ref="AA84" authorId="0" shapeId="0" xr:uid="{00000000-0006-0000-0A00-00003E000000}">
      <text>
        <r>
          <rPr>
            <sz val="11"/>
            <rFont val="Calibri"/>
          </rPr>
          <t>Lighttpd must be configured to use the SSL engine.</t>
        </r>
      </text>
    </comment>
    <comment ref="AB84" authorId="0" shapeId="0" xr:uid="{00000000-0006-0000-0A00-00003F000000}">
      <text>
        <r>
          <rPr>
            <sz val="11"/>
            <rFont val="Calibri"/>
          </rPr>
          <t>Lighttpd must use an approved TLS version for encryption.</t>
        </r>
      </text>
    </comment>
    <comment ref="AC84" authorId="0" shapeId="0" xr:uid="{00000000-0006-0000-0A00-000040000000}">
      <text>
        <r>
          <rPr>
            <sz val="11"/>
            <rFont val="Calibri"/>
          </rPr>
          <t>Lighttpd must remove all export ciphers to transmitted information.</t>
        </r>
      </text>
    </comment>
    <comment ref="AD84" authorId="0" shapeId="0" xr:uid="{00000000-0006-0000-0A00-000041000000}">
      <text>
        <r>
          <rPr>
            <sz val="11"/>
            <rFont val="Calibri"/>
          </rPr>
          <t>The vRA PostgreSQL database must use FIPS 140-2 ciphers.</t>
        </r>
      </text>
    </comment>
    <comment ref="AE84" authorId="0" shapeId="0" xr:uid="{00000000-0006-0000-0A00-000042000000}">
      <text>
        <r>
          <rPr>
            <sz val="11"/>
            <rFont val="Calibri"/>
          </rPr>
          <t>The vRA PostgreSQL database must use FIPS 140-2 ciphers.</t>
        </r>
      </text>
    </comment>
    <comment ref="AF84" authorId="0" shapeId="0" xr:uid="{00000000-0006-0000-0A00-000043000000}">
      <text>
        <r>
          <rPr>
            <sz val="11"/>
            <rFont val="Calibri"/>
          </rPr>
          <t>The vRA PostgreSQL database must use FIPS 140-2 ciphers.</t>
        </r>
      </text>
    </comment>
    <comment ref="AG84" authorId="0" shapeId="0" xr:uid="{00000000-0006-0000-0A00-000044000000}">
      <text>
        <r>
          <rPr>
            <sz val="11"/>
            <rFont val="Calibri"/>
          </rPr>
          <t>The DBMS must use NIST FIPS 140-2 validated cryptographic modules for cryptographic operations.</t>
        </r>
      </text>
    </comment>
    <comment ref="AH84" authorId="0" shapeId="0" xr:uid="{00000000-0006-0000-0A00-000045000000}">
      <text>
        <r>
          <rPr>
            <sz val="11"/>
            <rFont val="Calibri"/>
          </rPr>
          <t>The vAMI must use FIPS 140-2 approved ciphers when transmitting management data during remote access management sessions.</t>
        </r>
      </text>
    </comment>
    <comment ref="AI84" authorId="0" shapeId="0" xr:uid="{00000000-0006-0000-0A00-000046000000}">
      <text>
        <r>
          <rPr>
            <sz val="11"/>
            <rFont val="Calibri"/>
          </rPr>
          <t>The vAMI must use the sfcb HTTPS port for communication with Lighttpd.</t>
        </r>
      </text>
    </comment>
    <comment ref="AJ84" authorId="0" shapeId="0" xr:uid="{00000000-0006-0000-0A00-000047000000}">
      <text>
        <r>
          <rPr>
            <sz val="11"/>
            <rFont val="Calibri"/>
          </rPr>
          <t>The vAMI must transmit only encrypted representations of passwords.</t>
        </r>
      </text>
    </comment>
    <comment ref="AK84" authorId="0" shapeId="0" xr:uid="{00000000-0006-0000-0A00-000048000000}">
      <text>
        <r>
          <rPr>
            <sz val="11"/>
            <rFont val="Calibri"/>
          </rPr>
          <t>The vAMI must use approved versions of TLS.</t>
        </r>
      </text>
    </comment>
    <comment ref="AL84" authorId="0" shapeId="0" xr:uid="{00000000-0006-0000-0A00-000049000000}">
      <text>
        <r>
          <rPr>
            <sz val="11"/>
            <rFont val="Calibri"/>
          </rPr>
          <t>The vAMI must implement NSA-approved cryptography to protect classified information in accordance with applicable federal laws, Executive Orders, directives, policies, regulations, and standards.</t>
        </r>
      </text>
    </comment>
    <comment ref="AM84" authorId="0" shapeId="0" xr:uid="{00000000-0006-0000-0A00-00004A000000}">
      <text>
        <r>
          <rPr>
            <sz val="11"/>
            <rFont val="Calibri"/>
          </rPr>
          <t>The vAMI must use approved versions of TLS.</t>
        </r>
      </text>
    </comment>
    <comment ref="AN84" authorId="0" shapeId="0" xr:uid="{00000000-0006-0000-0A00-00004B000000}">
      <text>
        <r>
          <rPr>
            <sz val="11"/>
            <rFont val="Calibri"/>
          </rPr>
          <t>The vAMI sfcb must have HTTPS enabled.</t>
        </r>
      </text>
    </comment>
    <comment ref="AO84" authorId="0" shapeId="0" xr:uid="{00000000-0006-0000-0A00-00004C000000}">
      <text>
        <r>
          <rPr>
            <sz val="11"/>
            <rFont val="Calibri"/>
          </rPr>
          <t>The vAMI sfcb must have HTTP disabled.</t>
        </r>
      </text>
    </comment>
    <comment ref="AP84" authorId="0" shapeId="0" xr:uid="{00000000-0006-0000-0A00-00004D000000}">
      <text>
        <r>
          <rPr>
            <sz val="11"/>
            <rFont val="Calibri"/>
          </rPr>
          <t>The application server must remove all export ciphers to protect the confidentiality and integrity of transmitted information.</t>
        </r>
      </text>
    </comment>
    <comment ref="AQ84" authorId="0" shapeId="0" xr:uid="{00000000-0006-0000-0A00-00004E000000}">
      <text>
        <r>
          <rPr>
            <sz val="11"/>
            <rFont val="Calibri"/>
          </rPr>
          <t>vIDM must utilize encryption when using LDAP for authentication.</t>
        </r>
      </text>
    </comment>
    <comment ref="AR84" authorId="0" shapeId="0" xr:uid="{00000000-0006-0000-0A00-000028000000}">
      <text>
        <r>
          <rPr>
            <sz val="11"/>
            <rFont val="Calibri"/>
          </rPr>
          <t>HAProxy must be configured with FIPS 140-2 compliant ciphers for https connections.</t>
        </r>
      </text>
    </comment>
    <comment ref="AS84" authorId="0" shapeId="0" xr:uid="{00000000-0006-0000-0A00-000029000000}">
      <text>
        <r>
          <rPr>
            <sz val="11"/>
            <rFont val="Calibri"/>
          </rPr>
          <t>HAProxy must be configured to use TLS for https connections.</t>
        </r>
      </text>
    </comment>
    <comment ref="AT84" authorId="0" shapeId="0" xr:uid="{00000000-0006-0000-0A00-00002A000000}">
      <text>
        <r>
          <rPr>
            <sz val="11"/>
            <rFont val="Calibri"/>
          </rPr>
          <t>HAProxy must maintain the confidentiality and integrity of information during reception.</t>
        </r>
      </text>
    </comment>
    <comment ref="AU84" authorId="0" shapeId="0" xr:uid="{00000000-0006-0000-0A00-00002B000000}">
      <text>
        <r>
          <rPr>
            <sz val="11"/>
            <rFont val="Calibri"/>
          </rPr>
          <t>The SLES for vRealize must implement DoD-approved encryption to protect the confidentiality of remote access sessions- SSH Daemon.</t>
        </r>
      </text>
    </comment>
    <comment ref="AV84" authorId="0" shapeId="0" xr:uid="{00000000-0006-0000-0A00-00002C000000}">
      <text>
        <r>
          <rPr>
            <sz val="11"/>
            <rFont val="Calibri"/>
          </rPr>
          <t>The SLES for vRealize must implement DoD-approved encryption to protect the confidentiality of remote access sessions - SSH Client.</t>
        </r>
      </text>
    </comment>
    <comment ref="AW84" authorId="0" shapeId="0" xr:uid="{00000000-0006-0000-0A00-00002D000000}">
      <text>
        <r>
          <rPr>
            <sz val="11"/>
            <rFont val="Calibri"/>
          </rPr>
          <t>The SLES for vRealize must implement cryptographic mechanisms to protect the integrity of nonlocal maintenance and diagnostic communications, when used for nonlocal maintenance sessions.</t>
        </r>
      </text>
    </comment>
    <comment ref="AX84" authorId="0" shapeId="0" xr:uid="{00000000-0006-0000-0A00-00002E000000}">
      <text>
        <r>
          <rPr>
            <sz val="11"/>
            <rFont val="Calibri"/>
          </rPr>
          <t>The SLES for vRealize must implement cryptographic mechanisms to protect the confidentiality of nonlocal maintenance and diagnostic communications, when used for nonlocal maintenance sessions.</t>
        </r>
      </text>
    </comment>
    <comment ref="AY84" authorId="0" shapeId="0" xr:uid="{00000000-0006-0000-0A00-00002F000000}">
      <text>
        <r>
          <rPr>
            <sz val="11"/>
            <rFont val="Calibri"/>
          </rPr>
          <t>The SLES for vRealize must implement NSA-approved cryptography to protect classified information in accordance with applicable federal laws, Executive Orders, directives, policies, regulations, and standards.</t>
        </r>
      </text>
    </comment>
    <comment ref="L119" authorId="0" shapeId="0" xr:uid="{00000000-0006-0000-0A00-00004F000000}">
      <text>
        <r>
          <rPr>
            <sz val="11"/>
            <rFont val="Calibri"/>
          </rPr>
          <t>HAProxy must have the latest approved security-relevant software updates installed.</t>
        </r>
      </text>
    </comment>
    <comment ref="M119" authorId="0" shapeId="0" xr:uid="{00000000-0006-0000-0A00-000050000000}">
      <text>
        <r>
          <rPr>
            <sz val="11"/>
            <rFont val="Calibri"/>
          </rPr>
          <t>Lighttpd must have the latest version installed.</t>
        </r>
      </text>
    </comment>
    <comment ref="N119" authorId="0" shapeId="0" xr:uid="{00000000-0006-0000-0A00-000051000000}">
      <text>
        <r>
          <rPr>
            <sz val="11"/>
            <rFont val="Calibri"/>
          </rPr>
          <t>Lighttpd must have the latest approved security-relevant software updates installed.</t>
        </r>
      </text>
    </comment>
    <comment ref="O119" authorId="0" shapeId="0" xr:uid="{00000000-0006-0000-0A00-000052000000}">
      <text>
        <r>
          <rPr>
            <sz val="11"/>
            <rFont val="Calibri"/>
          </rPr>
          <t>The vRA PostgreSQL database security updates and patches must be installed in a timely manner in accordance with site policy.</t>
        </r>
      </text>
    </comment>
    <comment ref="P119" authorId="0" shapeId="0" xr:uid="{00000000-0006-0000-0A00-000053000000}">
      <text>
        <r>
          <rPr>
            <sz val="11"/>
            <rFont val="Calibri"/>
          </rPr>
          <t>vRA PostgreSQL must have the latest approved security-relevant software updates installed.</t>
        </r>
      </text>
    </comment>
    <comment ref="Q119" authorId="0" shapeId="0" xr:uid="{00000000-0006-0000-0A00-000054000000}">
      <text>
        <r>
          <rPr>
            <sz val="11"/>
            <rFont val="Calibri"/>
          </rPr>
          <t>The vAMI must have security-relevant software updates installed within the time period directed by an authoritative source (e.g. IAVM, CTOs, DTMs, and STIGs).</t>
        </r>
      </text>
    </comment>
    <comment ref="R119" authorId="0" shapeId="0" xr:uid="{00000000-0006-0000-0A00-000055000000}">
      <text>
        <r>
          <rPr>
            <sz val="11"/>
            <rFont val="Calibri"/>
          </rPr>
          <t>tc Server ALL must have all security-relevant software updates installed within the configured time period directed by an authoritative source.</t>
        </r>
      </text>
    </comment>
    <comment ref="L159" authorId="0" shapeId="0" xr:uid="{00000000-0006-0000-0A00-000056000000}">
      <text>
        <r>
          <rPr>
            <sz val="11"/>
            <rFont val="Calibri"/>
          </rPr>
          <t>The vRealize Automation application must be configured to a 15 minute of less session timeout.</t>
        </r>
      </text>
    </comment>
    <comment ref="M159" authorId="0" shapeId="0" xr:uid="{00000000-0006-0000-0A00-000057000000}">
      <text>
        <r>
          <rPr>
            <sz val="11"/>
            <rFont val="Calibri"/>
          </rPr>
          <t>HAProxy must set an absolute timeout on sessions.</t>
        </r>
      </text>
    </comment>
    <comment ref="N159" authorId="0" shapeId="0" xr:uid="{00000000-0006-0000-0A00-000058000000}">
      <text>
        <r>
          <rPr>
            <sz val="11"/>
            <rFont val="Calibri"/>
          </rPr>
          <t>HAProxy must set an inactive timeout on sessions.</t>
        </r>
      </text>
    </comment>
    <comment ref="O159" authorId="0" shapeId="0" xr:uid="{00000000-0006-0000-0A00-000059000000}">
      <text>
        <r>
          <rPr>
            <sz val="11"/>
            <rFont val="Calibri"/>
          </rPr>
          <t>The SLES for vRealize must initiate a session lock after a 15-minute period of inactivity for all connection types.</t>
        </r>
      </text>
    </comment>
    <comment ref="P159" authorId="0" shapeId="0" xr:uid="{00000000-0006-0000-0A00-00005A000000}">
      <text>
        <r>
          <rPr>
            <sz val="11"/>
            <rFont val="Calibri"/>
          </rPr>
          <t>The SLES for vRealize must initiate a session lock after a 15-minute period of inactivity for an SSH connection.</t>
        </r>
      </text>
    </comment>
    <comment ref="Q159" authorId="0" shapeId="0" xr:uid="{00000000-0006-0000-0A00-00005B000000}">
      <text>
        <r>
          <rPr>
            <sz val="11"/>
            <rFont val="Calibri"/>
          </rPr>
          <t>The SLES for vRealize must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text>
    </comment>
    <comment ref="R159" authorId="0" shapeId="0" xr:uid="{00000000-0006-0000-0A00-00005C000000}">
      <text>
        <r>
          <rPr>
            <sz val="11"/>
            <rFont val="Calibri"/>
          </rPr>
          <t>The SLES for vRealize must automatically terminate a user session after inactivity time-outs have expired or at shutdown.</t>
        </r>
      </text>
    </comment>
    <comment ref="S159" authorId="0" shapeId="0" xr:uid="{00000000-0006-0000-0A00-00005D000000}">
      <text>
        <r>
          <rPr>
            <sz val="11"/>
            <rFont val="Calibri"/>
          </rPr>
          <t>tc Server HORIZON must limit the amount of time that each TCP connection is kept alive.</t>
        </r>
      </text>
    </comment>
    <comment ref="T159" authorId="0" shapeId="0" xr:uid="{00000000-0006-0000-0A00-00005E000000}">
      <text>
        <r>
          <rPr>
            <sz val="11"/>
            <rFont val="Calibri"/>
          </rPr>
          <t>tc Server VCO must limit the amount of time that each TCP connection is kept alive.</t>
        </r>
      </text>
    </comment>
    <comment ref="U159" authorId="0" shapeId="0" xr:uid="{00000000-0006-0000-0A00-00005F000000}">
      <text>
        <r>
          <rPr>
            <sz val="11"/>
            <rFont val="Calibri"/>
          </rPr>
          <t>tc Server VCAC must limit the amount of time that each TCP connection is kept alive.</t>
        </r>
      </text>
    </comment>
    <comment ref="V159" authorId="0" shapeId="0" xr:uid="{00000000-0006-0000-0A00-000060000000}">
      <text>
        <r>
          <rPr>
            <sz val="11"/>
            <rFont val="Calibri"/>
          </rPr>
          <t>tc Server HORIZON must limit the number of times that each TCP connection is kept alive.</t>
        </r>
      </text>
    </comment>
    <comment ref="W159" authorId="0" shapeId="0" xr:uid="{00000000-0006-0000-0A00-000061000000}">
      <text>
        <r>
          <rPr>
            <sz val="11"/>
            <rFont val="Calibri"/>
          </rPr>
          <t>tc Server VCO must limit the number of times that each TCP connection is kept alive.</t>
        </r>
      </text>
    </comment>
    <comment ref="X159" authorId="0" shapeId="0" xr:uid="{00000000-0006-0000-0A00-000062000000}">
      <text>
        <r>
          <rPr>
            <sz val="11"/>
            <rFont val="Calibri"/>
          </rPr>
          <t>tc Server VCAC must limit the number of times that each TCP connection is kept alive.</t>
        </r>
      </text>
    </comment>
    <comment ref="Y159" authorId="0" shapeId="0" xr:uid="{00000000-0006-0000-0A00-000063000000}">
      <text>
        <r>
          <rPr>
            <sz val="11"/>
            <rFont val="Calibri"/>
          </rPr>
          <t>tc Server HORIZON must set an inactive timeout for sessions.</t>
        </r>
      </text>
    </comment>
    <comment ref="Z159" authorId="0" shapeId="0" xr:uid="{00000000-0006-0000-0A00-000064000000}">
      <text>
        <r>
          <rPr>
            <sz val="11"/>
            <rFont val="Calibri"/>
          </rPr>
          <t>tc Server VCO must set an inactive timeout for sessions.</t>
        </r>
      </text>
    </comment>
    <comment ref="AA159" authorId="0" shapeId="0" xr:uid="{00000000-0006-0000-0A00-000065000000}">
      <text>
        <r>
          <rPr>
            <sz val="11"/>
            <rFont val="Calibri"/>
          </rPr>
          <t>tc Server VCAC must set an inactive timeout for sessions.</t>
        </r>
      </text>
    </comment>
    <comment ref="L162" authorId="0" shapeId="0" xr:uid="{00000000-0006-0000-0A00-000066000000}">
      <text>
        <r>
          <rPr>
            <sz val="11"/>
            <rFont val="Calibri"/>
          </rPr>
          <t>The SLES for vRealize must store only encrypted representations of passwords.</t>
        </r>
      </text>
    </comment>
    <comment ref="M162" authorId="0" shapeId="0" xr:uid="{00000000-0006-0000-0A00-000067000000}">
      <text>
        <r>
          <rPr>
            <sz val="11"/>
            <rFont val="Calibri"/>
          </rPr>
          <t>The SLES for vRealize must store only encrypted representations of passwords.</t>
        </r>
      </text>
    </comment>
    <comment ref="L164" authorId="0" shapeId="0" xr:uid="{00000000-0006-0000-0A00-000068000000}">
      <text>
        <r>
          <rPr>
            <sz val="11"/>
            <rFont val="Calibri"/>
          </rPr>
          <t>The SLES for vRealize must enforce the limit of three consecutive invalid logon attempts by a user during a 15-minute time period.</t>
        </r>
      </text>
    </comment>
    <comment ref="M164" authorId="0" shapeId="0" xr:uid="{00000000-0006-0000-0A00-000069000000}">
      <text>
        <r>
          <rPr>
            <sz val="11"/>
            <rFont val="Calibri"/>
          </rPr>
          <t>The SLES for vRealize must automatically lock an account until the locked account is released by an administrator when three unsuccessful logon attempts in 15 minutes occur.</t>
        </r>
      </text>
    </comment>
    <comment ref="L166" authorId="0" shapeId="0" xr:uid="{00000000-0006-0000-0A00-00006A000000}">
      <text>
        <r>
          <rPr>
            <sz val="11"/>
            <rFont val="Calibri"/>
          </rPr>
          <t>The SLES for vRealize must enforce password complexity by requiring that at least one upper-case character be used.</t>
        </r>
      </text>
    </comment>
    <comment ref="M166" authorId="0" shapeId="0" xr:uid="{00000000-0006-0000-0A00-00006B000000}">
      <text>
        <r>
          <rPr>
            <sz val="11"/>
            <rFont val="Calibri"/>
          </rPr>
          <t>The SLES for vRealize must enforce password complexity by requiring that at least one lower-case character be used.</t>
        </r>
      </text>
    </comment>
    <comment ref="N166" authorId="0" shapeId="0" xr:uid="{00000000-0006-0000-0A00-00006C000000}">
      <text>
        <r>
          <rPr>
            <sz val="11"/>
            <rFont val="Calibri"/>
          </rPr>
          <t>The SLES for vRealize must enforce password complexity by requiring that at least one numeric character be used.</t>
        </r>
      </text>
    </comment>
    <comment ref="O166" authorId="0" shapeId="0" xr:uid="{00000000-0006-0000-0A00-00006D000000}">
      <text>
        <r>
          <rPr>
            <sz val="11"/>
            <rFont val="Calibri"/>
          </rPr>
          <t>The SLES for vRealize must enforce a minimum 15-character password length.</t>
        </r>
      </text>
    </comment>
    <comment ref="P166" authorId="0" shapeId="0" xr:uid="{00000000-0006-0000-0A00-00006E000000}">
      <text>
        <r>
          <rPr>
            <sz val="11"/>
            <rFont val="Calibri"/>
          </rPr>
          <t>The SLES for vRealize must enforce password complexity by requiring that at least one special character be used.</t>
        </r>
      </text>
    </comment>
    <comment ref="L167" authorId="0" shapeId="0" xr:uid="{00000000-0006-0000-0A00-00006F000000}">
      <text>
        <r>
          <rPr>
            <sz val="11"/>
            <rFont val="Calibri"/>
          </rPr>
          <t>The SLES for vRealize must prohibit password reuse for a minimum of five generations.</t>
        </r>
      </text>
    </comment>
    <comment ref="M167" authorId="0" shapeId="0" xr:uid="{00000000-0006-0000-0A00-000070000000}">
      <text>
        <r>
          <rPr>
            <sz val="11"/>
            <rFont val="Calibri"/>
          </rPr>
          <t>The SLES for vRealize must prohibit password reuse for a minimum of five generations - old passwords are being stored.</t>
        </r>
      </text>
    </comment>
    <comment ref="L169" authorId="0" shapeId="0" xr:uid="{00000000-0006-0000-0A00-000071000000}">
      <text>
        <r>
          <rPr>
            <sz val="11"/>
            <rFont val="Calibri"/>
          </rPr>
          <t>SLES for vRealize must enforce a 60-day maximum password lifetime restriction.</t>
        </r>
      </text>
    </comment>
    <comment ref="M169" authorId="0" shapeId="0" xr:uid="{00000000-0006-0000-0A00-000072000000}">
      <text>
        <r>
          <rPr>
            <sz val="11"/>
            <rFont val="Calibri"/>
          </rPr>
          <t>User passwords must be changed at least every 60 days.</t>
        </r>
      </text>
    </comment>
    <comment ref="L174" authorId="0" shapeId="0" xr:uid="{00000000-0006-0000-0A00-000073000000}">
      <text>
        <r>
          <rPr>
            <sz val="11"/>
            <rFont val="Calibri"/>
          </rPr>
          <t>The SLES for vRealize must employ strong authenticators in the establishment of nonlocal maintenance and diagnostic sessions.</t>
        </r>
      </text>
    </comment>
    <comment ref="L221" authorId="0" shapeId="0" xr:uid="{00000000-0006-0000-0A00-000074000000}">
      <text>
        <r>
          <rPr>
            <sz val="11"/>
            <rFont val="Calibri"/>
          </rPr>
          <t>Lighttpd must produce log records containing sufficient information to establish what type of events occurred.</t>
        </r>
      </text>
    </comment>
    <comment ref="M221" authorId="0" shapeId="0" xr:uid="{00000000-0006-0000-0A00-000075000000}">
      <text>
        <r>
          <rPr>
            <sz val="11"/>
            <rFont val="Calibri"/>
          </rPr>
          <t>Lighttpd must produce log records containing sufficient information to establish when (date and time) events occurred.</t>
        </r>
      </text>
    </comment>
    <comment ref="N221" authorId="0" shapeId="0" xr:uid="{00000000-0006-0000-0A00-000076000000}">
      <text>
        <r>
          <rPr>
            <sz val="11"/>
            <rFont val="Calibri"/>
          </rPr>
          <t>Lighttpd must produce log records containing sufficient information to establish where within the web server the events occurred.</t>
        </r>
      </text>
    </comment>
    <comment ref="O221" authorId="0" shapeId="0" xr:uid="{00000000-0006-0000-0A00-000077000000}">
      <text>
        <r>
          <rPr>
            <sz val="11"/>
            <rFont val="Calibri"/>
          </rPr>
          <t>Lighttpd must produce log records containing sufficient information to establish the source of events.</t>
        </r>
      </text>
    </comment>
    <comment ref="P221" authorId="0" shapeId="0" xr:uid="{00000000-0006-0000-0A00-000078000000}">
      <text>
        <r>
          <rPr>
            <sz val="11"/>
            <rFont val="Calibri"/>
          </rPr>
          <t>Lighttpd must produce log records containing sufficient information to establish the outcome (success or failure) of events.</t>
        </r>
      </text>
    </comment>
    <comment ref="Q221" authorId="0" shapeId="0" xr:uid="{00000000-0006-0000-0A00-000079000000}">
      <text>
        <r>
          <rPr>
            <sz val="11"/>
            <rFont val="Calibri"/>
          </rPr>
          <t>vRA PostgreSQL database log file data must contain required data elements.</t>
        </r>
      </text>
    </comment>
    <comment ref="R221" authorId="0" shapeId="0" xr:uid="{00000000-0006-0000-0A00-00007A000000}">
      <text>
        <r>
          <rPr>
            <sz val="11"/>
            <rFont val="Calibri"/>
          </rPr>
          <t>The vRA PostgreSQL database must set the log_statement to all.</t>
        </r>
      </text>
    </comment>
    <comment ref="S221" authorId="0" shapeId="0" xr:uid="{00000000-0006-0000-0A00-00007B000000}">
      <text>
        <r>
          <rPr>
            <sz val="11"/>
            <rFont val="Calibri"/>
          </rPr>
          <t>The vRA PostgreSQL database must set the log_statement to all.</t>
        </r>
      </text>
    </comment>
    <comment ref="T221" authorId="0" shapeId="0" xr:uid="{00000000-0006-0000-0A00-00007C000000}">
      <text>
        <r>
          <rPr>
            <sz val="11"/>
            <rFont val="Calibri"/>
          </rPr>
          <t>The vRA PostgreSQL database must set the log_statement to all.</t>
        </r>
      </text>
    </comment>
    <comment ref="U221" authorId="0" shapeId="0" xr:uid="{00000000-0006-0000-0A00-00007D000000}">
      <text>
        <r>
          <rPr>
            <sz val="11"/>
            <rFont val="Calibri"/>
          </rPr>
          <t>vRA PostgreSQL database log file data must contain required data elements.</t>
        </r>
      </text>
    </comment>
    <comment ref="V221" authorId="0" shapeId="0" xr:uid="{00000000-0006-0000-0A00-00007E000000}">
      <text>
        <r>
          <rPr>
            <sz val="11"/>
            <rFont val="Calibri"/>
          </rPr>
          <t>vRA PostgreSQL database log file data must contain required data elements.</t>
        </r>
      </text>
    </comment>
    <comment ref="W221" authorId="0" shapeId="0" xr:uid="{00000000-0006-0000-0A00-00007F000000}">
      <text>
        <r>
          <rPr>
            <sz val="11"/>
            <rFont val="Calibri"/>
          </rPr>
          <t>vRA PostgreSQL database log file data must contain required data elements.</t>
        </r>
      </text>
    </comment>
    <comment ref="X221" authorId="0" shapeId="0" xr:uid="{00000000-0006-0000-0A00-000080000000}">
      <text>
        <r>
          <rPr>
            <sz val="11"/>
            <rFont val="Calibri"/>
          </rPr>
          <t>vRA PostgreSQL database log file data must contain required data elements.</t>
        </r>
      </text>
    </comment>
    <comment ref="Y221" authorId="0" shapeId="0" xr:uid="{00000000-0006-0000-0A00-000081000000}">
      <text>
        <r>
          <rPr>
            <sz val="11"/>
            <rFont val="Calibri"/>
          </rPr>
          <t>vRA PostgreSQL database log file data must contain required data elements.</t>
        </r>
      </text>
    </comment>
    <comment ref="Z221" authorId="0" shapeId="0" xr:uid="{00000000-0006-0000-0A00-000082000000}">
      <text>
        <r>
          <rPr>
            <sz val="11"/>
            <rFont val="Calibri"/>
          </rPr>
          <t>vRA PostgreSQL database log file data must contain required data elements.</t>
        </r>
      </text>
    </comment>
    <comment ref="AA221" authorId="0" shapeId="0" xr:uid="{00000000-0006-0000-0A00-000083000000}">
      <text>
        <r>
          <rPr>
            <sz val="11"/>
            <rFont val="Calibri"/>
          </rPr>
          <t>vRA PostgreSQL database log file data must contain required data elements.</t>
        </r>
      </text>
    </comment>
    <comment ref="AB221" authorId="0" shapeId="0" xr:uid="{00000000-0006-0000-0A00-000084000000}">
      <text>
        <r>
          <rPr>
            <sz val="11"/>
            <rFont val="Calibri"/>
          </rPr>
          <t>vRA PostgreSQL database must have log_truncate_on_rotation enabled.</t>
        </r>
      </text>
    </comment>
    <comment ref="AC221" authorId="0" shapeId="0" xr:uid="{00000000-0006-0000-0A00-000085000000}">
      <text>
        <r>
          <rPr>
            <sz val="11"/>
            <rFont val="Calibri"/>
          </rPr>
          <t>vRA PostgreSQL database objects must only be accessible to the postgres account.</t>
        </r>
      </text>
    </comment>
    <comment ref="AD221" authorId="0" shapeId="0" xr:uid="{00000000-0006-0000-0A00-000086000000}">
      <text>
        <r>
          <rPr>
            <sz val="11"/>
            <rFont val="Calibri"/>
          </rPr>
          <t>The vRA PostgreSQL database must complete writing log entries prior to returning results.</t>
        </r>
      </text>
    </comment>
    <comment ref="AE221" authorId="0" shapeId="0" xr:uid="{00000000-0006-0000-0A00-000087000000}">
      <text>
        <r>
          <rPr>
            <sz val="11"/>
            <rFont val="Calibri"/>
          </rPr>
          <t>The vRA PostgreSQL database must have log collection enabled.</t>
        </r>
      </text>
    </comment>
    <comment ref="AF221" authorId="0" shapeId="0" xr:uid="{00000000-0006-0000-0A00-000088000000}">
      <text>
        <r>
          <rPr>
            <sz val="11"/>
            <rFont val="Calibri"/>
          </rPr>
          <t>vRA PostgreSQL database log file data must contain required data elements.</t>
        </r>
      </text>
    </comment>
    <comment ref="AG221" authorId="0" shapeId="0" xr:uid="{00000000-0006-0000-0A00-000089000000}">
      <text>
        <r>
          <rPr>
            <sz val="11"/>
            <rFont val="Calibri"/>
          </rPr>
          <t>The vRA PostgreSQL database must set the log_statement to all.</t>
        </r>
      </text>
    </comment>
    <comment ref="AH221" authorId="0" shapeId="0" xr:uid="{00000000-0006-0000-0A00-00008A000000}">
      <text>
        <r>
          <rPr>
            <sz val="11"/>
            <rFont val="Calibri"/>
          </rPr>
          <t>The vRA PostgreSQL database must set the log_statement to all.</t>
        </r>
      </text>
    </comment>
    <comment ref="AI221" authorId="0" shapeId="0" xr:uid="{00000000-0006-0000-0A00-00008B000000}">
      <text>
        <r>
          <rPr>
            <sz val="11"/>
            <rFont val="Calibri"/>
          </rPr>
          <t>The vRA PostgreSQL database must set the log_statement to all.</t>
        </r>
      </text>
    </comment>
    <comment ref="AJ221" authorId="0" shapeId="0" xr:uid="{00000000-0006-0000-0A00-00008C000000}">
      <text>
        <r>
          <rPr>
            <sz val="11"/>
            <rFont val="Calibri"/>
          </rPr>
          <t>The vRA PostgreSQL database must set the log_statement to all.</t>
        </r>
      </text>
    </comment>
    <comment ref="AK221" authorId="0" shapeId="0" xr:uid="{00000000-0006-0000-0A00-00008D000000}">
      <text>
        <r>
          <rPr>
            <sz val="11"/>
            <rFont val="Calibri"/>
          </rPr>
          <t>The vRA PostgreSQL database must set the log_statement to all.</t>
        </r>
      </text>
    </comment>
    <comment ref="AL221" authorId="0" shapeId="0" xr:uid="{00000000-0006-0000-0A00-00008E000000}">
      <text>
        <r>
          <rPr>
            <sz val="11"/>
            <rFont val="Calibri"/>
          </rPr>
          <t>The vRA PostgreSQL database must set the log_statement to all.</t>
        </r>
      </text>
    </comment>
    <comment ref="AM221" authorId="0" shapeId="0" xr:uid="{00000000-0006-0000-0A00-00008F000000}">
      <text>
        <r>
          <rPr>
            <sz val="11"/>
            <rFont val="Calibri"/>
          </rPr>
          <t>The vRA PostgreSQL database must set the log_statement to all.</t>
        </r>
      </text>
    </comment>
    <comment ref="AN221" authorId="0" shapeId="0" xr:uid="{00000000-0006-0000-0A00-000090000000}">
      <text>
        <r>
          <rPr>
            <sz val="11"/>
            <rFont val="Calibri"/>
          </rPr>
          <t>The vRA PostgreSQL database must set the log_statement to all.</t>
        </r>
      </text>
    </comment>
    <comment ref="AO221" authorId="0" shapeId="0" xr:uid="{00000000-0006-0000-0A00-000091000000}">
      <text>
        <r>
          <rPr>
            <sz val="11"/>
            <rFont val="Calibri"/>
          </rPr>
          <t>The vRA PostgreSQL database must set the log_statement to all.</t>
        </r>
      </text>
    </comment>
    <comment ref="AP221" authorId="0" shapeId="0" xr:uid="{00000000-0006-0000-0A00-000092000000}">
      <text>
        <r>
          <rPr>
            <sz val="11"/>
            <rFont val="Calibri"/>
          </rPr>
          <t>The vRA PostgreSQL database must set log_connections to on.</t>
        </r>
      </text>
    </comment>
    <comment ref="AQ221" authorId="0" shapeId="0" xr:uid="{00000000-0006-0000-0A00-000093000000}">
      <text>
        <r>
          <rPr>
            <sz val="11"/>
            <rFont val="Calibri"/>
          </rPr>
          <t>The vRA PostgreSQL database must set the log_min_messages to warning.</t>
        </r>
      </text>
    </comment>
    <comment ref="AR221" authorId="0" shapeId="0" xr:uid="{00000000-0006-0000-0A00-000094000000}">
      <text>
        <r>
          <rPr>
            <sz val="11"/>
            <rFont val="Calibri"/>
          </rPr>
          <t>The vRA PostgreSQL database must set the log_statement to all.</t>
        </r>
      </text>
    </comment>
    <comment ref="AS221" authorId="0" shapeId="0" xr:uid="{00000000-0006-0000-0A00-000095000000}">
      <text>
        <r>
          <rPr>
            <sz val="11"/>
            <rFont val="Calibri"/>
          </rPr>
          <t>The vRA PostgreSQL database must set the log_statement to all.</t>
        </r>
      </text>
    </comment>
    <comment ref="AT221" authorId="0" shapeId="0" xr:uid="{00000000-0006-0000-0A00-000096000000}">
      <text>
        <r>
          <rPr>
            <sz val="11"/>
            <rFont val="Calibri"/>
          </rPr>
          <t>The vRA PostgreSQL database must set log_connections to on.</t>
        </r>
      </text>
    </comment>
    <comment ref="AU221" authorId="0" shapeId="0" xr:uid="{00000000-0006-0000-0A00-000097000000}">
      <text>
        <r>
          <rPr>
            <sz val="11"/>
            <rFont val="Calibri"/>
          </rPr>
          <t>The vRA PostgreSQL database must set log_connections to on.</t>
        </r>
      </text>
    </comment>
    <comment ref="AV221" authorId="0" shapeId="0" xr:uid="{00000000-0006-0000-0A00-000098000000}">
      <text>
        <r>
          <rPr>
            <sz val="11"/>
            <rFont val="Calibri"/>
          </rPr>
          <t>The vRA PostgreSQL database must set the log_statement to all.</t>
        </r>
      </text>
    </comment>
    <comment ref="AW221" authorId="0" shapeId="0" xr:uid="{00000000-0006-0000-0A00-000099000000}">
      <text>
        <r>
          <rPr>
            <sz val="11"/>
            <rFont val="Calibri"/>
          </rPr>
          <t>The vRA PostgreSQL database must set the log_statement to all.</t>
        </r>
      </text>
    </comment>
    <comment ref="AX221" authorId="0" shapeId="0" xr:uid="{00000000-0006-0000-0A00-00009A000000}">
      <text>
        <r>
          <rPr>
            <sz val="11"/>
            <rFont val="Calibri"/>
          </rPr>
          <t>The vRA PostgreSQL database must set the log_statement to all.</t>
        </r>
      </text>
    </comment>
    <comment ref="AY221" authorId="0" shapeId="0" xr:uid="{00000000-0006-0000-0A00-00009B000000}">
      <text>
        <r>
          <rPr>
            <sz val="11"/>
            <rFont val="Calibri"/>
          </rPr>
          <t>The vRA PostgreSQL database must have log collection enabled.</t>
        </r>
      </text>
    </comment>
    <comment ref="L229" authorId="0" shapeId="0" xr:uid="{00000000-0006-0000-0A00-00009C000000}">
      <text>
        <r>
          <rPr>
            <sz val="11"/>
            <rFont val="Calibri"/>
          </rPr>
          <t>Lighttpd must produce log records containing sufficient information to establish what type of events occurred.</t>
        </r>
      </text>
    </comment>
    <comment ref="M229" authorId="0" shapeId="0" xr:uid="{00000000-0006-0000-0A00-00009D000000}">
      <text>
        <r>
          <rPr>
            <sz val="11"/>
            <rFont val="Calibri"/>
          </rPr>
          <t>Lighttpd must produce log records containing sufficient information to establish when (date and time) events occurred.</t>
        </r>
      </text>
    </comment>
    <comment ref="N229" authorId="0" shapeId="0" xr:uid="{00000000-0006-0000-0A00-00009E000000}">
      <text>
        <r>
          <rPr>
            <sz val="11"/>
            <rFont val="Calibri"/>
          </rPr>
          <t>Lighttpd must produce log records containing sufficient information to establish where within the web server the events occurred.</t>
        </r>
      </text>
    </comment>
    <comment ref="O229" authorId="0" shapeId="0" xr:uid="{00000000-0006-0000-0A00-00009F000000}">
      <text>
        <r>
          <rPr>
            <sz val="11"/>
            <rFont val="Calibri"/>
          </rPr>
          <t>Lighttpd must produce log records containing sufficient information to establish the source of events.</t>
        </r>
      </text>
    </comment>
    <comment ref="P229" authorId="0" shapeId="0" xr:uid="{00000000-0006-0000-0A00-0000A0000000}">
      <text>
        <r>
          <rPr>
            <sz val="11"/>
            <rFont val="Calibri"/>
          </rPr>
          <t>Lighttpd must produce log records containing sufficient information to establish the outcome (success or failure) of events.</t>
        </r>
      </text>
    </comment>
    <comment ref="Q229" authorId="0" shapeId="0" xr:uid="{00000000-0006-0000-0A00-0000A1000000}">
      <text>
        <r>
          <rPr>
            <sz val="11"/>
            <rFont val="Calibri"/>
          </rPr>
          <t>vRA PostgreSQL database log file data must contain required data elements.</t>
        </r>
      </text>
    </comment>
    <comment ref="R229" authorId="0" shapeId="0" xr:uid="{00000000-0006-0000-0A00-0000A2000000}">
      <text>
        <r>
          <rPr>
            <sz val="11"/>
            <rFont val="Calibri"/>
          </rPr>
          <t>The vRA PostgreSQL database must set the log_statement to all.</t>
        </r>
      </text>
    </comment>
    <comment ref="S229" authorId="0" shapeId="0" xr:uid="{00000000-0006-0000-0A00-0000A3000000}">
      <text>
        <r>
          <rPr>
            <sz val="11"/>
            <rFont val="Calibri"/>
          </rPr>
          <t>The vRA PostgreSQL database must set the log_statement to all.</t>
        </r>
      </text>
    </comment>
    <comment ref="T229" authorId="0" shapeId="0" xr:uid="{00000000-0006-0000-0A00-0000A4000000}">
      <text>
        <r>
          <rPr>
            <sz val="11"/>
            <rFont val="Calibri"/>
          </rPr>
          <t>The vRA PostgreSQL database must set the log_statement to all.</t>
        </r>
      </text>
    </comment>
    <comment ref="U229" authorId="0" shapeId="0" xr:uid="{00000000-0006-0000-0A00-0000A5000000}">
      <text>
        <r>
          <rPr>
            <sz val="11"/>
            <rFont val="Calibri"/>
          </rPr>
          <t>vRA PostgreSQL database log file data must contain required data elements.</t>
        </r>
      </text>
    </comment>
    <comment ref="V229" authorId="0" shapeId="0" xr:uid="{00000000-0006-0000-0A00-0000A6000000}">
      <text>
        <r>
          <rPr>
            <sz val="11"/>
            <rFont val="Calibri"/>
          </rPr>
          <t>vRA PostgreSQL database log file data must contain required data elements.</t>
        </r>
      </text>
    </comment>
    <comment ref="W229" authorId="0" shapeId="0" xr:uid="{00000000-0006-0000-0A00-0000A7000000}">
      <text>
        <r>
          <rPr>
            <sz val="11"/>
            <rFont val="Calibri"/>
          </rPr>
          <t>vRA PostgreSQL database log file data must contain required data elements.</t>
        </r>
      </text>
    </comment>
    <comment ref="X229" authorId="0" shapeId="0" xr:uid="{00000000-0006-0000-0A00-0000A8000000}">
      <text>
        <r>
          <rPr>
            <sz val="11"/>
            <rFont val="Calibri"/>
          </rPr>
          <t>vRA PostgreSQL database log file data must contain required data elements.</t>
        </r>
      </text>
    </comment>
    <comment ref="Y229" authorId="0" shapeId="0" xr:uid="{00000000-0006-0000-0A00-0000A9000000}">
      <text>
        <r>
          <rPr>
            <sz val="11"/>
            <rFont val="Calibri"/>
          </rPr>
          <t>vRA PostgreSQL database log file data must contain required data elements.</t>
        </r>
      </text>
    </comment>
    <comment ref="Z229" authorId="0" shapeId="0" xr:uid="{00000000-0006-0000-0A00-0000AA000000}">
      <text>
        <r>
          <rPr>
            <sz val="11"/>
            <rFont val="Calibri"/>
          </rPr>
          <t>vRA PostgreSQL database log file data must contain required data elements.</t>
        </r>
      </text>
    </comment>
    <comment ref="AA229" authorId="0" shapeId="0" xr:uid="{00000000-0006-0000-0A00-0000AB000000}">
      <text>
        <r>
          <rPr>
            <sz val="11"/>
            <rFont val="Calibri"/>
          </rPr>
          <t>vRA PostgreSQL database log file data must contain required data elements.</t>
        </r>
      </text>
    </comment>
    <comment ref="AB229" authorId="0" shapeId="0" xr:uid="{00000000-0006-0000-0A00-0000AC000000}">
      <text>
        <r>
          <rPr>
            <sz val="11"/>
            <rFont val="Calibri"/>
          </rPr>
          <t>vRA PostgreSQL database must have log_truncate_on_rotation enabled.</t>
        </r>
      </text>
    </comment>
    <comment ref="AC229" authorId="0" shapeId="0" xr:uid="{00000000-0006-0000-0A00-0000AD000000}">
      <text>
        <r>
          <rPr>
            <sz val="11"/>
            <rFont val="Calibri"/>
          </rPr>
          <t>vRA PostgreSQL database objects must only be accessible to the postgres account.</t>
        </r>
      </text>
    </comment>
    <comment ref="AD229" authorId="0" shapeId="0" xr:uid="{00000000-0006-0000-0A00-0000AE000000}">
      <text>
        <r>
          <rPr>
            <sz val="11"/>
            <rFont val="Calibri"/>
          </rPr>
          <t>The vRA PostgreSQL database must complete writing log entries prior to returning results.</t>
        </r>
      </text>
    </comment>
    <comment ref="AE229" authorId="0" shapeId="0" xr:uid="{00000000-0006-0000-0A00-0000AF000000}">
      <text>
        <r>
          <rPr>
            <sz val="11"/>
            <rFont val="Calibri"/>
          </rPr>
          <t>The vRA PostgreSQL database must have log collection enabled.</t>
        </r>
      </text>
    </comment>
    <comment ref="AF229" authorId="0" shapeId="0" xr:uid="{00000000-0006-0000-0A00-0000B0000000}">
      <text>
        <r>
          <rPr>
            <sz val="11"/>
            <rFont val="Calibri"/>
          </rPr>
          <t>vRA PostgreSQL database log file data must contain required data elements.</t>
        </r>
      </text>
    </comment>
    <comment ref="AG229" authorId="0" shapeId="0" xr:uid="{00000000-0006-0000-0A00-0000B1000000}">
      <text>
        <r>
          <rPr>
            <sz val="11"/>
            <rFont val="Calibri"/>
          </rPr>
          <t>The vRA PostgreSQL database must set the log_statement to all.</t>
        </r>
      </text>
    </comment>
    <comment ref="AH229" authorId="0" shapeId="0" xr:uid="{00000000-0006-0000-0A00-0000B2000000}">
      <text>
        <r>
          <rPr>
            <sz val="11"/>
            <rFont val="Calibri"/>
          </rPr>
          <t>The vRA PostgreSQL database must set the log_statement to all.</t>
        </r>
      </text>
    </comment>
    <comment ref="AI229" authorId="0" shapeId="0" xr:uid="{00000000-0006-0000-0A00-0000B3000000}">
      <text>
        <r>
          <rPr>
            <sz val="11"/>
            <rFont val="Calibri"/>
          </rPr>
          <t>The vRA PostgreSQL database must set the log_statement to all.</t>
        </r>
      </text>
    </comment>
    <comment ref="AJ229" authorId="0" shapeId="0" xr:uid="{00000000-0006-0000-0A00-0000B4000000}">
      <text>
        <r>
          <rPr>
            <sz val="11"/>
            <rFont val="Calibri"/>
          </rPr>
          <t>The vRA PostgreSQL database must set the log_statement to all.</t>
        </r>
      </text>
    </comment>
    <comment ref="AK229" authorId="0" shapeId="0" xr:uid="{00000000-0006-0000-0A00-0000B5000000}">
      <text>
        <r>
          <rPr>
            <sz val="11"/>
            <rFont val="Calibri"/>
          </rPr>
          <t>The vRA PostgreSQL database must set the log_statement to all.</t>
        </r>
      </text>
    </comment>
    <comment ref="AL229" authorId="0" shapeId="0" xr:uid="{00000000-0006-0000-0A00-0000B6000000}">
      <text>
        <r>
          <rPr>
            <sz val="11"/>
            <rFont val="Calibri"/>
          </rPr>
          <t>The vRA PostgreSQL database must set the log_statement to all.</t>
        </r>
      </text>
    </comment>
    <comment ref="AM229" authorId="0" shapeId="0" xr:uid="{00000000-0006-0000-0A00-0000B7000000}">
      <text>
        <r>
          <rPr>
            <sz val="11"/>
            <rFont val="Calibri"/>
          </rPr>
          <t>The vRA PostgreSQL database must set the log_statement to all.</t>
        </r>
      </text>
    </comment>
    <comment ref="AN229" authorId="0" shapeId="0" xr:uid="{00000000-0006-0000-0A00-0000B8000000}">
      <text>
        <r>
          <rPr>
            <sz val="11"/>
            <rFont val="Calibri"/>
          </rPr>
          <t>The vRA PostgreSQL database must set the log_statement to all.</t>
        </r>
      </text>
    </comment>
    <comment ref="AO229" authorId="0" shapeId="0" xr:uid="{00000000-0006-0000-0A00-0000B9000000}">
      <text>
        <r>
          <rPr>
            <sz val="11"/>
            <rFont val="Calibri"/>
          </rPr>
          <t>The vRA PostgreSQL database must set the log_statement to all.</t>
        </r>
      </text>
    </comment>
    <comment ref="AP229" authorId="0" shapeId="0" xr:uid="{00000000-0006-0000-0A00-0000BA000000}">
      <text>
        <r>
          <rPr>
            <sz val="11"/>
            <rFont val="Calibri"/>
          </rPr>
          <t>The vRA PostgreSQL database must set log_connections to on.</t>
        </r>
      </text>
    </comment>
    <comment ref="AQ229" authorId="0" shapeId="0" xr:uid="{00000000-0006-0000-0A00-0000BB000000}">
      <text>
        <r>
          <rPr>
            <sz val="11"/>
            <rFont val="Calibri"/>
          </rPr>
          <t>The vRA PostgreSQL database must set the log_min_messages to warning.</t>
        </r>
      </text>
    </comment>
    <comment ref="AR229" authorId="0" shapeId="0" xr:uid="{00000000-0006-0000-0A00-0000BC000000}">
      <text>
        <r>
          <rPr>
            <sz val="11"/>
            <rFont val="Calibri"/>
          </rPr>
          <t>The vRA PostgreSQL database must set the log_statement to all.</t>
        </r>
      </text>
    </comment>
    <comment ref="AS229" authorId="0" shapeId="0" xr:uid="{00000000-0006-0000-0A00-0000BD000000}">
      <text>
        <r>
          <rPr>
            <sz val="11"/>
            <rFont val="Calibri"/>
          </rPr>
          <t>The vRA PostgreSQL database must set the log_statement to all.</t>
        </r>
      </text>
    </comment>
    <comment ref="AT229" authorId="0" shapeId="0" xr:uid="{00000000-0006-0000-0A00-0000BE000000}">
      <text>
        <r>
          <rPr>
            <sz val="11"/>
            <rFont val="Calibri"/>
          </rPr>
          <t>The vRA PostgreSQL database must set log_connections to on.</t>
        </r>
      </text>
    </comment>
    <comment ref="AU229" authorId="0" shapeId="0" xr:uid="{00000000-0006-0000-0A00-0000BF000000}">
      <text>
        <r>
          <rPr>
            <sz val="11"/>
            <rFont val="Calibri"/>
          </rPr>
          <t>The vRA PostgreSQL database must set log_connections to on.</t>
        </r>
      </text>
    </comment>
    <comment ref="AV229" authorId="0" shapeId="0" xr:uid="{00000000-0006-0000-0A00-0000C0000000}">
      <text>
        <r>
          <rPr>
            <sz val="11"/>
            <rFont val="Calibri"/>
          </rPr>
          <t>The vRA PostgreSQL database must set the log_statement to all.</t>
        </r>
      </text>
    </comment>
    <comment ref="AW229" authorId="0" shapeId="0" xr:uid="{00000000-0006-0000-0A00-0000C1000000}">
      <text>
        <r>
          <rPr>
            <sz val="11"/>
            <rFont val="Calibri"/>
          </rPr>
          <t>The vRA PostgreSQL database must set the log_statement to all.</t>
        </r>
      </text>
    </comment>
    <comment ref="AX229" authorId="0" shapeId="0" xr:uid="{00000000-0006-0000-0A00-0000C2000000}">
      <text>
        <r>
          <rPr>
            <sz val="11"/>
            <rFont val="Calibri"/>
          </rPr>
          <t>The vRA PostgreSQL database must set the log_statement to all.</t>
        </r>
      </text>
    </comment>
    <comment ref="AY229" authorId="0" shapeId="0" xr:uid="{00000000-0006-0000-0A00-0000C3000000}">
      <text>
        <r>
          <rPr>
            <sz val="11"/>
            <rFont val="Calibri"/>
          </rPr>
          <t>The vRA PostgreSQL database must have log collection enabled.</t>
        </r>
      </text>
    </comment>
    <comment ref="L244" authorId="0" shapeId="0" xr:uid="{00000000-0006-0000-0A00-0000C4000000}">
      <text>
        <r>
          <rPr>
            <sz val="11"/>
            <rFont val="Calibri"/>
          </rPr>
          <t>The SLES for vRealize must, for networked systems, compare internal information system clocks at least every 24 hours with a server which is synchronized to one of the redundant United States Naval Observatory (USNO) time servers, or a time server designated for the appropriate DoD network (NIPRNet/SIPRNet), and/or the Global Positioning System (GPS).</t>
        </r>
      </text>
    </comment>
    <comment ref="M244" authorId="0" shapeId="0" xr:uid="{00000000-0006-0000-0A00-0000C5000000}">
      <text>
        <r>
          <rPr>
            <sz val="11"/>
            <rFont val="Calibri"/>
          </rPr>
          <t>The SLES for vRealize must synchronize internal information system clocks to the authoritative time source when the time difference is greater than one second.</t>
        </r>
      </text>
    </comment>
    <comment ref="L245" authorId="0" shapeId="0" xr:uid="{00000000-0006-0000-0A00-0000C6000000}">
      <text>
        <r>
          <rPr>
            <sz val="11"/>
            <rFont val="Calibri"/>
          </rPr>
          <t>The SLES for vRealize must synchronize internal information system clocks to the authoritative time source when the time difference is greater than one second.</t>
        </r>
      </text>
    </comment>
    <comment ref="L249" authorId="0" shapeId="0" xr:uid="{00000000-0006-0000-0A00-0000C7000000}">
      <text>
        <r>
          <rPr>
            <sz val="11"/>
            <rFont val="Calibri"/>
          </rPr>
          <t>HAProxy must use a logging mechanism that is configured to alert the ISSO and SA in the event of a processing failure.</t>
        </r>
      </text>
    </comment>
    <comment ref="M249" authorId="0" shapeId="0" xr:uid="{00000000-0006-0000-0A00-0000C8000000}">
      <text>
        <r>
          <rPr>
            <sz val="11"/>
            <rFont val="Calibri"/>
          </rPr>
          <t>The web server must use a logging mechanism that is configured to provide a warning to the ISSO and SA when allocated record storage volume reaches 75% of maximum log record storage capacity.</t>
        </r>
      </text>
    </comment>
    <comment ref="N249" authorId="0" shapeId="0" xr:uid="{00000000-0006-0000-0A00-0000C9000000}">
      <text>
        <r>
          <rPr>
            <sz val="11"/>
            <rFont val="Calibri"/>
          </rPr>
          <t>The SLES for vRealize must alert the ISSO and SA (at a minimum) in the event of an audit processing failure.</t>
        </r>
      </text>
    </comment>
    <comment ref="O249" authorId="0" shapeId="0" xr:uid="{00000000-0006-0000-0A00-0000CA000000}">
      <text>
        <r>
          <rPr>
            <sz val="11"/>
            <rFont val="Calibri"/>
          </rPr>
          <t>The SLES for vRealize must immediately notify the SA and ISSO (at a minimum) when allocated audit record storage volume reaches 75% of the repository maximum audit record storage capacity.</t>
        </r>
      </text>
    </comment>
    <comment ref="P249" authorId="0" shapeId="0" xr:uid="{00000000-0006-0000-0A00-0000CB000000}">
      <text>
        <r>
          <rPr>
            <sz val="11"/>
            <rFont val="Calibri"/>
          </rPr>
          <t>The SLES for vRealize must provide an immediate real-time alert to the SA and ISSO, at a minimum, of all audit failure events requiring real-time alerts.</t>
        </r>
      </text>
    </comment>
    <comment ref="Q249" authorId="0" shapeId="0" xr:uid="{00000000-0006-0000-0A00-0000CC000000}">
      <text>
        <r>
          <rPr>
            <sz val="11"/>
            <rFont val="Calibri"/>
          </rPr>
          <t>tc Server ALL must use a logging mechanism that is configured to alert the ISSO and SA in the event of a processing failure.</t>
        </r>
      </text>
    </comment>
    <comment ref="R249" authorId="0" shapeId="0" xr:uid="{00000000-0006-0000-0A00-0000CD000000}">
      <text>
        <r>
          <rPr>
            <sz val="11"/>
            <rFont val="Calibri"/>
          </rPr>
          <t>tc Server ALL must use a logging mechanism that is configured to provide a warning to the ISSO and SA when allocated record storage volume reaches 75% of maximum log record storage capacity.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2" authorId="0" shapeId="0" xr:uid="{00000000-0006-0000-0B00-000001000000}">
      <text>
        <r>
          <rPr>
            <sz val="11"/>
            <rFont val="Calibri"/>
          </rPr>
          <t>HAProxy must have the latest approved security-relevant software updates installed.</t>
        </r>
      </text>
    </comment>
    <comment ref="I252" authorId="0" shapeId="0" xr:uid="{00000000-0006-0000-0B00-000007000000}">
      <text>
        <r>
          <rPr>
            <sz val="11"/>
            <rFont val="Calibri"/>
          </rPr>
          <t>Lighttpd must have the latest version installed.</t>
        </r>
      </text>
    </comment>
    <comment ref="J252" authorId="0" shapeId="0" xr:uid="{00000000-0006-0000-0B00-000002000000}">
      <text>
        <r>
          <rPr>
            <sz val="11"/>
            <rFont val="Calibri"/>
          </rPr>
          <t>Lighttpd must have the latest approved security-relevant software updates installed.</t>
        </r>
      </text>
    </comment>
    <comment ref="K252" authorId="0" shapeId="0" xr:uid="{00000000-0006-0000-0B00-000003000000}">
      <text>
        <r>
          <rPr>
            <sz val="11"/>
            <rFont val="Calibri"/>
          </rPr>
          <t>The vRA PostgreSQL database security updates and patches must be installed in a timely manner in accordance with site policy.</t>
        </r>
      </text>
    </comment>
    <comment ref="L252" authorId="0" shapeId="0" xr:uid="{00000000-0006-0000-0B00-000004000000}">
      <text>
        <r>
          <rPr>
            <sz val="11"/>
            <rFont val="Calibri"/>
          </rPr>
          <t>vRA PostgreSQL must have the latest approved security-relevant software updates installed.</t>
        </r>
      </text>
    </comment>
    <comment ref="M252" authorId="0" shapeId="0" xr:uid="{00000000-0006-0000-0B00-000005000000}">
      <text>
        <r>
          <rPr>
            <sz val="11"/>
            <rFont val="Calibri"/>
          </rPr>
          <t>The vAMI must have security-relevant software updates installed within the time period directed by an authoritative source (e.g. IAVM, CTOs, DTMs, and STIGs).</t>
        </r>
      </text>
    </comment>
    <comment ref="N252" authorId="0" shapeId="0" xr:uid="{00000000-0006-0000-0B00-000006000000}">
      <text>
        <r>
          <rPr>
            <sz val="11"/>
            <rFont val="Calibri"/>
          </rPr>
          <t>tc Server ALL must have all security-relevant software updates installed within the configured time period directed by an authoritative source.</t>
        </r>
      </text>
    </comment>
    <comment ref="H309" authorId="0" shapeId="0" xr:uid="{00000000-0006-0000-0B00-000008000000}">
      <text>
        <r>
          <rPr>
            <sz val="11"/>
            <rFont val="Calibri"/>
          </rPr>
          <t>Lighttpd must prohibit non-privileged accounts from accessing the directory tree, the shell, or other operating system functions and utilities.</t>
        </r>
      </text>
    </comment>
    <comment ref="I309" authorId="0" shapeId="0" xr:uid="{00000000-0006-0000-0B00-000009000000}">
      <text>
        <r>
          <rPr>
            <sz val="11"/>
            <rFont val="Calibri"/>
          </rPr>
          <t>Lighttpd must prohibit non-privileged accounts from accessing the application, libraries, and configuration files.</t>
        </r>
      </text>
    </comment>
    <comment ref="J309" authorId="0" shapeId="0" xr:uid="{00000000-0006-0000-0B00-00000A000000}">
      <text>
        <r>
          <rPr>
            <sz val="11"/>
            <rFont val="Calibri"/>
          </rPr>
          <t>The SLES for vRealize must prevent direct logon into the root account.</t>
        </r>
      </text>
    </comment>
    <comment ref="K309" authorId="0" shapeId="0" xr:uid="{00000000-0006-0000-0B00-00000B000000}">
      <text>
        <r>
          <rPr>
            <sz val="11"/>
            <rFont val="Calibri"/>
          </rPr>
          <t>tc Server ALL must only allow authenticated system administrators to have access to the keystore.</t>
        </r>
      </text>
    </comment>
    <comment ref="L309" authorId="0" shapeId="0" xr:uid="{00000000-0006-0000-0B00-00000C000000}">
      <text>
        <r>
          <rPr>
            <sz val="11"/>
            <rFont val="Calibri"/>
          </rPr>
          <t>tc Server HORIZON accounts accessing the directory tree, the shell, or other operating system functions and utilities must be administrative accounts.</t>
        </r>
      </text>
    </comment>
    <comment ref="M309" authorId="0" shapeId="0" xr:uid="{00000000-0006-0000-0B00-00000D000000}">
      <text>
        <r>
          <rPr>
            <sz val="11"/>
            <rFont val="Calibri"/>
          </rPr>
          <t>tc Server VCO accounts accessing the directory tree, the shell, or other operating system functions and utilities must be administrative accounts.</t>
        </r>
      </text>
    </comment>
    <comment ref="N309" authorId="0" shapeId="0" xr:uid="{00000000-0006-0000-0B00-00000E000000}">
      <text>
        <r>
          <rPr>
            <sz val="11"/>
            <rFont val="Calibri"/>
          </rPr>
          <t>tc Server VCAC accounts accessing the directory tree, the shell, or other operating system functions and utilities must be administrative accounts.</t>
        </r>
      </text>
    </comment>
    <comment ref="H349" authorId="0" shapeId="0" xr:uid="{00000000-0006-0000-0B00-00000F000000}">
      <text>
        <r>
          <rPr>
            <sz val="11"/>
            <rFont val="Calibri"/>
          </rPr>
          <t>vRA must enable FIPS Mode.</t>
        </r>
      </text>
    </comment>
    <comment ref="I349" authorId="0" shapeId="0" xr:uid="{00000000-0006-0000-0B00-000031000000}">
      <text>
        <r>
          <rPr>
            <sz val="11"/>
            <rFont val="Calibri"/>
          </rPr>
          <t>HAProxy must use SSL/TLS protocols in order to secure passwords during transmission from the client.</t>
        </r>
      </text>
    </comment>
    <comment ref="J349" authorId="0" shapeId="0" xr:uid="{00000000-0006-0000-0B00-000032000000}">
      <text>
        <r>
          <rPr>
            <sz val="11"/>
            <rFont val="Calibri"/>
          </rPr>
          <t>HAProxy must be configured to use only FIPS 140-2 approved ciphers.</t>
        </r>
      </text>
    </comment>
    <comment ref="K349" authorId="0" shapeId="0" xr:uid="{00000000-0006-0000-0B00-000033000000}">
      <text>
        <r>
          <rPr>
            <sz val="11"/>
            <rFont val="Calibri"/>
          </rPr>
          <t>HAProxy must redirect all http traffic to use https.</t>
        </r>
      </text>
    </comment>
    <comment ref="L349" authorId="0" shapeId="0" xr:uid="{00000000-0006-0000-0B00-000034000000}">
      <text>
        <r>
          <rPr>
            <sz val="11"/>
            <rFont val="Calibri"/>
          </rPr>
          <t>HAProxy must be configured with FIPS 140-2 compliant ciphers for https connections.</t>
        </r>
      </text>
    </comment>
    <comment ref="M349" authorId="0" shapeId="0" xr:uid="{00000000-0006-0000-0B00-000035000000}">
      <text>
        <r>
          <rPr>
            <sz val="11"/>
            <rFont val="Calibri"/>
          </rPr>
          <t>HAProxy must be configured to use SSL/TLS.</t>
        </r>
      </text>
    </comment>
    <comment ref="N349" authorId="0" shapeId="0" xr:uid="{00000000-0006-0000-0B00-000036000000}">
      <text>
        <r>
          <rPr>
            <sz val="11"/>
            <rFont val="Calibri"/>
          </rPr>
          <t>HAProxy must set the no-sslv3 value on all client ports.</t>
        </r>
      </text>
    </comment>
    <comment ref="O349" authorId="0" shapeId="0" xr:uid="{00000000-0006-0000-0B00-000010000000}">
      <text>
        <r>
          <rPr>
            <sz val="11"/>
            <rFont val="Calibri"/>
          </rPr>
          <t>HAProxy must remove all export ciphers.</t>
        </r>
      </text>
    </comment>
    <comment ref="P349" authorId="0" shapeId="0" xr:uid="{00000000-0006-0000-0B00-000011000000}">
      <text>
        <r>
          <rPr>
            <sz val="11"/>
            <rFont val="Calibri"/>
          </rPr>
          <t>Lighttpd must be configured with FIPS 140-2 compliant ciphers for https connections.</t>
        </r>
      </text>
    </comment>
    <comment ref="Q349" authorId="0" shapeId="0" xr:uid="{00000000-0006-0000-0B00-000012000000}">
      <text>
        <r>
          <rPr>
            <sz val="11"/>
            <rFont val="Calibri"/>
          </rPr>
          <t>Lighttpd must be configured to use the SSL engine.</t>
        </r>
      </text>
    </comment>
    <comment ref="R349" authorId="0" shapeId="0" xr:uid="{00000000-0006-0000-0B00-000013000000}">
      <text>
        <r>
          <rPr>
            <sz val="11"/>
            <rFont val="Calibri"/>
          </rPr>
          <t>Lighttpd must use SSL/TLS protocols in order to secure passwords during transmission from the client.</t>
        </r>
      </text>
    </comment>
    <comment ref="S349" authorId="0" shapeId="0" xr:uid="{00000000-0006-0000-0B00-000014000000}">
      <text>
        <r>
          <rPr>
            <sz val="11"/>
            <rFont val="Calibri"/>
          </rPr>
          <t>Lighttpd must have private key access restricted.</t>
        </r>
      </text>
    </comment>
    <comment ref="T349" authorId="0" shapeId="0" xr:uid="{00000000-0006-0000-0B00-000015000000}">
      <text>
        <r>
          <rPr>
            <sz val="11"/>
            <rFont val="Calibri"/>
          </rPr>
          <t>Lighttpd must be configured to use only FIPS 140-2 approved ciphers.</t>
        </r>
      </text>
    </comment>
    <comment ref="U349" authorId="0" shapeId="0" xr:uid="{00000000-0006-0000-0B00-000016000000}">
      <text>
        <r>
          <rPr>
            <sz val="11"/>
            <rFont val="Calibri"/>
          </rPr>
          <t>Lighttpd must be configured with FIPS 140-2 compliant ciphers for https connections.</t>
        </r>
      </text>
    </comment>
    <comment ref="V349" authorId="0" shapeId="0" xr:uid="{00000000-0006-0000-0B00-000017000000}">
      <text>
        <r>
          <rPr>
            <sz val="11"/>
            <rFont val="Calibri"/>
          </rPr>
          <t>Lighttpd must be configured to use the SSL engine.</t>
        </r>
      </text>
    </comment>
    <comment ref="W349" authorId="0" shapeId="0" xr:uid="{00000000-0006-0000-0B00-000018000000}">
      <text>
        <r>
          <rPr>
            <sz val="11"/>
            <rFont val="Calibri"/>
          </rPr>
          <t>Lighttpd must be configured to use the SSL engine.</t>
        </r>
      </text>
    </comment>
    <comment ref="X349" authorId="0" shapeId="0" xr:uid="{00000000-0006-0000-0B00-000019000000}">
      <text>
        <r>
          <rPr>
            <sz val="11"/>
            <rFont val="Calibri"/>
          </rPr>
          <t>Lighttpd must use an approved TLS version for encryption.</t>
        </r>
      </text>
    </comment>
    <comment ref="Y349" authorId="0" shapeId="0" xr:uid="{00000000-0006-0000-0B00-00001A000000}">
      <text>
        <r>
          <rPr>
            <sz val="11"/>
            <rFont val="Calibri"/>
          </rPr>
          <t>Lighttpd must remove all export ciphers to transmitted information.</t>
        </r>
      </text>
    </comment>
    <comment ref="Z349" authorId="0" shapeId="0" xr:uid="{00000000-0006-0000-0B00-00001B000000}">
      <text>
        <r>
          <rPr>
            <sz val="11"/>
            <rFont val="Calibri"/>
          </rPr>
          <t>The vRA PostgreSQL database must use FIPS 140-2 ciphers.</t>
        </r>
      </text>
    </comment>
    <comment ref="AA349" authorId="0" shapeId="0" xr:uid="{00000000-0006-0000-0B00-00001C000000}">
      <text>
        <r>
          <rPr>
            <sz val="11"/>
            <rFont val="Calibri"/>
          </rPr>
          <t>The vRA PostgreSQL database must use FIPS 140-2 ciphers.</t>
        </r>
      </text>
    </comment>
    <comment ref="AB349" authorId="0" shapeId="0" xr:uid="{00000000-0006-0000-0B00-00001D000000}">
      <text>
        <r>
          <rPr>
            <sz val="11"/>
            <rFont val="Calibri"/>
          </rPr>
          <t>The vRA PostgreSQL database must use FIPS 140-2 ciphers.</t>
        </r>
      </text>
    </comment>
    <comment ref="AC349" authorId="0" shapeId="0" xr:uid="{00000000-0006-0000-0B00-00001E000000}">
      <text>
        <r>
          <rPr>
            <sz val="11"/>
            <rFont val="Calibri"/>
          </rPr>
          <t>The DBMS must use NIST FIPS 140-2 validated cryptographic modules for cryptographic operations.</t>
        </r>
      </text>
    </comment>
    <comment ref="AD349" authorId="0" shapeId="0" xr:uid="{00000000-0006-0000-0B00-00001F000000}">
      <text>
        <r>
          <rPr>
            <sz val="11"/>
            <rFont val="Calibri"/>
          </rPr>
          <t>The vAMI must use FIPS 140-2 approved ciphers when transmitting management data during remote access management sessions.</t>
        </r>
      </text>
    </comment>
    <comment ref="AE349" authorId="0" shapeId="0" xr:uid="{00000000-0006-0000-0B00-000020000000}">
      <text>
        <r>
          <rPr>
            <sz val="11"/>
            <rFont val="Calibri"/>
          </rPr>
          <t>The vAMI must use the sfcb HTTPS port for communication with Lighttpd.</t>
        </r>
      </text>
    </comment>
    <comment ref="AF349" authorId="0" shapeId="0" xr:uid="{00000000-0006-0000-0B00-000021000000}">
      <text>
        <r>
          <rPr>
            <sz val="11"/>
            <rFont val="Calibri"/>
          </rPr>
          <t>The vAMI must transmit only encrypted representations of passwords.</t>
        </r>
      </text>
    </comment>
    <comment ref="AG349" authorId="0" shapeId="0" xr:uid="{00000000-0006-0000-0B00-000022000000}">
      <text>
        <r>
          <rPr>
            <sz val="11"/>
            <rFont val="Calibri"/>
          </rPr>
          <t>The vAMI must use approved versions of TLS.</t>
        </r>
      </text>
    </comment>
    <comment ref="AH349" authorId="0" shapeId="0" xr:uid="{00000000-0006-0000-0B00-000023000000}">
      <text>
        <r>
          <rPr>
            <sz val="11"/>
            <rFont val="Calibri"/>
          </rPr>
          <t>The vAMI must implement NSA-approved cryptography to protect classified information in accordance with applicable federal laws, Executive Orders, directives, policies, regulations, and standards.</t>
        </r>
      </text>
    </comment>
    <comment ref="AI349" authorId="0" shapeId="0" xr:uid="{00000000-0006-0000-0B00-000024000000}">
      <text>
        <r>
          <rPr>
            <sz val="11"/>
            <rFont val="Calibri"/>
          </rPr>
          <t>The vAMI must use approved versions of TLS.</t>
        </r>
      </text>
    </comment>
    <comment ref="AJ349" authorId="0" shapeId="0" xr:uid="{00000000-0006-0000-0B00-000025000000}">
      <text>
        <r>
          <rPr>
            <sz val="11"/>
            <rFont val="Calibri"/>
          </rPr>
          <t>The vAMI sfcb must have HTTPS enabled.</t>
        </r>
      </text>
    </comment>
    <comment ref="AK349" authorId="0" shapeId="0" xr:uid="{00000000-0006-0000-0B00-000026000000}">
      <text>
        <r>
          <rPr>
            <sz val="11"/>
            <rFont val="Calibri"/>
          </rPr>
          <t>The vAMI sfcb must have HTTP disabled.</t>
        </r>
      </text>
    </comment>
    <comment ref="AL349" authorId="0" shapeId="0" xr:uid="{00000000-0006-0000-0B00-000027000000}">
      <text>
        <r>
          <rPr>
            <sz val="11"/>
            <rFont val="Calibri"/>
          </rPr>
          <t>The application server must remove all export ciphers to protect the confidentiality and integrity of transmitted information.</t>
        </r>
      </text>
    </comment>
    <comment ref="AM349" authorId="0" shapeId="0" xr:uid="{00000000-0006-0000-0B00-000028000000}">
      <text>
        <r>
          <rPr>
            <sz val="11"/>
            <rFont val="Calibri"/>
          </rPr>
          <t>vIDM must utilize encryption when using LDAP for authentication.</t>
        </r>
      </text>
    </comment>
    <comment ref="AN349" authorId="0" shapeId="0" xr:uid="{00000000-0006-0000-0B00-000029000000}">
      <text>
        <r>
          <rPr>
            <sz val="11"/>
            <rFont val="Calibri"/>
          </rPr>
          <t>HAProxy must be configured with FIPS 140-2 compliant ciphers for https connections.</t>
        </r>
      </text>
    </comment>
    <comment ref="AO349" authorId="0" shapeId="0" xr:uid="{00000000-0006-0000-0B00-00002A000000}">
      <text>
        <r>
          <rPr>
            <sz val="11"/>
            <rFont val="Calibri"/>
          </rPr>
          <t>HAProxy must be configured to use TLS for https connections.</t>
        </r>
      </text>
    </comment>
    <comment ref="AP349" authorId="0" shapeId="0" xr:uid="{00000000-0006-0000-0B00-00002B000000}">
      <text>
        <r>
          <rPr>
            <sz val="11"/>
            <rFont val="Calibri"/>
          </rPr>
          <t>HAProxy must maintain the confidentiality and integrity of information during reception.</t>
        </r>
      </text>
    </comment>
    <comment ref="AQ349" authorId="0" shapeId="0" xr:uid="{00000000-0006-0000-0B00-00002C000000}">
      <text>
        <r>
          <rPr>
            <sz val="11"/>
            <rFont val="Calibri"/>
          </rPr>
          <t>The SLES for vRealize must implement DoD-approved encryption to protect the confidentiality of remote access sessions- SSH Daemon.</t>
        </r>
      </text>
    </comment>
    <comment ref="AR349" authorId="0" shapeId="0" xr:uid="{00000000-0006-0000-0B00-00002D000000}">
      <text>
        <r>
          <rPr>
            <sz val="11"/>
            <rFont val="Calibri"/>
          </rPr>
          <t>The SLES for vRealize must implement DoD-approved encryption to protect the confidentiality of remote access sessions - SSH Client.</t>
        </r>
      </text>
    </comment>
    <comment ref="AS349" authorId="0" shapeId="0" xr:uid="{00000000-0006-0000-0B00-00002E000000}">
      <text>
        <r>
          <rPr>
            <sz val="11"/>
            <rFont val="Calibri"/>
          </rPr>
          <t>The SLES for vRealize must implement cryptographic mechanisms to protect the integrity of nonlocal maintenance and diagnostic communications, when used for nonlocal maintenance sessions.</t>
        </r>
      </text>
    </comment>
    <comment ref="AT349" authorId="0" shapeId="0" xr:uid="{00000000-0006-0000-0B00-00002F000000}">
      <text>
        <r>
          <rPr>
            <sz val="11"/>
            <rFont val="Calibri"/>
          </rPr>
          <t>The SLES for vRealize must implement cryptographic mechanisms to protect the confidentiality of nonlocal maintenance and diagnostic communications, when used for nonlocal maintenance sessions.</t>
        </r>
      </text>
    </comment>
    <comment ref="AU349" authorId="0" shapeId="0" xr:uid="{00000000-0006-0000-0B00-000030000000}">
      <text>
        <r>
          <rPr>
            <sz val="11"/>
            <rFont val="Calibri"/>
          </rPr>
          <t>The SLES for vRealize must implement NSA-approved cryptography to protect classified information in accordance with applicable federal laws, Executive Orders, directives, policies, regulations, and standards.</t>
        </r>
      </text>
    </comment>
    <comment ref="H355" authorId="0" shapeId="0" xr:uid="{00000000-0006-0000-0B00-000037000000}">
      <text>
        <r>
          <rPr>
            <sz val="11"/>
            <rFont val="Calibri"/>
          </rPr>
          <t>The SLES for vRealize must synchronize internal information system clocks to the authoritative time source when the time difference is greater than one second.</t>
        </r>
      </text>
    </comment>
    <comment ref="H360" authorId="0" shapeId="0" xr:uid="{00000000-0006-0000-0B00-000038000000}">
      <text>
        <r>
          <rPr>
            <sz val="11"/>
            <rFont val="Calibri"/>
          </rPr>
          <t>HAProxy log files must be backed up onto a different system or media.</t>
        </r>
      </text>
    </comment>
    <comment ref="I360" authorId="0" shapeId="0" xr:uid="{00000000-0006-0000-0B00-000039000000}">
      <text>
        <r>
          <rPr>
            <sz val="11"/>
            <rFont val="Calibri"/>
          </rPr>
          <t>HAProxy must be configured to use syslog.</t>
        </r>
      </text>
    </comment>
    <comment ref="J360" authorId="0" shapeId="0" xr:uid="{00000000-0006-0000-0B00-00003A000000}">
      <text>
        <r>
          <rPr>
            <sz val="11"/>
            <rFont val="Calibri"/>
          </rPr>
          <t>HAProxy must be configurable to integrate with an organizations security infrastructure.</t>
        </r>
      </text>
    </comment>
    <comment ref="K360" authorId="0" shapeId="0" xr:uid="{00000000-0006-0000-0B00-00003B000000}">
      <text>
        <r>
          <rPr>
            <sz val="11"/>
            <rFont val="Calibri"/>
          </rPr>
          <t>Lighttpd log data and records must be backed up onto a different system or media.</t>
        </r>
      </text>
    </comment>
    <comment ref="L360" authorId="0" shapeId="0" xr:uid="{00000000-0006-0000-0B00-00003C000000}">
      <text>
        <r>
          <rPr>
            <sz val="11"/>
            <rFont val="Calibri"/>
          </rPr>
          <t>The vRA PostgreSQL database must be configured to use a syslog facility.</t>
        </r>
      </text>
    </comment>
    <comment ref="M360" authorId="0" shapeId="0" xr:uid="{00000000-0006-0000-0B00-00003D000000}">
      <text>
        <r>
          <rPr>
            <sz val="11"/>
            <rFont val="Calibri"/>
          </rPr>
          <t>The vRA PostgreSQL database must be configured to use a syslog facility.</t>
        </r>
      </text>
    </comment>
    <comment ref="N360" authorId="0" shapeId="0" xr:uid="{00000000-0006-0000-0B00-00003E000000}">
      <text>
        <r>
          <rPr>
            <sz val="11"/>
            <rFont val="Calibri"/>
          </rPr>
          <t>The vRA PostgreSQL database must be configured to use a syslog facility.</t>
        </r>
      </text>
    </comment>
    <comment ref="O360" authorId="0" shapeId="0" xr:uid="{00000000-0006-0000-0B00-00003F000000}">
      <text>
        <r>
          <rPr>
            <sz val="11"/>
            <rFont val="Calibri"/>
          </rPr>
          <t>The vAMI log records must be backed up at least every seven days onto a different system or system component than the system or component being logged.</t>
        </r>
      </text>
    </comment>
    <comment ref="P360" authorId="0" shapeId="0" xr:uid="{00000000-0006-0000-0B00-000040000000}">
      <text>
        <r>
          <rPr>
            <sz val="11"/>
            <rFont val="Calibri"/>
          </rPr>
          <t>The vAMI must utilize syslog.</t>
        </r>
      </text>
    </comment>
    <comment ref="Q360" authorId="0" shapeId="0" xr:uid="{00000000-0006-0000-0B00-000041000000}">
      <text>
        <r>
          <rPr>
            <sz val="11"/>
            <rFont val="Calibri"/>
          </rPr>
          <t>The vAMI must utilize syslog.</t>
        </r>
      </text>
    </comment>
    <comment ref="R360" authorId="0" shapeId="0" xr:uid="{00000000-0006-0000-0B00-000042000000}">
      <text>
        <r>
          <rPr>
            <sz val="11"/>
            <rFont val="Calibri"/>
          </rPr>
          <t>HAProxy must be configured to use syslog.</t>
        </r>
      </text>
    </comment>
    <comment ref="S360" authorId="0" shapeId="0" xr:uid="{00000000-0006-0000-0B00-000043000000}">
      <text>
        <r>
          <rPr>
            <sz val="11"/>
            <rFont val="Calibri"/>
          </rPr>
          <t>Lighttpd must be configured to use syslog.</t>
        </r>
      </text>
    </comment>
    <comment ref="T360" authorId="0" shapeId="0" xr:uid="{00000000-0006-0000-0B00-000044000000}">
      <text>
        <r>
          <rPr>
            <sz val="11"/>
            <rFont val="Calibri"/>
          </rPr>
          <t>Lighttpd must be configured to use syslog.</t>
        </r>
      </text>
    </comment>
    <comment ref="U360" authorId="0" shapeId="0" xr:uid="{00000000-0006-0000-0B00-000045000000}">
      <text>
        <r>
          <rPr>
            <sz val="11"/>
            <rFont val="Calibri"/>
          </rPr>
          <t>The SLES for vRealize must off-load audit records onto a different system or media from the system being audited.</t>
        </r>
      </text>
    </comment>
    <comment ref="V360" authorId="0" shapeId="0" xr:uid="{00000000-0006-0000-0B00-000046000000}">
      <text>
        <r>
          <rPr>
            <sz val="11"/>
            <rFont val="Calibri"/>
          </rPr>
          <t>The SLES for vRealize must, at a minimum, off-load audit information on interconnected systems in real time and off-load standalone systems weekly.</t>
        </r>
      </text>
    </comment>
    <comment ref="W360" authorId="0" shapeId="0" xr:uid="{00000000-0006-0000-0B00-000047000000}">
      <text>
        <r>
          <rPr>
            <sz val="11"/>
            <rFont val="Calibri"/>
          </rPr>
          <t>tc Server ALL log data and records must be backed up onto a different system or media.</t>
        </r>
      </text>
    </comment>
    <comment ref="X360" authorId="0" shapeId="0" xr:uid="{00000000-0006-0000-0B00-000048000000}">
      <text>
        <r>
          <rPr>
            <sz val="11"/>
            <rFont val="Calibri"/>
          </rPr>
          <t>tc Server ALL log files must be moved to a permanent repository in accordance with site policy.</t>
        </r>
      </text>
    </comment>
  </commentList>
</comments>
</file>

<file path=xl/sharedStrings.xml><?xml version="1.0" encoding="utf-8"?>
<sst xmlns="http://schemas.openxmlformats.org/spreadsheetml/2006/main" count="20195" uniqueCount="8311">
  <si>
    <t>Id</t>
  </si>
  <si>
    <t>Title</t>
  </si>
  <si>
    <t>Severity</t>
  </si>
  <si>
    <t>Component</t>
  </si>
  <si>
    <t>MoSCoW</t>
  </si>
  <si>
    <t>OpsImpact</t>
  </si>
  <si>
    <t>Phase</t>
  </si>
  <si>
    <t>ImplStatus</t>
  </si>
  <si>
    <t>Notes</t>
  </si>
  <si>
    <t>Remediation</t>
  </si>
  <si>
    <t>Description</t>
  </si>
  <si>
    <t>Audit</t>
  </si>
  <si>
    <t>Status</t>
  </si>
  <si>
    <t>LogID</t>
  </si>
  <si>
    <t>V-89125</t>
  </si>
  <si>
    <r>
      <rPr>
        <sz val="11"/>
        <rFont val="Calibri"/>
      </rPr>
      <t>vRA must enable FIPS Mode.</t>
    </r>
  </si>
  <si>
    <t>CAT I (High)</t>
  </si>
  <si>
    <t>VMware Automation 7.x Application</t>
  </si>
  <si>
    <t>Unassigned</t>
  </si>
  <si>
    <t>Unassessed</t>
  </si>
  <si>
    <t>Pending</t>
  </si>
  <si>
    <t/>
  </si>
  <si>
    <r>
      <rPr>
        <sz val="11"/>
        <color rgb="FF000000"/>
        <rFont val="Calibri"/>
      </rPr>
      <t>FIPS mode in the vRealize Automation virtual appliance management interface can be enabled with the following steps:</t>
    </r>
    <r>
      <rPr>
        <sz val="11"/>
        <color rgb="FF000000"/>
        <rFont val="Calibri"/>
      </rPr>
      <t xml:space="preserve">
</t>
    </r>
    <r>
      <rPr>
        <sz val="11"/>
        <color rgb="FF000000"/>
        <rFont val="Calibri"/>
      </rPr>
      <t>1. Log on to the vRealize Automation virtual appliance management interface (vAMI): https://vrealize-automation-appliance-FQDN:5480</t>
    </r>
    <r>
      <rPr>
        <sz val="11"/>
        <color rgb="FF000000"/>
        <rFont val="Calibri"/>
      </rPr>
      <t xml:space="preserve">
</t>
    </r>
    <r>
      <rPr>
        <sz val="11"/>
        <color rgb="FF000000"/>
        <rFont val="Calibri"/>
      </rPr>
      <t>2. Select vRA Settings &gt;&gt; Host Settings.</t>
    </r>
    <r>
      <rPr>
        <sz val="11"/>
        <color rgb="FF000000"/>
        <rFont val="Calibri"/>
      </rPr>
      <t xml:space="preserve">
</t>
    </r>
    <r>
      <rPr>
        <sz val="11"/>
        <color rgb="FF000000"/>
        <rFont val="Calibri"/>
      </rPr>
      <t>3. Click the button under the "Actions" heading on the upper right to enable or disable FIPS.</t>
    </r>
    <r>
      <rPr>
        <sz val="11"/>
        <color rgb="FF000000"/>
        <rFont val="Calibri"/>
      </rPr>
      <t xml:space="preserve">
</t>
    </r>
    <r>
      <rPr>
        <sz val="11"/>
        <color rgb="FF000000"/>
        <rFont val="Calibri"/>
      </rPr>
      <t>4. Click "Yes" to restart the vRealize Automation appliance.</t>
    </r>
    <r>
      <rPr>
        <sz val="11"/>
        <color rgb="FF000000"/>
        <rFont val="Calibri"/>
      </rPr>
      <t xml:space="preserve">
</t>
    </r>
    <r>
      <rPr>
        <sz val="11"/>
        <color rgb="FF000000"/>
        <rFont val="Calibri"/>
      </rPr>
      <t>Alternately, FIPS mode can be enabled in the command line using the following steps:</t>
    </r>
    <r>
      <rPr>
        <sz val="11"/>
        <color rgb="FF000000"/>
        <rFont val="Calibri"/>
      </rPr>
      <t xml:space="preserve">
</t>
    </r>
    <r>
      <rPr>
        <sz val="11"/>
        <color rgb="FF000000"/>
        <rFont val="Calibri"/>
      </rPr>
      <t>1. Log on to the console as root.</t>
    </r>
    <r>
      <rPr>
        <sz val="11"/>
        <color rgb="FF000000"/>
        <rFont val="Calibri"/>
      </rPr>
      <t xml:space="preserve">
</t>
    </r>
    <r>
      <rPr>
        <sz val="11"/>
        <color rgb="FF000000"/>
        <rFont val="Calibri"/>
      </rPr>
      <t>2. Run the command: vcac-vami fips enable</t>
    </r>
  </si>
  <si>
    <r>
      <rPr>
        <sz val="11"/>
        <color rgb="FF000000"/>
        <rFont val="Calibri"/>
      </rPr>
      <t xml:space="preserve">Encryption is only as good as the encryption modules utilized. Unapproved cryptographic module algorithms cannot be verified and cannot be relied upon to provide confidentiality or integrity, and DoD data may be compromised due to weak algorithms. The use of TLS provides confidentiality of data in transit between the application server and client. FIPS 140-2 approved TLS versions include TLS V1.0 or greater. </t>
    </r>
    <r>
      <rPr>
        <sz val="11"/>
        <color rgb="FF000000"/>
        <rFont val="Calibri"/>
      </rPr>
      <t xml:space="preserve">
</t>
    </r>
    <r>
      <rPr>
        <sz val="11"/>
        <color rgb="FF000000"/>
        <rFont val="Calibri"/>
      </rPr>
      <t>TLS must be enabled and non-FIPS-approved SSL versions must be disabled. NIST SP 800-52 specifies the preferred configurations for government systems.</t>
    </r>
  </si>
  <si>
    <r>
      <rPr>
        <sz val="11"/>
        <color rgb="FF000000"/>
        <rFont val="Calibri"/>
      </rPr>
      <t>Check that FIPS mode is enabled in the vRealize Automation virtual appliance management interface with the following steps:</t>
    </r>
    <r>
      <rPr>
        <sz val="11"/>
        <color rgb="FF000000"/>
        <rFont val="Calibri"/>
      </rPr>
      <t xml:space="preserve">
</t>
    </r>
    <r>
      <rPr>
        <sz val="11"/>
        <color rgb="FF000000"/>
        <rFont val="Calibri"/>
      </rPr>
      <t>1. Log on to the vRealize Automation virtual appliance management interface (vAMI): https://vrealize-automation-appliance-FQDN:5480</t>
    </r>
    <r>
      <rPr>
        <sz val="11"/>
        <color rgb="FF000000"/>
        <rFont val="Calibri"/>
      </rPr>
      <t xml:space="preserve">
</t>
    </r>
    <r>
      <rPr>
        <sz val="11"/>
        <color rgb="FF000000"/>
        <rFont val="Calibri"/>
      </rPr>
      <t>2. Select vRA Settings &gt;&gt; Host Settings.</t>
    </r>
    <r>
      <rPr>
        <sz val="11"/>
        <color rgb="FF000000"/>
        <rFont val="Calibri"/>
      </rPr>
      <t xml:space="preserve">
</t>
    </r>
    <r>
      <rPr>
        <sz val="11"/>
        <color rgb="FF000000"/>
        <rFont val="Calibri"/>
      </rPr>
      <t>3. Review the button under the Actions heading on the upper right to confirm that "enable FIPS" is selected.</t>
    </r>
    <r>
      <rPr>
        <sz val="11"/>
        <color rgb="FF000000"/>
        <rFont val="Calibri"/>
      </rPr>
      <t xml:space="preserve">
</t>
    </r>
    <r>
      <rPr>
        <sz val="11"/>
        <color rgb="FF000000"/>
        <rFont val="Calibri"/>
      </rPr>
      <t>If "enable FIPS" is not selected, this is a finding.</t>
    </r>
    <r>
      <rPr>
        <sz val="11"/>
        <color rgb="FF000000"/>
        <rFont val="Calibri"/>
      </rPr>
      <t xml:space="preserve">
</t>
    </r>
    <r>
      <rPr>
        <sz val="11"/>
        <color rgb="FF000000"/>
        <rFont val="Calibri"/>
      </rPr>
      <t>Alternately, check that FIPS mode is enabled in the command line using the following steps:</t>
    </r>
    <r>
      <rPr>
        <sz val="11"/>
        <color rgb="FF000000"/>
        <rFont val="Calibri"/>
      </rPr>
      <t xml:space="preserve">
</t>
    </r>
    <r>
      <rPr>
        <sz val="11"/>
        <color rgb="FF000000"/>
        <rFont val="Calibri"/>
      </rPr>
      <t>1. Log on to the console as root.</t>
    </r>
    <r>
      <rPr>
        <sz val="11"/>
        <color rgb="FF000000"/>
        <rFont val="Calibri"/>
      </rPr>
      <t xml:space="preserve">
</t>
    </r>
    <r>
      <rPr>
        <sz val="11"/>
        <color rgb="FF000000"/>
        <rFont val="Calibri"/>
      </rPr>
      <t>2. Run the command: vcac-vami fips status</t>
    </r>
    <r>
      <rPr>
        <sz val="11"/>
        <color rgb="FF000000"/>
        <rFont val="Calibri"/>
      </rPr>
      <t xml:space="preserve">
</t>
    </r>
    <r>
      <rPr>
        <sz val="11"/>
        <color rgb="FF000000"/>
        <rFont val="Calibri"/>
      </rPr>
      <t>If FIPS is not enabled, this is a finding.</t>
    </r>
  </si>
  <si>
    <t>V-89127</t>
  </si>
  <si>
    <r>
      <rPr>
        <sz val="11"/>
        <rFont val="Calibri"/>
      </rPr>
      <t>The vRealize Automation application must be configured to a 15 minute of less session timeout.</t>
    </r>
  </si>
  <si>
    <t>CAT II (Medium)</t>
  </si>
  <si>
    <r>
      <rPr>
        <sz val="11"/>
        <color rgb="FF000000"/>
        <rFont val="Calibri"/>
      </rPr>
      <t>To edit the session timeout, use the following steps:</t>
    </r>
    <r>
      <rPr>
        <sz val="11"/>
        <color rgb="FF000000"/>
        <rFont val="Calibri"/>
      </rPr>
      <t xml:space="preserve">
</t>
    </r>
    <r>
      <rPr>
        <sz val="11"/>
        <color rgb="FF000000"/>
        <rFont val="Calibri"/>
      </rPr>
      <t>1. Log on to the admin UI as the administrator.</t>
    </r>
    <r>
      <rPr>
        <sz val="11"/>
        <color rgb="FF000000"/>
        <rFont val="Calibri"/>
      </rPr>
      <t xml:space="preserve">
</t>
    </r>
    <r>
      <rPr>
        <sz val="11"/>
        <color rgb="FF000000"/>
        <rFont val="Calibri"/>
      </rPr>
      <t>2. Navigate to "Global Settings".</t>
    </r>
    <r>
      <rPr>
        <sz val="11"/>
        <color rgb="FF000000"/>
        <rFont val="Calibri"/>
      </rPr>
      <t xml:space="preserve">
</t>
    </r>
    <r>
      <rPr>
        <sz val="11"/>
        <color rgb="FF000000"/>
        <rFont val="Calibri"/>
      </rPr>
      <t>3. Select "Edit Global Settings", edit the "Session Timeout:" setting, and then select "OK".</t>
    </r>
  </si>
  <si>
    <r>
      <rPr>
        <sz val="11"/>
        <color rgb="FF000000"/>
        <rFont val="Calibri"/>
      </rPr>
      <t>If communications sessions remain open for extended periods of time even when unused, there is the potential for an adversary to hijack the session and use it to gain access to the device or networks to which it is attached. Terminating sessions after a logout event or after a certain period of inactivity is a method for mitigating the risk of this vulnerability. When a user management session becomes idle, or when a user logs out of the management interface, the application server must terminate the session.</t>
    </r>
  </si>
  <si>
    <r>
      <rPr>
        <sz val="11"/>
        <color rgb="FF000000"/>
        <rFont val="Calibri"/>
      </rPr>
      <t>Verify that the session timeout is set to an organization-defined time with the following steps:</t>
    </r>
    <r>
      <rPr>
        <sz val="11"/>
        <color rgb="FF000000"/>
        <rFont val="Calibri"/>
      </rPr>
      <t xml:space="preserve">
</t>
    </r>
    <r>
      <rPr>
        <sz val="11"/>
        <color rgb="FF000000"/>
        <rFont val="Calibri"/>
      </rPr>
      <t>1. Log on to the admin UI as the administrator.</t>
    </r>
    <r>
      <rPr>
        <sz val="11"/>
        <color rgb="FF000000"/>
        <rFont val="Calibri"/>
      </rPr>
      <t xml:space="preserve">
</t>
    </r>
    <r>
      <rPr>
        <sz val="11"/>
        <color rgb="FF000000"/>
        <rFont val="Calibri"/>
      </rPr>
      <t>2. Navigate to "Global Settings".</t>
    </r>
    <r>
      <rPr>
        <sz val="11"/>
        <color rgb="FF000000"/>
        <rFont val="Calibri"/>
      </rPr>
      <t xml:space="preserve">
</t>
    </r>
    <r>
      <rPr>
        <sz val="11"/>
        <color rgb="FF000000"/>
        <rFont val="Calibri"/>
      </rPr>
      <t>3. Review the session timeout value in minutes.</t>
    </r>
    <r>
      <rPr>
        <sz val="11"/>
        <color rgb="FF000000"/>
        <rFont val="Calibri"/>
      </rPr>
      <t xml:space="preserve">
</t>
    </r>
    <r>
      <rPr>
        <sz val="11"/>
        <color rgb="FF000000"/>
        <rFont val="Calibri"/>
      </rPr>
      <t>If the session timeout setting is not set to 15 minutes or less, this is a finding.</t>
    </r>
  </si>
  <si>
    <t>V-89129</t>
  </si>
  <si>
    <r>
      <rPr>
        <sz val="11"/>
        <rFont val="Calibri"/>
      </rPr>
      <t>The vRealize Automation server must be configured to perform complete application deployments.</t>
    </r>
  </si>
  <si>
    <r>
      <rPr>
        <sz val="11"/>
        <color rgb="FF000000"/>
        <rFont val="Calibri"/>
      </rPr>
      <t>Develop a site policy to ensure deployments are completed before allowing users to use the production environment.</t>
    </r>
  </si>
  <si>
    <r>
      <rPr>
        <sz val="11"/>
        <color rgb="FF000000"/>
        <rFont val="Calibri"/>
      </rPr>
      <t>Failure to a known secure state helps prevent a loss of confidentiality, integrity, or availability in the event of a failure of the information system or a component of the system.</t>
    </r>
    <r>
      <rPr>
        <sz val="11"/>
        <color rgb="FF000000"/>
        <rFont val="Calibri"/>
      </rPr>
      <t xml:space="preserve">
</t>
    </r>
    <r>
      <rPr>
        <sz val="11"/>
        <color rgb="FF000000"/>
        <rFont val="Calibri"/>
      </rPr>
      <t>When an application is deployed to the application server, if the deployment process does not complete properly and without errors, there is the potential that some application files may not be deployed or may be corrupted and an application error may occur during runtime.</t>
    </r>
    <r>
      <rPr>
        <sz val="11"/>
        <color rgb="FF000000"/>
        <rFont val="Calibri"/>
      </rPr>
      <t xml:space="preserve">
</t>
    </r>
    <r>
      <rPr>
        <sz val="11"/>
        <color rgb="FF000000"/>
        <rFont val="Calibri"/>
      </rPr>
      <t>The application server must be able to perform complete application deployments. A partial deployment can leave the server in an inconsistent state. Application servers may provide a transaction rollback function to address this issue.</t>
    </r>
  </si>
  <si>
    <r>
      <rPr>
        <sz val="11"/>
        <color rgb="FF000000"/>
        <rFont val="Calibri"/>
      </rPr>
      <t>Obtain the site configuration control policy from the ISSO.</t>
    </r>
    <r>
      <rPr>
        <sz val="11"/>
        <color rgb="FF000000"/>
        <rFont val="Calibri"/>
      </rPr>
      <t xml:space="preserve">
</t>
    </r>
    <r>
      <rPr>
        <sz val="11"/>
        <color rgb="FF000000"/>
        <rFont val="Calibri"/>
      </rPr>
      <t>Review site procedures to determine if a site policy exists to verify vRA installation after release into a production environment. The site policy should ensure that the installation was a complete application deployment before users are allowed to conduct business.</t>
    </r>
    <r>
      <rPr>
        <sz val="11"/>
        <color rgb="FF000000"/>
        <rFont val="Calibri"/>
      </rPr>
      <t xml:space="preserve">
</t>
    </r>
    <r>
      <rPr>
        <sz val="11"/>
        <color rgb="FF000000"/>
        <rFont val="Calibri"/>
      </rPr>
      <t>If a site policy does not exist or is not being followed, this is a finding.</t>
    </r>
  </si>
  <si>
    <t>V-89131</t>
  </si>
  <si>
    <r>
      <rPr>
        <sz val="11"/>
        <rFont val="Calibri"/>
      </rPr>
      <t>The vRealize Automation security file must be restricted to the vcac user.</t>
    </r>
  </si>
  <si>
    <r>
      <rPr>
        <sz val="11"/>
        <color rgb="FF000000"/>
        <rFont val="Calibri"/>
      </rPr>
      <t>At the command prompt, execute the following commands:</t>
    </r>
    <r>
      <rPr>
        <sz val="11"/>
        <color rgb="FF000000"/>
        <rFont val="Calibri"/>
      </rPr>
      <t xml:space="preserve">
</t>
    </r>
    <r>
      <rPr>
        <sz val="11"/>
        <color rgb="FF000000"/>
        <rFont val="Calibri"/>
      </rPr>
      <t>chown vcac:vcac /etc/vcac/security.properties</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</si>
  <si>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The vRealize Automation product stores important system information in the security.properties file. Preventing access to this file from non-privileged is essential to ensure the integrity and confidentiality of vRA.</t>
    </r>
  </si>
  <si>
    <r>
      <rPr>
        <sz val="11"/>
        <color rgb="FF000000"/>
        <rFont val="Calibri"/>
      </rPr>
      <t>At the command prompt, execute the following command:</t>
    </r>
    <r>
      <rPr>
        <sz val="11"/>
        <color rgb="FF000000"/>
        <rFont val="Calibri"/>
      </rPr>
      <t xml:space="preserve">
</t>
    </r>
    <r>
      <rPr>
        <sz val="11"/>
        <color rgb="FF000000"/>
        <rFont val="Calibri"/>
      </rPr>
      <t>ls -l /etc/vcac/security.properties</t>
    </r>
    <r>
      <rPr>
        <sz val="11"/>
        <color rgb="FF000000"/>
        <rFont val="Calibri"/>
      </rPr>
      <t xml:space="preserve">
</t>
    </r>
    <r>
      <rPr>
        <sz val="11"/>
        <color rgb="FF000000"/>
        <rFont val="Calibri"/>
      </rPr>
      <t>If the file owner and group-owner are not "vcac", this is a finding.</t>
    </r>
  </si>
  <si>
    <t>V-89133</t>
  </si>
  <si>
    <r>
      <rPr>
        <sz val="11"/>
        <rFont val="Calibri"/>
      </rPr>
      <t>The application server must only allow the use of DoD PKI-established certificate authorities for verification of the establishment of protected sessions.</t>
    </r>
  </si>
  <si>
    <r>
      <rPr>
        <sz val="11"/>
        <color rgb="FF000000"/>
        <rFont val="Calibri"/>
      </rPr>
      <t>Configure vRA to use Smart Card Authentication with the following steps:</t>
    </r>
    <r>
      <rPr>
        <sz val="11"/>
        <color rgb="FF000000"/>
        <rFont val="Calibri"/>
      </rPr>
      <t xml:space="preserve">
</t>
    </r>
    <r>
      <rPr>
        <sz val="11"/>
        <color rgb="FF000000"/>
        <rFont val="Calibri"/>
      </rPr>
      <t>1. Set up smart card infrastructure as per VMware documentation, if required.</t>
    </r>
    <r>
      <rPr>
        <sz val="11"/>
        <color rgb="FF000000"/>
        <rFont val="Calibri"/>
      </rPr>
      <t xml:space="preserve">
</t>
    </r>
    <r>
      <rPr>
        <sz val="11"/>
        <color rgb="FF000000"/>
        <rFont val="Calibri"/>
      </rPr>
      <t>2. In vRA, go to Administration &gt;&gt; Directories Management &gt;&gt; Identity Providers.</t>
    </r>
    <r>
      <rPr>
        <sz val="11"/>
        <color rgb="FF000000"/>
        <rFont val="Calibri"/>
      </rPr>
      <t xml:space="preserve">
</t>
    </r>
    <r>
      <rPr>
        <sz val="11"/>
        <color rgb="FF000000"/>
        <rFont val="Calibri"/>
      </rPr>
      <t>3. Add the identity provider used for smart card authentication.</t>
    </r>
    <r>
      <rPr>
        <sz val="11"/>
        <color rgb="FF000000"/>
        <rFont val="Calibri"/>
      </rPr>
      <t xml:space="preserve">
</t>
    </r>
    <r>
      <rPr>
        <sz val="11"/>
        <color rgb="FF000000"/>
        <rFont val="Calibri"/>
      </rPr>
      <t>4. In vRA, go to Administration &gt;&gt; Directories Management &gt;&gt; Policies.</t>
    </r>
    <r>
      <rPr>
        <sz val="11"/>
        <color rgb="FF000000"/>
        <rFont val="Calibri"/>
      </rPr>
      <t xml:space="preserve">
</t>
    </r>
    <r>
      <rPr>
        <sz val="11"/>
        <color rgb="FF000000"/>
        <rFont val="Calibri"/>
      </rPr>
      <t>5. Edit default policy and change authentication method to "certificate".</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</si>
  <si>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 certificates obtained from a DoD-approved internal or external certificate authority. Reliance on CAs for the establishment of secure sessions includes, for example, the use of SSL/TLS certificates. The application server must only allow the use of DoD PKI-established certificate authorities for verification.</t>
    </r>
  </si>
  <si>
    <r>
      <rPr>
        <sz val="11"/>
        <color rgb="FF000000"/>
        <rFont val="Calibri"/>
      </rPr>
      <t>Verify that Smart Card Authentication is in use with the following steps:</t>
    </r>
    <r>
      <rPr>
        <sz val="11"/>
        <color rgb="FF000000"/>
        <rFont val="Calibri"/>
      </rPr>
      <t xml:space="preserve">
</t>
    </r>
    <r>
      <rPr>
        <sz val="11"/>
        <color rgb="FF000000"/>
        <rFont val="Calibri"/>
      </rPr>
      <t>1. In vRA, go to Administration &gt;&gt; Directories Management &gt;&gt; Identity Providers.</t>
    </r>
    <r>
      <rPr>
        <sz val="11"/>
        <color rgb="FF000000"/>
        <rFont val="Calibri"/>
      </rPr>
      <t xml:space="preserve">
</t>
    </r>
    <r>
      <rPr>
        <sz val="11"/>
        <color rgb="FF000000"/>
        <rFont val="Calibri"/>
      </rPr>
      <t>2. Verify that the identity provider listed is the identity provider used for smart card authentication.</t>
    </r>
    <r>
      <rPr>
        <sz val="11"/>
        <color rgb="FF000000"/>
        <rFont val="Calibri"/>
      </rPr>
      <t xml:space="preserve">
</t>
    </r>
    <r>
      <rPr>
        <sz val="11"/>
        <color rgb="FF000000"/>
        <rFont val="Calibri"/>
      </rPr>
      <t>3. In vRA, go to Administration &gt;&gt; Directories Management &gt;&gt; Policies.</t>
    </r>
    <r>
      <rPr>
        <sz val="11"/>
        <color rgb="FF000000"/>
        <rFont val="Calibri"/>
      </rPr>
      <t xml:space="preserve">
</t>
    </r>
    <r>
      <rPr>
        <sz val="11"/>
        <color rgb="FF000000"/>
        <rFont val="Calibri"/>
      </rPr>
      <t>4. Verify that the default policy authentication method is set to "certificate".</t>
    </r>
    <r>
      <rPr>
        <sz val="11"/>
        <color rgb="FF000000"/>
        <rFont val="Calibri"/>
      </rPr>
      <t xml:space="preserve">
</t>
    </r>
    <r>
      <rPr>
        <sz val="11"/>
        <color rgb="FF000000"/>
        <rFont val="Calibri"/>
      </rPr>
      <t>If the identity provider listed is not that used for smart card authentication, this is a finding.</t>
    </r>
    <r>
      <rPr>
        <sz val="11"/>
        <color rgb="FF000000"/>
        <rFont val="Calibri"/>
      </rPr>
      <t xml:space="preserve">
</t>
    </r>
    <r>
      <rPr>
        <sz val="11"/>
        <color rgb="FF000000"/>
        <rFont val="Calibri"/>
      </rPr>
      <t>If the default policy authentication method is not set to "certificate", this is a finding.</t>
    </r>
  </si>
  <si>
    <t>V-89135</t>
  </si>
  <si>
    <r>
      <rPr>
        <sz val="11"/>
        <rFont val="Calibri"/>
      </rPr>
      <t>The application server must use DoD- or CNSS-approved PKI Class 3 or Class 4 certificates.</t>
    </r>
  </si>
  <si>
    <r>
      <rPr>
        <sz val="11"/>
        <color rgb="FF000000"/>
        <rFont val="Calibri"/>
      </rPr>
      <t>Class 3 PKI certificates are used for servers and software signing rather than for identifying individuals. Class 4 certificates are used for business-to-business transactions. Utilizing unapproved certificates not issued or approved by DoD or CNS creates an integrity risk. The application server must utilize approved DoD or CNS Class 3 or Class 4 certificates for software signing and business-to-business transactions.</t>
    </r>
  </si>
  <si>
    <t>V-89137</t>
  </si>
  <si>
    <r>
      <rPr>
        <sz val="11"/>
        <rFont val="Calibri"/>
      </rPr>
      <t>The vRealize Automation appliance must be configured in accordance with the security configuration settings based on DoD security configuration or implementation guidance, including STIGs, NSA configuration guides, CTOs, and DTMs.</t>
    </r>
  </si>
  <si>
    <r>
      <rPr>
        <sz val="11"/>
        <color rgb="FF000000"/>
        <rFont val="Calibri"/>
      </rPr>
      <t>Obtain the most current vRealize Automation STIG. Verify that this vRA appliance is configured with all current requirements.</t>
    </r>
  </si>
  <si>
    <r>
      <rPr>
        <sz val="11"/>
        <color rgb="FF000000"/>
        <rFont val="Calibri"/>
      </rPr>
      <t xml:space="preserve">Configuring the vRealize Automation application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The vRA product is continually under refinement, and patches are regularly released to address vulnerabilities. As a result, the vRA STIG is also subject to a release cycle on a quarterly basis.</t>
    </r>
    <r>
      <rPr>
        <sz val="11"/>
        <color rgb="FF000000"/>
        <rFont val="Calibri"/>
      </rPr>
      <t xml:space="preserve">
</t>
    </r>
    <r>
      <rPr>
        <sz val="11"/>
        <color rgb="FF000000"/>
        <rFont val="Calibri"/>
      </rPr>
      <t>Assessors should ensure that they are reviewing the vRealize Automation appliance with the most current STIG.</t>
    </r>
  </si>
  <si>
    <r>
      <rPr>
        <sz val="11"/>
        <color rgb="FF000000"/>
        <rFont val="Calibri"/>
      </rPr>
      <t>Obtain the current vRealize Automation STIGs from the ISSO.</t>
    </r>
    <r>
      <rPr>
        <sz val="11"/>
        <color rgb="FF000000"/>
        <rFont val="Calibri"/>
      </rPr>
      <t xml:space="preserve">
</t>
    </r>
    <r>
      <rPr>
        <sz val="11"/>
        <color rgb="FF000000"/>
        <rFont val="Calibri"/>
      </rPr>
      <t>Verify that this STIG is the most current STIG available for vRealize Automation. Assess all of the organization's vRA installations to ensure they are fully compliant with the most current STIG.</t>
    </r>
    <r>
      <rPr>
        <sz val="11"/>
        <color rgb="FF000000"/>
        <rFont val="Calibri"/>
      </rPr>
      <t xml:space="preserve">
</t>
    </r>
    <r>
      <rPr>
        <sz val="11"/>
        <color rgb="FF000000"/>
        <rFont val="Calibri"/>
      </rPr>
      <t>If the most current version of the vRA STIG was not used, or if the vRA appliance configuration is not compliant with the most current STIG, this is a finding.</t>
    </r>
  </si>
  <si>
    <t>V-89139</t>
  </si>
  <si>
    <r>
      <rPr>
        <sz val="11"/>
        <rFont val="Calibri"/>
      </rPr>
      <t>HAProxy must use a logging mechanism that is configured to alert the ISSO and SA in the event of a processing failure.</t>
    </r>
  </si>
  <si>
    <t>VMW vRealize Automation 7.x HA Proxy</t>
  </si>
  <si>
    <r>
      <rPr>
        <sz val="11"/>
        <color rgb="FF000000"/>
        <rFont val="Calibri"/>
      </rPr>
      <t>Ensure logging failures result in warnings to the ISSO and SA at a minimum.</t>
    </r>
  </si>
  <si>
    <r>
      <rPr>
        <sz val="11"/>
        <color rgb="FF000000"/>
        <rFont val="Calibri"/>
      </rPr>
      <t>An accurate and current audit trail is essential for maintaining a record of system activity. If the logging system fails, the SA must be notified and must take prompt action to correct the problem. Minimally, the system must log this event and the SA will receive this notification during the daily system log review. If feasible, active alerting (such as e-mail or paging) should be employed consistent with the site's established operations management systems and procedures.</t>
    </r>
  </si>
  <si>
    <r>
      <rPr>
        <sz val="11"/>
        <color rgb="FF000000"/>
        <rFont val="Calibri"/>
      </rPr>
      <t>Interview the ISSO.</t>
    </r>
    <r>
      <rPr>
        <sz val="11"/>
        <color rgb="FF000000"/>
        <rFont val="Calibri"/>
      </rPr>
      <t xml:space="preserve">
</t>
    </r>
    <r>
      <rPr>
        <sz val="11"/>
        <color rgb="FF000000"/>
        <rFont val="Calibri"/>
      </rPr>
      <t>Determine if logging failure events are monitored, and warnings provided to the ISSO.</t>
    </r>
    <r>
      <rPr>
        <sz val="11"/>
        <color rgb="FF000000"/>
        <rFont val="Calibri"/>
      </rPr>
      <t xml:space="preserve">
</t>
    </r>
    <r>
      <rPr>
        <sz val="11"/>
        <color rgb="FF000000"/>
        <rFont val="Calibri"/>
      </rPr>
      <t>If logging failure events do not provide warnings in accordance with organization policies, this is a finding.</t>
    </r>
    <r>
      <rPr>
        <sz val="11"/>
        <color rgb="FF000000"/>
        <rFont val="Calibri"/>
      </rPr>
      <t xml:space="preserve">
</t>
    </r>
    <r>
      <rPr>
        <sz val="11"/>
        <color rgb="FF000000"/>
        <rFont val="Calibri"/>
      </rPr>
      <t>If alerts are not sent or the web server is not configured to use a dedicated logging tool that meets this requirement, this is a finding.</t>
    </r>
  </si>
  <si>
    <t>V-89141</t>
  </si>
  <si>
    <r>
      <rPr>
        <sz val="11"/>
        <rFont val="Calibri"/>
      </rPr>
      <t>HAProxy log files must not be accessible to unauthorized users.</t>
    </r>
  </si>
  <si>
    <r>
      <rPr>
        <sz val="11"/>
        <color rgb="FF000000"/>
        <rFont val="Calibri"/>
      </rPr>
      <t>At the command prompt, execute the following command:</t>
    </r>
    <r>
      <rPr>
        <sz val="11"/>
        <color rgb="FF000000"/>
        <rFont val="Calibri"/>
      </rPr>
      <t xml:space="preserve">
</t>
    </r>
    <r>
      <rPr>
        <sz val="11"/>
        <color rgb="FF000000"/>
        <rFont val="Calibri"/>
      </rPr>
      <t>sed -i "/^[^#]*UMASK/ c\UMASK 077" /etc/login.defs</t>
    </r>
  </si>
  <si>
    <r>
      <rPr>
        <sz val="11"/>
        <color rgb="FF000000"/>
        <rFont val="Calibri"/>
      </rPr>
      <t>The HAProxy log files provide audit data useful to the discovery of suspicious behavior. The log files may contain usernames and passwords in clear text as well as other information that could aid a malicious user with unauthorized access attempts to the database. Generation and protection of these files helps support security monitoring efforts.</t>
    </r>
  </si>
  <si>
    <r>
      <rPr>
        <sz val="11"/>
        <color rgb="FF000000"/>
        <rFont val="Calibri"/>
      </rPr>
      <t>At the command prompt, execute the following command:</t>
    </r>
    <r>
      <rPr>
        <sz val="11"/>
        <color rgb="FF000000"/>
        <rFont val="Calibri"/>
      </rPr>
      <t xml:space="preserve">
</t>
    </r>
    <r>
      <rPr>
        <sz val="11"/>
        <color rgb="FF000000"/>
        <rFont val="Calibri"/>
      </rPr>
      <t>ls -la /var/log/vmware/vcac/vcac-config.log</t>
    </r>
    <r>
      <rPr>
        <sz val="11"/>
        <color rgb="FF000000"/>
        <rFont val="Calibri"/>
      </rPr>
      <t xml:space="preserve">
</t>
    </r>
    <r>
      <rPr>
        <sz val="11"/>
        <color rgb="FF000000"/>
        <rFont val="Calibri"/>
      </rPr>
      <t>If the log file has permissions more permissive than "640", this is a finding.</t>
    </r>
  </si>
  <si>
    <t>V-89143</t>
  </si>
  <si>
    <r>
      <rPr>
        <sz val="11"/>
        <rFont val="Calibri"/>
      </rPr>
      <t>HAProxy log files must be protected from unauthorized modification.</t>
    </r>
  </si>
  <si>
    <r>
      <rPr>
        <sz val="11"/>
        <color rgb="FF000000"/>
        <rFont val="Calibri"/>
      </rPr>
      <t>Log data is essential in the investigation of events. If log data were to become compromised, then competent forensic analysis and discovery of the true source of potentially malicious system activity would be difficult, if not impossible, to achieve. In addition, access to log records provides information an attacker could potentially use to their advantage since each event record might contain communication ports, protocols, services, trust relationships, user names, etc.</t>
    </r>
  </si>
  <si>
    <t>V-89145</t>
  </si>
  <si>
    <r>
      <rPr>
        <sz val="11"/>
        <rFont val="Calibri"/>
      </rPr>
      <t>HAProxy log files must be protected from unauthorized deletion.</t>
    </r>
  </si>
  <si>
    <t>V-89147</t>
  </si>
  <si>
    <r>
      <rPr>
        <sz val="11"/>
        <rFont val="Calibri"/>
      </rPr>
      <t>HAProxy log files must be backed up onto a different system or media.</t>
    </r>
  </si>
  <si>
    <r>
      <rPr>
        <sz val="11"/>
        <color rgb="FF000000"/>
        <rFont val="Calibri"/>
      </rPr>
      <t>Ensure log data and records are being backed up to a different system or separate media.</t>
    </r>
  </si>
  <si>
    <r>
      <rPr>
        <sz val="11"/>
        <color rgb="FF000000"/>
        <rFont val="Calibri"/>
      </rPr>
      <t>Interview the ISSO.</t>
    </r>
    <r>
      <rPr>
        <sz val="11"/>
        <color rgb="FF000000"/>
        <rFont val="Calibri"/>
      </rPr>
      <t xml:space="preserve">
</t>
    </r>
    <r>
      <rPr>
        <sz val="11"/>
        <color rgb="FF000000"/>
        <rFont val="Calibri"/>
      </rPr>
      <t>Determine whether log data and records are being backed up to a different system or separate media.</t>
    </r>
    <r>
      <rPr>
        <sz val="11"/>
        <color rgb="FF000000"/>
        <rFont val="Calibri"/>
      </rPr>
      <t xml:space="preserve">
</t>
    </r>
    <r>
      <rPr>
        <sz val="11"/>
        <color rgb="FF000000"/>
        <rFont val="Calibri"/>
      </rPr>
      <t>If log data and records are not being backed up to a different system or separate media, this is a finding.</t>
    </r>
  </si>
  <si>
    <t>V-89149</t>
  </si>
  <si>
    <r>
      <rPr>
        <sz val="11"/>
        <rFont val="Calibri"/>
      </rPr>
      <t>HAProxy files must be verified for their integrity (checksums) before being added to the build systems.</t>
    </r>
  </si>
  <si>
    <r>
      <rPr>
        <sz val="11"/>
        <color rgb="FF000000"/>
        <rFont val="Calibri"/>
      </rPr>
      <t>Ensure web server files are verified or validated before being implemented the production environment.</t>
    </r>
  </si>
  <si>
    <r>
      <rPr>
        <sz val="11"/>
        <color rgb="FF000000"/>
        <rFont val="Calibri"/>
      </rPr>
      <t>Being able to verify that a patch, upgrade, certificate, etc., being added to the web server is unchanged from the producer of the file is essential for file validation and non-repudiation of the information.</t>
    </r>
    <r>
      <rPr>
        <sz val="11"/>
        <color rgb="FF000000"/>
        <rFont val="Calibri"/>
      </rPr>
      <t xml:space="preserve">
</t>
    </r>
    <r>
      <rPr>
        <sz val="11"/>
        <color rgb="FF000000"/>
        <rFont val="Calibri"/>
      </rPr>
      <t>The HAProxy web server files on vRA must be part of a documented build process. Checksums of the production files must be available to verify their integrity.</t>
    </r>
  </si>
  <si>
    <r>
      <rPr>
        <sz val="11"/>
        <color rgb="FF000000"/>
        <rFont val="Calibri"/>
      </rPr>
      <t>Interview the ISSO.</t>
    </r>
    <r>
      <rPr>
        <sz val="11"/>
        <color rgb="FF000000"/>
        <rFont val="Calibri"/>
      </rPr>
      <t xml:space="preserve">
</t>
    </r>
    <r>
      <rPr>
        <sz val="11"/>
        <color rgb="FF000000"/>
        <rFont val="Calibri"/>
      </rPr>
      <t>Determine whether web server files are verified/validated before being implemented into the production environment.</t>
    </r>
    <r>
      <rPr>
        <sz val="11"/>
        <color rgb="FF000000"/>
        <rFont val="Calibri"/>
      </rPr>
      <t xml:space="preserve">
</t>
    </r>
    <r>
      <rPr>
        <sz val="11"/>
        <color rgb="FF000000"/>
        <rFont val="Calibri"/>
      </rPr>
      <t>If the web server files are not verified or validated before being implemented into the production environment, this is a finding.</t>
    </r>
  </si>
  <si>
    <t>V-89151</t>
  </si>
  <si>
    <r>
      <rPr>
        <sz val="11"/>
        <rFont val="Calibri"/>
      </rPr>
      <t>HAProxy expansion modules must be verified for their integrity (checksums) before being added to the build systems.</t>
    </r>
  </si>
  <si>
    <r>
      <rPr>
        <sz val="11"/>
        <color rgb="FF000000"/>
        <rFont val="Calibri"/>
      </rPr>
      <t>Ensure expansion modules are fully reviewed, tested, and signed before being implemented into the production environment.</t>
    </r>
  </si>
  <si>
    <r>
      <rPr>
        <sz val="11"/>
        <color rgb="FF000000"/>
        <rFont val="Calibri"/>
      </rPr>
      <t>Being able to verify that a patch, upgrade, certificate, etc., being added to the web server is unchanged from the producer of the file is essential for file validation and non-repudiation of the information.</t>
    </r>
    <r>
      <rPr>
        <sz val="11"/>
        <color rgb="FF000000"/>
        <rFont val="Calibri"/>
      </rPr>
      <t xml:space="preserve">
</t>
    </r>
    <r>
      <rPr>
        <sz val="11"/>
        <color rgb="FF000000"/>
        <rFont val="Calibri"/>
      </rPr>
      <t>Expansion that are installed on the production HAProxy web server on vRA must be part of a documented build process. Checksums of the production files must be available to verify their integrity.</t>
    </r>
  </si>
  <si>
    <r>
      <rPr>
        <sz val="11"/>
        <color rgb="FF000000"/>
        <rFont val="Calibri"/>
      </rPr>
      <t>Interview the ISSO.</t>
    </r>
    <r>
      <rPr>
        <sz val="11"/>
        <color rgb="FF000000"/>
        <rFont val="Calibri"/>
      </rPr>
      <t xml:space="preserve">
</t>
    </r>
    <r>
      <rPr>
        <sz val="11"/>
        <color rgb="FF000000"/>
        <rFont val="Calibri"/>
      </rPr>
      <t>Determine whether expansion modules are being fully reviewed, tested, and signed before being implemented into the production environment.</t>
    </r>
    <r>
      <rPr>
        <sz val="11"/>
        <color rgb="FF000000"/>
        <rFont val="Calibri"/>
      </rPr>
      <t xml:space="preserve">
</t>
    </r>
    <r>
      <rPr>
        <sz val="11"/>
        <color rgb="FF000000"/>
        <rFont val="Calibri"/>
      </rPr>
      <t>If the expansion modules are not being fully reviewed, tested, and signed before being implemented into the production environment, this is a finding.</t>
    </r>
  </si>
  <si>
    <t>V-89153</t>
  </si>
  <si>
    <r>
      <rPr>
        <sz val="11"/>
        <rFont val="Calibri"/>
      </rPr>
      <t>HAProxy must limit access to the statistics feature.</t>
    </r>
  </si>
  <si>
    <r>
      <rPr>
        <sz val="11"/>
        <color rgb="FF000000"/>
        <rFont val="Calibri"/>
      </rPr>
      <t>Uninstall or deactivate features, services, and processes not needed by the web server for operation.</t>
    </r>
  </si>
  <si>
    <r>
      <rPr>
        <sz val="11"/>
        <color rgb="FF000000"/>
        <rFont val="Calibri"/>
      </rPr>
      <t xml:space="preserve">A web server can provide many features, services, and processes. Some of these may be deemed unnecessary or too unsecure to be accessible on a production DoD system. </t>
    </r>
    <r>
      <rPr>
        <sz val="11"/>
        <color rgb="FF000000"/>
        <rFont val="Calibri"/>
      </rPr>
      <t xml:space="preserve">
</t>
    </r>
    <r>
      <rPr>
        <sz val="11"/>
        <color rgb="FF000000"/>
        <rFont val="Calibri"/>
      </rPr>
      <t>HAProxy provide a statistics page, which will display web browser statistics from any web browser if HAProxy has not been configured to connect the server statistics to a UNIX socket.</t>
    </r>
  </si>
  <si>
    <r>
      <rPr>
        <sz val="11"/>
        <color rgb="FF000000"/>
        <rFont val="Calibri"/>
      </rPr>
      <t>At the command prompt, execute the following command:</t>
    </r>
    <r>
      <rPr>
        <sz val="11"/>
        <color rgb="FF000000"/>
        <rFont val="Calibri"/>
      </rPr>
      <t xml:space="preserve">
</t>
    </r>
    <r>
      <rPr>
        <sz val="11"/>
        <color rgb="FF000000"/>
        <rFont val="Calibri"/>
      </rPr>
      <t>grep 'stats socket' /etc/haproxy/haproxy.cfg</t>
    </r>
    <r>
      <rPr>
        <sz val="11"/>
        <color rgb="FF000000"/>
        <rFont val="Calibri"/>
      </rPr>
      <t xml:space="preserve">
</t>
    </r>
    <r>
      <rPr>
        <sz val="11"/>
        <color rgb="FF000000"/>
        <rFont val="Calibri"/>
      </rPr>
      <t>If the command does not return the line below, this is a finding.</t>
    </r>
    <r>
      <rPr>
        <sz val="11"/>
        <color rgb="FF000000"/>
        <rFont val="Calibri"/>
      </rPr>
      <t xml:space="preserve">
</t>
    </r>
    <r>
      <rPr>
        <sz val="11"/>
        <color rgb="FF000000"/>
        <rFont val="Calibri"/>
      </rPr>
      <t>stats socket /var/run/haproxy.sock mode 600 level admin</t>
    </r>
  </si>
  <si>
    <t>V-89155</t>
  </si>
  <si>
    <r>
      <rPr>
        <sz val="11"/>
        <rFont val="Calibri"/>
      </rPr>
      <t>HAProxy must not contain any documentation, sample code, example applications, and tutorials.</t>
    </r>
  </si>
  <si>
    <r>
      <rPr>
        <sz val="11"/>
        <color rgb="FF000000"/>
        <rFont val="Calibri"/>
      </rPr>
      <t>Remove all listed files and directories.</t>
    </r>
  </si>
  <si>
    <r>
      <rPr>
        <sz val="11"/>
        <color rgb="FF000000"/>
        <rFont val="Calibri"/>
      </rPr>
      <t xml:space="preserve">Web server documentation, sample code, example applications, and tutorials may be an exploitable threat to a web server because this type of code has not been evaluated and approved. A production web server must only contain components that are operationally necessary (e.g., compiled code, scripts, web-content, etc.). </t>
    </r>
    <r>
      <rPr>
        <sz val="11"/>
        <color rgb="FF000000"/>
        <rFont val="Calibri"/>
      </rPr>
      <t xml:space="preserve">
</t>
    </r>
    <r>
      <rPr>
        <sz val="11"/>
        <color rgb="FF000000"/>
        <rFont val="Calibri"/>
      </rPr>
      <t>Any documentation, sample code, example applications, and tutorials must be removed from a production web server. To make certain that the documentation and code are not installed or uninstalled completely; the web server must offer an option as part of the installation process to exclude these packages or to uninstall the packages if necessary.</t>
    </r>
  </si>
  <si>
    <r>
      <rPr>
        <sz val="11"/>
        <color rgb="FF000000"/>
        <rFont val="Calibri"/>
      </rPr>
      <t>At the command prompt, execute the following command:</t>
    </r>
    <r>
      <rPr>
        <sz val="11"/>
        <color rgb="FF000000"/>
        <rFont val="Calibri"/>
      </rPr>
      <t xml:space="preserve">
</t>
    </r>
    <r>
      <rPr>
        <sz val="11"/>
        <color rgb="FF000000"/>
        <rFont val="Calibri"/>
      </rPr>
      <t>ls /usr/share/doc/packages/haproxy</t>
    </r>
    <r>
      <rPr>
        <sz val="11"/>
        <color rgb="FF000000"/>
        <rFont val="Calibri"/>
      </rPr>
      <t xml:space="preserve">
</t>
    </r>
    <r>
      <rPr>
        <sz val="11"/>
        <color rgb="FF000000"/>
        <rFont val="Calibri"/>
      </rPr>
      <t xml:space="preserve">The command should report that there is no such file or directory. </t>
    </r>
    <r>
      <rPr>
        <sz val="11"/>
        <color rgb="FF000000"/>
        <rFont val="Calibri"/>
      </rPr>
      <t xml:space="preserve">
</t>
    </r>
    <r>
      <rPr>
        <sz val="11"/>
        <color rgb="FF000000"/>
        <rFont val="Calibri"/>
      </rPr>
      <t>If the command shows any files or directories, this is a finding.</t>
    </r>
  </si>
  <si>
    <t>V-89157</t>
  </si>
  <si>
    <r>
      <rPr>
        <sz val="11"/>
        <rFont val="Calibri"/>
      </rPr>
      <t>HAProxy must be run in a chroot jail.</t>
    </r>
  </si>
  <si>
    <r>
      <rPr>
        <sz val="11"/>
        <color rgb="FF000000"/>
        <rFont val="Calibri"/>
      </rPr>
      <t>Navigate to and open /etc/haproxy/haproxy.cfg</t>
    </r>
    <r>
      <rPr>
        <sz val="11"/>
        <color rgb="FF000000"/>
        <rFont val="Calibri"/>
      </rPr>
      <t xml:space="preserve">
</t>
    </r>
    <r>
      <rPr>
        <sz val="11"/>
        <color rgb="FF000000"/>
        <rFont val="Calibri"/>
      </rPr>
      <t>Navigate to and configure the globals section with the following value:</t>
    </r>
    <r>
      <rPr>
        <sz val="11"/>
        <color rgb="FF000000"/>
        <rFont val="Calibri"/>
      </rPr>
      <t xml:space="preserve">
</t>
    </r>
    <r>
      <rPr>
        <sz val="11"/>
        <color rgb="FF000000"/>
        <rFont val="Calibri"/>
      </rPr>
      <t>'chroot /var/lib/haproxy'</t>
    </r>
  </si>
  <si>
    <r>
      <rPr>
        <sz val="11"/>
        <color rgb="FF000000"/>
        <rFont val="Calibri"/>
      </rPr>
      <t>Chroot is an operation that changes the apparent root directory for the current running process and their children. A program that is run in such a modified environment cannot access files and commands outside that environmental directory tree. This modified environment is called a chroot jail.</t>
    </r>
  </si>
  <si>
    <r>
      <rPr>
        <sz val="11"/>
        <color rgb="FF000000"/>
        <rFont val="Calibri"/>
      </rPr>
      <t>At the command prompt, execute the following command:</t>
    </r>
    <r>
      <rPr>
        <sz val="11"/>
        <color rgb="FF000000"/>
        <rFont val="Calibri"/>
      </rPr>
      <t xml:space="preserve">
</t>
    </r>
    <r>
      <rPr>
        <sz val="11"/>
        <color rgb="FF000000"/>
        <rFont val="Calibri"/>
      </rPr>
      <t>grep 'chroot' /etc/haproxy/haproxy.cfg</t>
    </r>
    <r>
      <rPr>
        <sz val="11"/>
        <color rgb="FF000000"/>
        <rFont val="Calibri"/>
      </rPr>
      <t xml:space="preserve">
</t>
    </r>
    <r>
      <rPr>
        <sz val="11"/>
        <color rgb="FF000000"/>
        <rFont val="Calibri"/>
      </rPr>
      <t>If the value "/var/lib/haproxy" is not listed, this is a finding.</t>
    </r>
  </si>
  <si>
    <t>V-89159</t>
  </si>
  <si>
    <r>
      <rPr>
        <sz val="11"/>
        <rFont val="Calibri"/>
      </rPr>
      <t>HAProxy frontend servers must be bound to a specific port.</t>
    </r>
  </si>
  <si>
    <r>
      <rPr>
        <sz val="11"/>
        <color rgb="FF000000"/>
        <rFont val="Calibri"/>
      </rPr>
      <t>Navigate to and open the following files:</t>
    </r>
    <r>
      <rPr>
        <sz val="11"/>
        <color rgb="FF000000"/>
        <rFont val="Calibri"/>
      </rPr>
      <t xml:space="preserve">
</t>
    </r>
    <r>
      <rPr>
        <sz val="11"/>
        <color rgb="FF000000"/>
        <rFont val="Calibri"/>
      </rPr>
      <t>/etc/haproxy/conf.d/20-vcac.cfg</t>
    </r>
    <r>
      <rPr>
        <sz val="11"/>
        <color rgb="FF000000"/>
        <rFont val="Calibri"/>
      </rPr>
      <t xml:space="preserve">
</t>
    </r>
    <r>
      <rPr>
        <sz val="11"/>
        <color rgb="FF000000"/>
        <rFont val="Calibri"/>
      </rPr>
      <t>/etc/haproxy/conf.d/30-vro-config.cfg</t>
    </r>
    <r>
      <rPr>
        <sz val="11"/>
        <color rgb="FF000000"/>
        <rFont val="Calibri"/>
      </rPr>
      <t xml:space="preserve">
</t>
    </r>
    <r>
      <rPr>
        <sz val="11"/>
        <color rgb="FF000000"/>
        <rFont val="Calibri"/>
      </rPr>
      <t>Configure each frontend to be bound to at least one port.</t>
    </r>
  </si>
  <si>
    <r>
      <rPr>
        <sz val="11"/>
        <color rgb="FF000000"/>
        <rFont val="Calibri"/>
      </rPr>
      <t>The web server must be configured to listen on a specified IP address and port. Without specifying an IP address and port for the web server to utilize, the web server will listen on all IP addresses available to the hosting server. If the web server has multiple IP addresses, i.e., a management IP address, the web server will also accept connections on the management IP address.</t>
    </r>
    <r>
      <rPr>
        <sz val="11"/>
        <color rgb="FF000000"/>
        <rFont val="Calibri"/>
      </rPr>
      <t xml:space="preserve">
</t>
    </r>
    <r>
      <rPr>
        <sz val="11"/>
        <color rgb="FF000000"/>
        <rFont val="Calibri"/>
      </rPr>
      <t>Accessing the hosted application through an IP address normally used for non-application functions opens the possibility of user access to resources, utilities, files, ports, and protocols that are protected on the desired application IP address.</t>
    </r>
  </si>
  <si>
    <r>
      <rPr>
        <sz val="11"/>
        <color rgb="FF000000"/>
        <rFont val="Calibri"/>
      </rPr>
      <t>Navigate to and open the following files:</t>
    </r>
    <r>
      <rPr>
        <sz val="11"/>
        <color rgb="FF000000"/>
        <rFont val="Calibri"/>
      </rPr>
      <t xml:space="preserve">
</t>
    </r>
    <r>
      <rPr>
        <sz val="11"/>
        <color rgb="FF000000"/>
        <rFont val="Calibri"/>
      </rPr>
      <t>/etc/haproxy/conf.d/20-vcac.cfg</t>
    </r>
    <r>
      <rPr>
        <sz val="11"/>
        <color rgb="FF000000"/>
        <rFont val="Calibri"/>
      </rPr>
      <t xml:space="preserve">
</t>
    </r>
    <r>
      <rPr>
        <sz val="11"/>
        <color rgb="FF000000"/>
        <rFont val="Calibri"/>
      </rPr>
      <t>/etc/haproxy/conf.d/30-vro-config.cfg</t>
    </r>
    <r>
      <rPr>
        <sz val="11"/>
        <color rgb="FF000000"/>
        <rFont val="Calibri"/>
      </rPr>
      <t xml:space="preserve">
</t>
    </r>
    <r>
      <rPr>
        <sz val="11"/>
        <color rgb="FF000000"/>
        <rFont val="Calibri"/>
      </rPr>
      <t>Verify that each frontend is bound to at least one port. Below is an example binding:</t>
    </r>
    <r>
      <rPr>
        <sz val="11"/>
        <color rgb="FF000000"/>
        <rFont val="Calibri"/>
      </rPr>
      <t xml:space="preserve">
</t>
    </r>
    <r>
      <rPr>
        <sz val="11"/>
        <color rgb="FF000000"/>
        <rFont val="Calibri"/>
      </rPr>
      <t>frontend https-in-vro-config</t>
    </r>
    <r>
      <rPr>
        <sz val="11"/>
        <color rgb="FF000000"/>
        <rFont val="Calibri"/>
      </rPr>
      <t xml:space="preserve">
</t>
    </r>
    <r>
      <rPr>
        <sz val="11"/>
        <color rgb="FF000000"/>
        <rFont val="Calibri"/>
      </rPr>
      <t xml:space="preserve">    bind :8283</t>
    </r>
    <r>
      <rPr>
        <sz val="11"/>
        <color rgb="FF000000"/>
        <rFont val="Calibri"/>
      </rPr>
      <t xml:space="preserve">
</t>
    </r>
    <r>
      <rPr>
        <sz val="11"/>
        <color rgb="FF000000"/>
        <rFont val="Calibri"/>
      </rPr>
      <t>If each frontend is not bound to at least one port, this is a finding.</t>
    </r>
  </si>
  <si>
    <t>V-89161</t>
  </si>
  <si>
    <r>
      <rPr>
        <sz val="11"/>
        <rFont val="Calibri"/>
      </rPr>
      <t>HAProxy must use SSL/TLS protocols in order to secure passwords during transmission from the client.</t>
    </r>
  </si>
  <si>
    <r>
      <rPr>
        <sz val="11"/>
        <color rgb="FF000000"/>
        <rFont val="Calibri"/>
      </rPr>
      <t>Navigate to and open /etc/haproxy/conf.d/20-vcac.cfg</t>
    </r>
    <r>
      <rPr>
        <sz val="11"/>
        <color rgb="FF000000"/>
        <rFont val="Calibri"/>
      </rPr>
      <t xml:space="preserve">
</t>
    </r>
    <r>
      <rPr>
        <sz val="11"/>
        <color rgb="FF000000"/>
        <rFont val="Calibri"/>
      </rPr>
      <t xml:space="preserve">Navigate to and configure the "frontend https-in" section with the following two values:  </t>
    </r>
    <r>
      <rPr>
        <sz val="11"/>
        <color rgb="FF000000"/>
        <rFont val="Calibri"/>
      </rPr>
      <t xml:space="preserve">
</t>
    </r>
    <r>
      <rPr>
        <sz val="11"/>
        <color rgb="FF000000"/>
        <rFont val="Calibri"/>
      </rPr>
      <t>bind 0.0.0.0:80</t>
    </r>
    <r>
      <rPr>
        <sz val="11"/>
        <color rgb="FF000000"/>
        <rFont val="Calibri"/>
      </rPr>
      <t xml:space="preserve">
</t>
    </r>
    <r>
      <rPr>
        <sz val="11"/>
        <color rgb="FF000000"/>
        <rFont val="Calibri"/>
      </rPr>
      <t>redirect scheme https if !{ ssl_fc }</t>
    </r>
  </si>
  <si>
    <r>
      <rPr>
        <sz val="11"/>
        <color rgb="FF000000"/>
        <rFont val="Calibri"/>
      </rPr>
      <t>Data used to authenticate, especially passwords, needs to be protected at all times, and encryption is the standard method for protecting authentication data during transmission. Even when data is passed through a load balancer, data used to authenticate users must be sent via SSL/TLS.</t>
    </r>
  </si>
  <si>
    <r>
      <rPr>
        <sz val="11"/>
        <color rgb="FF000000"/>
        <rFont val="Calibri"/>
      </rPr>
      <t>At the command line execute the following command:</t>
    </r>
    <r>
      <rPr>
        <sz val="11"/>
        <color rgb="FF000000"/>
        <rFont val="Calibri"/>
      </rPr>
      <t xml:space="preserve">
</t>
    </r>
    <r>
      <rPr>
        <sz val="11"/>
        <color rgb="FF000000"/>
        <rFont val="Calibri"/>
      </rPr>
      <t>cat /etc/haproxy/conf.d/20-vcac.cfg | awk '$0 ~ /bind.*:80/ || $0 ~ /redirect.*ssl_fc/ {print}'</t>
    </r>
    <r>
      <rPr>
        <sz val="11"/>
        <color rgb="FF000000"/>
        <rFont val="Calibri"/>
      </rPr>
      <t xml:space="preserve">
</t>
    </r>
    <r>
      <rPr>
        <sz val="11"/>
        <color rgb="FF000000"/>
        <rFont val="Calibri"/>
      </rPr>
      <t>If the command does not return the two lines below, this is a finding.</t>
    </r>
    <r>
      <rPr>
        <sz val="11"/>
        <color rgb="FF000000"/>
        <rFont val="Calibri"/>
      </rPr>
      <t xml:space="preserve">
</t>
    </r>
    <r>
      <rPr>
        <sz val="11"/>
        <color rgb="FF000000"/>
        <rFont val="Calibri"/>
      </rPr>
      <t>bind 0.0.0.0:80</t>
    </r>
    <r>
      <rPr>
        <sz val="11"/>
        <color rgb="FF000000"/>
        <rFont val="Calibri"/>
      </rPr>
      <t xml:space="preserve">
</t>
    </r>
    <r>
      <rPr>
        <sz val="11"/>
        <color rgb="FF000000"/>
        <rFont val="Calibri"/>
      </rPr>
      <t>redirect scheme https if !{ ssl_fc }</t>
    </r>
  </si>
  <si>
    <t>V-89163</t>
  </si>
  <si>
    <r>
      <rPr>
        <sz val="11"/>
        <rFont val="Calibri"/>
      </rPr>
      <t>HAProxy must perform RFC 5280-compliant certification path validation if PKI is being used.</t>
    </r>
  </si>
  <si>
    <r>
      <rPr>
        <sz val="11"/>
        <color rgb="FF000000"/>
        <rFont val="Calibri"/>
      </rPr>
      <t>Install validated RFC 5280-compliant certificates.</t>
    </r>
  </si>
  <si>
    <r>
      <rPr>
        <sz val="11"/>
        <color rgb="FF000000"/>
        <rFont val="Calibri"/>
      </rPr>
      <t>The DoD standard for authentication is DoD-approved PKI certificates. A certificate’s certification path is the path from the end entity certificate to a trusted root certification authority (CA). Certification path validation is necessary for a relying party to make an informed decision regarding acceptance of an end entity certificate. 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</si>
  <si>
    <r>
      <rPr>
        <sz val="11"/>
        <color rgb="FF000000"/>
        <rFont val="Calibri"/>
      </rPr>
      <t>Interview the ISSO.</t>
    </r>
    <r>
      <rPr>
        <sz val="11"/>
        <color rgb="FF000000"/>
        <rFont val="Calibri"/>
      </rPr>
      <t xml:space="preserve">
</t>
    </r>
    <r>
      <rPr>
        <sz val="11"/>
        <color rgb="FF000000"/>
        <rFont val="Calibri"/>
      </rPr>
      <t xml:space="preserve">Review HAProxy configuration to verify that certificates being provided by the web server are validated, RFC 5280-compliant certificates. If PKI is not being used, this is NA. </t>
    </r>
    <r>
      <rPr>
        <sz val="11"/>
        <color rgb="FF000000"/>
        <rFont val="Calibri"/>
      </rPr>
      <t xml:space="preserve">
</t>
    </r>
    <r>
      <rPr>
        <sz val="11"/>
        <color rgb="FF000000"/>
        <rFont val="Calibri"/>
      </rPr>
      <t>If certificates are not validated, RFC 5280-compliant certificates, this is a finding.</t>
    </r>
  </si>
  <si>
    <t>V-89165</t>
  </si>
  <si>
    <r>
      <rPr>
        <sz val="11"/>
        <rFont val="Calibri"/>
      </rPr>
      <t>HAProxys private key must have access restricted.</t>
    </r>
  </si>
  <si>
    <r>
      <rPr>
        <sz val="11"/>
        <color rgb="FF000000"/>
        <rFont val="Calibri"/>
      </rPr>
      <t>At the command prompt, execute the following command:s:</t>
    </r>
    <r>
      <rPr>
        <sz val="11"/>
        <color rgb="FF000000"/>
        <rFont val="Calibri"/>
      </rPr>
      <t xml:space="preserve">
</t>
    </r>
    <r>
      <rPr>
        <sz val="11"/>
        <color rgb="FF000000"/>
        <rFont val="Calibri"/>
      </rPr>
      <t>chmod 600 /etc/apache2/server.pem</t>
    </r>
  </si>
  <si>
    <r>
      <rPr>
        <sz val="11"/>
        <color rgb="FF000000"/>
        <rFont val="Calibri"/>
      </rPr>
      <t>HAProxy's private key is used to prove the identity of the server to clients and securely exchange the shared secret key used to encrypt communications between the web server and clients.</t>
    </r>
    <r>
      <rPr>
        <sz val="11"/>
        <color rgb="FF000000"/>
        <rFont val="Calibri"/>
      </rPr>
      <t xml:space="preserve">
</t>
    </r>
    <r>
      <rPr>
        <sz val="11"/>
        <color rgb="FF000000"/>
        <rFont val="Calibri"/>
      </rPr>
      <t xml:space="preserve">Only authenticated system administrators or the designated PKI Sponsor for the web server must have access to the web server's private key. </t>
    </r>
    <r>
      <rPr>
        <sz val="11"/>
        <color rgb="FF000000"/>
        <rFont val="Calibri"/>
      </rPr>
      <t xml:space="preserve">
</t>
    </r>
    <r>
      <rPr>
        <sz val="11"/>
        <color rgb="FF000000"/>
        <rFont val="Calibri"/>
      </rPr>
      <t>By gaining access to the private key, an attacker can pretend to be an authorized server and decrypt the encrypted traffic between a client and the web server.</t>
    </r>
  </si>
  <si>
    <r>
      <rPr>
        <sz val="11"/>
        <color rgb="FF000000"/>
        <rFont val="Calibri"/>
      </rPr>
      <t>At the command prompt, execute the following command:</t>
    </r>
    <r>
      <rPr>
        <sz val="11"/>
        <color rgb="FF000000"/>
        <rFont val="Calibri"/>
      </rPr>
      <t xml:space="preserve">
</t>
    </r>
    <r>
      <rPr>
        <sz val="11"/>
        <color rgb="FF000000"/>
        <rFont val="Calibri"/>
      </rPr>
      <t>ls -al /etc/apache2/server.pem</t>
    </r>
    <r>
      <rPr>
        <sz val="11"/>
        <color rgb="FF000000"/>
        <rFont val="Calibri"/>
      </rPr>
      <t xml:space="preserve">
</t>
    </r>
    <r>
      <rPr>
        <sz val="11"/>
        <color rgb="FF000000"/>
        <rFont val="Calibri"/>
      </rPr>
      <t>If the permissions on the file are not "600", this is a finding.</t>
    </r>
  </si>
  <si>
    <t>V-89167</t>
  </si>
  <si>
    <r>
      <rPr>
        <sz val="11"/>
        <rFont val="Calibri"/>
      </rPr>
      <t>HAProxy must be configured to use only FIPS 140-2 approved ciphers.</t>
    </r>
  </si>
  <si>
    <r>
      <rPr>
        <sz val="11"/>
        <color rgb="FF000000"/>
        <rFont val="Calibri"/>
      </rPr>
      <t>Navigate to and open the following files:</t>
    </r>
    <r>
      <rPr>
        <sz val="11"/>
        <color rgb="FF000000"/>
        <rFont val="Calibri"/>
      </rPr>
      <t xml:space="preserve">
</t>
    </r>
    <r>
      <rPr>
        <sz val="11"/>
        <color rgb="FF000000"/>
        <rFont val="Calibri"/>
      </rPr>
      <t xml:space="preserve">/etc/haproxy/conf.d/30-vro-config.cfg </t>
    </r>
    <r>
      <rPr>
        <sz val="11"/>
        <color rgb="FF000000"/>
        <rFont val="Calibri"/>
      </rPr>
      <t xml:space="preserve">
</t>
    </r>
    <r>
      <rPr>
        <sz val="11"/>
        <color rgb="FF000000"/>
        <rFont val="Calibri"/>
      </rPr>
      <t>/etc/haproxy/conf.d/20-vcac.cfg</t>
    </r>
    <r>
      <rPr>
        <sz val="11"/>
        <color rgb="FF000000"/>
        <rFont val="Calibri"/>
      </rPr>
      <t xml:space="preserve">
</t>
    </r>
    <r>
      <rPr>
        <sz val="11"/>
        <color rgb="FF000000"/>
        <rFont val="Calibri"/>
      </rPr>
      <t>Navigate to the frontend section in each file.</t>
    </r>
    <r>
      <rPr>
        <sz val="11"/>
        <color rgb="FF000000"/>
        <rFont val="Calibri"/>
      </rPr>
      <t xml:space="preserve">
</t>
    </r>
    <r>
      <rPr>
        <sz val="11"/>
        <color rgb="FF000000"/>
        <rFont val="Calibri"/>
      </rPr>
      <t xml:space="preserve">Configure the bind keyword file with this cipher list: </t>
    </r>
    <r>
      <rPr>
        <sz val="11"/>
        <color rgb="FF000000"/>
        <rFont val="Calibri"/>
      </rPr>
      <t xml:space="preserve">
</t>
    </r>
    <r>
      <rPr>
        <sz val="11"/>
        <color rgb="FF000000"/>
        <rFont val="Calibri"/>
      </rPr>
      <t>'FIPS: +3DES:!aNULL'</t>
    </r>
  </si>
  <si>
    <r>
      <rPr>
        <sz val="11"/>
        <color rgb="FF000000"/>
        <rFont val="Calibri"/>
      </rPr>
      <t>Use of cryptography to provide confidentiality and non-repudiation is not effective unless strong methods are employed with its use. Many earlier encryption methods and modules have been broken and/or overtaken by increasing computing power. The NIST FIPS 140-2 cryptographic standards provide proven methods and strengths to employ cryptography effectively.</t>
    </r>
  </si>
  <si>
    <r>
      <rPr>
        <sz val="11"/>
        <color rgb="FF000000"/>
        <rFont val="Calibri"/>
      </rPr>
      <t>At the command prompt, execute the following command:</t>
    </r>
    <r>
      <rPr>
        <sz val="11"/>
        <color rgb="FF000000"/>
        <rFont val="Calibri"/>
      </rPr>
      <t xml:space="preserve">
</t>
    </r>
    <r>
      <rPr>
        <sz val="11"/>
        <color rgb="FF000000"/>
        <rFont val="Calibri"/>
      </rPr>
      <t>grep -E 'bind.*ssl' /etc/haproxy/conf.d/30-vro-config.cfg /etc/haproxy/conf.d/20-vcac.cfg</t>
    </r>
    <r>
      <rPr>
        <sz val="11"/>
        <color rgb="FF000000"/>
        <rFont val="Calibri"/>
      </rPr>
      <t xml:space="preserve">
</t>
    </r>
    <r>
      <rPr>
        <sz val="11"/>
        <color rgb="FF000000"/>
        <rFont val="Calibri"/>
      </rPr>
      <t>If the return value for SSL cipher list is not set to "FIPS: +3DES:!aNULL", this is a finding.</t>
    </r>
  </si>
  <si>
    <t>V-89169</t>
  </si>
  <si>
    <r>
      <rPr>
        <sz val="11"/>
        <rFont val="Calibri"/>
      </rPr>
      <t>HAProxy must prohibit anonymous users from editing system files.</t>
    </r>
  </si>
  <si>
    <r>
      <rPr>
        <sz val="11"/>
        <color rgb="FF000000"/>
        <rFont val="Calibri"/>
      </rPr>
      <t>Navigate to and remove anonymous permissions for any listed files.</t>
    </r>
  </si>
  <si>
    <r>
      <rPr>
        <sz val="11"/>
        <color rgb="FF000000"/>
        <rFont val="Calibri"/>
      </rPr>
      <t>Allowing anonymous users the capability to change the web server or the hosted application will not generate proper log information that can then be used for forensic reporting in the case of a security issue. Allowing anonymous users to make changes will also grant change capabilities to anybody without forcing a user to authenticate before the changes can be made.</t>
    </r>
  </si>
  <si>
    <r>
      <rPr>
        <sz val="11"/>
        <color rgb="FF000000"/>
        <rFont val="Calibri"/>
      </rPr>
      <t>At the command prompt, execute the following command:</t>
    </r>
    <r>
      <rPr>
        <sz val="11"/>
        <color rgb="FF000000"/>
        <rFont val="Calibri"/>
      </rPr>
      <t xml:space="preserve">
</t>
    </r>
    <r>
      <rPr>
        <sz val="11"/>
        <color rgb="FF000000"/>
        <rFont val="Calibri"/>
      </rPr>
      <t>ls -alR /etc/haproxy /var/lib/haproxy /usr/sbin/haproxy | grep -E '^-' | awk '{print $1}' | cut -c9 | grep w</t>
    </r>
    <r>
      <rPr>
        <sz val="11"/>
        <color rgb="FF000000"/>
        <rFont val="Calibri"/>
      </rPr>
      <t xml:space="preserve">
</t>
    </r>
    <r>
      <rPr>
        <sz val="11"/>
        <color rgb="FF000000"/>
        <rFont val="Calibri"/>
      </rPr>
      <t>If the command returns any value, this is a finding.</t>
    </r>
  </si>
  <si>
    <t>V-89171</t>
  </si>
  <si>
    <r>
      <rPr>
        <sz val="11"/>
        <rFont val="Calibri"/>
      </rPr>
      <t>The HAProxy baseline must be documented and maintained.</t>
    </r>
  </si>
  <si>
    <r>
      <rPr>
        <sz val="11"/>
        <color rgb="FF000000"/>
        <rFont val="Calibri"/>
      </rPr>
      <t>Develop, document, and implement baseline procedures that include all HAProxy software files and directories.</t>
    </r>
    <r>
      <rPr>
        <sz val="11"/>
        <color rgb="FF000000"/>
        <rFont val="Calibri"/>
      </rPr>
      <t xml:space="preserve">
</t>
    </r>
    <r>
      <rPr>
        <sz val="11"/>
        <color rgb="FF000000"/>
        <rFont val="Calibri"/>
      </rPr>
      <t>Update the baseline after new installations, upgrades, or maintenance activities that include changes to the software baseline.</t>
    </r>
  </si>
  <si>
    <r>
      <rPr>
        <sz val="11"/>
        <color rgb="FF000000"/>
        <rFont val="Calibri"/>
      </rPr>
      <t>Without maintenance of a baseline of current HAProxy software, monitoring for changes cannot be complete and unauthorized changes to the software can go undetected. Changes to HAProxy could be the result of intentional or unintentional actions.</t>
    </r>
  </si>
  <si>
    <r>
      <rPr>
        <sz val="11"/>
        <color rgb="FF000000"/>
        <rFont val="Calibri"/>
      </rPr>
      <t>Have the appliance administrator and/or ISSO provide the HAProxy software baseline procedures, implementation evidence, and a list of files and directories included in the baseline procedure for completeness.</t>
    </r>
    <r>
      <rPr>
        <sz val="11"/>
        <color rgb="FF000000"/>
        <rFont val="Calibri"/>
      </rPr>
      <t xml:space="preserve">
</t>
    </r>
    <r>
      <rPr>
        <sz val="11"/>
        <color rgb="FF000000"/>
        <rFont val="Calibri"/>
      </rPr>
      <t>If baseline procedures do not exist, not implemented reliably, or are not complete, this is a finding.</t>
    </r>
  </si>
  <si>
    <t>V-89173</t>
  </si>
  <si>
    <r>
      <rPr>
        <sz val="11"/>
        <rFont val="Calibri"/>
      </rPr>
      <t>HAProxy must be configured to validate the configuration files during start and restart events.</t>
    </r>
  </si>
  <si>
    <r>
      <rPr>
        <sz val="11"/>
        <color rgb="FF000000"/>
        <rFont val="Calibri"/>
      </rPr>
      <t>Navigate to and open /etc/init.d/haproxy</t>
    </r>
    <r>
      <rPr>
        <sz val="11"/>
        <color rgb="FF000000"/>
        <rFont val="Calibri"/>
      </rPr>
      <t xml:space="preserve">
</t>
    </r>
    <r>
      <rPr>
        <sz val="11"/>
        <color rgb="FF000000"/>
        <rFont val="Calibri"/>
      </rPr>
      <t xml:space="preserve">Navigate to the "start)" code block. Add the value "haproxy_check" before the line with the value "/sbin/startproc". </t>
    </r>
    <r>
      <rPr>
        <sz val="11"/>
        <color rgb="FF000000"/>
        <rFont val="Calibri"/>
      </rPr>
      <t xml:space="preserve">
</t>
    </r>
    <r>
      <rPr>
        <sz val="11"/>
        <color rgb="FF000000"/>
        <rFont val="Calibri"/>
      </rPr>
      <t>Navigate to the "restart)" code block. Add the value "haproxy_check" before the line with the value "$0 stop".</t>
    </r>
  </si>
  <si>
    <r>
      <rPr>
        <sz val="11"/>
        <color rgb="FF000000"/>
        <rFont val="Calibri"/>
      </rPr>
      <t xml:space="preserve">Failure in a known state can address safety or security in accordance with the mission/business needs of the organization. Failure in a known secure state helps prevent a loss of confidentiality, integrity, or availability in the event of a failure of the information system or a component of the system. Failure in a known safe state helps prevent systems from failing to a state that may cause loss of data or unauthorized access to system resources. Applications or systems that fail suddenly and with no incorporated failure state planning may leave the hosting system available but with a reduced security protection capability. Preserving information system state information also facilitates system restart and return to the operational mode of the organization with less disruption of mission/business processes. An example is a firewall that blocks all traffic rather than allowing all traffic when a firewall component fails. This prevents an attacker from forcing a failure of the system in order to obtain access. </t>
    </r>
    <r>
      <rPr>
        <sz val="11"/>
        <color rgb="FF000000"/>
        <rFont val="Calibri"/>
      </rPr>
      <t xml:space="preserve">
</t>
    </r>
    <r>
      <rPr>
        <sz val="11"/>
        <color rgb="FF000000"/>
        <rFont val="Calibri"/>
      </rPr>
      <t>Web servers must fail to a known consistent state. Validating the server's configuration file during start and restart events can help to minimize the risk of an unexpected server failure during system start.</t>
    </r>
  </si>
  <si>
    <r>
      <rPr>
        <sz val="11"/>
        <color rgb="FF000000"/>
        <rFont val="Calibri"/>
      </rPr>
      <t>At the command prompt, execute the following command:</t>
    </r>
    <r>
      <rPr>
        <sz val="11"/>
        <color rgb="FF000000"/>
        <rFont val="Calibri"/>
      </rPr>
      <t xml:space="preserve">
</t>
    </r>
    <r>
      <rPr>
        <sz val="11"/>
        <color rgb="FF000000"/>
        <rFont val="Calibri"/>
      </rPr>
      <t>grep -E '\s(start|restart)\)' -A 7 /etc/init.d/haproxy</t>
    </r>
    <r>
      <rPr>
        <sz val="11"/>
        <color rgb="FF000000"/>
        <rFont val="Calibri"/>
      </rPr>
      <t xml:space="preserve">
</t>
    </r>
    <r>
      <rPr>
        <sz val="11"/>
        <color rgb="FF000000"/>
        <rFont val="Calibri"/>
      </rPr>
      <t>If the command "haproxy_check" is not shown in the "start)" and the "restart)" code blocks, this is a finding.</t>
    </r>
  </si>
  <si>
    <t>V-89175</t>
  </si>
  <si>
    <r>
      <rPr>
        <sz val="11"/>
        <rFont val="Calibri"/>
      </rPr>
      <t>HAProxy must limit the amount of time that half-open connections are kept alive.</t>
    </r>
  </si>
  <si>
    <r>
      <rPr>
        <sz val="11"/>
        <color rgb="FF000000"/>
        <rFont val="Calibri"/>
      </rPr>
      <t xml:space="preserve">Navigate to and open /etc/haproxy/haproxy.cfg   </t>
    </r>
    <r>
      <rPr>
        <sz val="11"/>
        <color rgb="FF000000"/>
        <rFont val="Calibri"/>
      </rPr>
      <t xml:space="preserve">
</t>
    </r>
    <r>
      <rPr>
        <sz val="11"/>
        <color rgb="FF000000"/>
        <rFont val="Calibri"/>
      </rPr>
      <t xml:space="preserve">Configure the haproxy.cfg file with the following value in the defaults section: </t>
    </r>
    <r>
      <rPr>
        <sz val="11"/>
        <color rgb="FF000000"/>
        <rFont val="Calibri"/>
      </rPr>
      <t xml:space="preserve">
</t>
    </r>
    <r>
      <rPr>
        <sz val="11"/>
        <color rgb="FF000000"/>
        <rFont val="Calibri"/>
      </rPr>
      <t>'timeout client-fin 30s'.</t>
    </r>
  </si>
  <si>
    <r>
      <rPr>
        <sz val="11"/>
        <color rgb="FF000000"/>
        <rFont val="Calibri"/>
      </rPr>
      <t xml:space="preserve">A web server can limit the ability of the web server being used in a DoS attack through several methods. The methods employed will depend upon the hosted applications and their resource needs for proper operation. </t>
    </r>
    <r>
      <rPr>
        <sz val="11"/>
        <color rgb="FF000000"/>
        <rFont val="Calibri"/>
      </rPr>
      <t xml:space="preserve">
</t>
    </r>
    <r>
      <rPr>
        <sz val="11"/>
        <color rgb="FF000000"/>
        <rFont val="Calibri"/>
      </rPr>
      <t>An example setting that could be used to limit the ability of the web server being used in a DoS attack is to limit the amount of time that a half-open connection is kept alive.</t>
    </r>
  </si>
  <si>
    <r>
      <rPr>
        <sz val="11"/>
        <color rgb="FF000000"/>
        <rFont val="Calibri"/>
      </rPr>
      <t>At the command prompt, execute the following command:</t>
    </r>
    <r>
      <rPr>
        <sz val="11"/>
        <color rgb="FF000000"/>
        <rFont val="Calibri"/>
      </rPr>
      <t xml:space="preserve">
</t>
    </r>
    <r>
      <rPr>
        <sz val="11"/>
        <color rgb="FF000000"/>
        <rFont val="Calibri"/>
      </rPr>
      <t>grep 'timeout client-fin' /etc/haproxy/haproxy.cfg</t>
    </r>
    <r>
      <rPr>
        <sz val="11"/>
        <color rgb="FF000000"/>
        <rFont val="Calibri"/>
      </rPr>
      <t xml:space="preserve">
</t>
    </r>
    <r>
      <rPr>
        <sz val="11"/>
        <color rgb="FF000000"/>
        <rFont val="Calibri"/>
      </rPr>
      <t>If the return value for "timeout client-fin" list is not set to "30s", this is a finding.</t>
    </r>
  </si>
  <si>
    <t>V-89177</t>
  </si>
  <si>
    <r>
      <rPr>
        <sz val="11"/>
        <rFont val="Calibri"/>
      </rPr>
      <t>HAProxy must provide default error files.</t>
    </r>
  </si>
  <si>
    <r>
      <rPr>
        <sz val="11"/>
        <color rgb="FF000000"/>
        <rFont val="Calibri"/>
      </rPr>
      <t>Create error pages for each of the HTTP status codes below:</t>
    </r>
    <r>
      <rPr>
        <sz val="11"/>
        <color rgb="FF000000"/>
        <rFont val="Calibri"/>
      </rPr>
      <t xml:space="preserve">
</t>
    </r>
    <r>
      <rPr>
        <sz val="11"/>
        <color rgb="FF000000"/>
        <rFont val="Calibri"/>
      </rPr>
      <t>400, 403, 408, 500, 502, 503, 504</t>
    </r>
    <r>
      <rPr>
        <sz val="11"/>
        <color rgb="FF000000"/>
        <rFont val="Calibri"/>
      </rPr>
      <t xml:space="preserve">
</t>
    </r>
    <r>
      <rPr>
        <sz val="11"/>
        <color rgb="FF000000"/>
        <rFont val="Calibri"/>
      </rPr>
      <t>Navigate to and open /etc/haproxy/haproxy.cfg. Navigate to the "defaults" section.</t>
    </r>
    <r>
      <rPr>
        <sz val="11"/>
        <color rgb="FF000000"/>
        <rFont val="Calibri"/>
      </rPr>
      <t xml:space="preserve">
</t>
    </r>
    <r>
      <rPr>
        <sz val="11"/>
        <color rgb="FF000000"/>
        <rFont val="Calibri"/>
      </rPr>
      <t>Add the following lines:</t>
    </r>
    <r>
      <rPr>
        <sz val="11"/>
        <color rgb="FF000000"/>
        <rFont val="Calibri"/>
      </rPr>
      <t xml:space="preserve">
</t>
    </r>
    <r>
      <rPr>
        <sz val="11"/>
        <color rgb="FF000000"/>
        <rFont val="Calibri"/>
      </rPr>
      <t xml:space="preserve">        errorfile 400 /path/to/errorPage/for/400.http</t>
    </r>
    <r>
      <rPr>
        <sz val="11"/>
        <color rgb="FF000000"/>
        <rFont val="Calibri"/>
      </rPr>
      <t xml:space="preserve">
</t>
    </r>
    <r>
      <rPr>
        <sz val="11"/>
        <color rgb="FF000000"/>
        <rFont val="Calibri"/>
      </rPr>
      <t xml:space="preserve">        errorfile 403 /path/to/errorPage/for/403.http</t>
    </r>
    <r>
      <rPr>
        <sz val="11"/>
        <color rgb="FF000000"/>
        <rFont val="Calibri"/>
      </rPr>
      <t xml:space="preserve">
</t>
    </r>
    <r>
      <rPr>
        <sz val="11"/>
        <color rgb="FF000000"/>
        <rFont val="Calibri"/>
      </rPr>
      <t xml:space="preserve">        errorfile 408 /path/to/errorPage/for/408.http</t>
    </r>
    <r>
      <rPr>
        <sz val="11"/>
        <color rgb="FF000000"/>
        <rFont val="Calibri"/>
      </rPr>
      <t xml:space="preserve">
</t>
    </r>
    <r>
      <rPr>
        <sz val="11"/>
        <color rgb="FF000000"/>
        <rFont val="Calibri"/>
      </rPr>
      <t xml:space="preserve">        errorfile 500 /path/to/errorPage/for/500.http</t>
    </r>
    <r>
      <rPr>
        <sz val="11"/>
        <color rgb="FF000000"/>
        <rFont val="Calibri"/>
      </rPr>
      <t xml:space="preserve">
</t>
    </r>
    <r>
      <rPr>
        <sz val="11"/>
        <color rgb="FF000000"/>
        <rFont val="Calibri"/>
      </rPr>
      <t xml:space="preserve">        errorfile 502 /path/to/errorPage/for/502.http</t>
    </r>
    <r>
      <rPr>
        <sz val="11"/>
        <color rgb="FF000000"/>
        <rFont val="Calibri"/>
      </rPr>
      <t xml:space="preserve">
</t>
    </r>
    <r>
      <rPr>
        <sz val="11"/>
        <color rgb="FF000000"/>
        <rFont val="Calibri"/>
      </rPr>
      <t xml:space="preserve">        errorfile 503 /path/to/errorPage/for/503.http</t>
    </r>
    <r>
      <rPr>
        <sz val="11"/>
        <color rgb="FF000000"/>
        <rFont val="Calibri"/>
      </rPr>
      <t xml:space="preserve">
</t>
    </r>
    <r>
      <rPr>
        <sz val="11"/>
        <color rgb="FF000000"/>
        <rFont val="Calibri"/>
      </rPr>
      <t xml:space="preserve">        errorfile 504 /path/to/errorPage/for/504.http</t>
    </r>
  </si>
  <si>
    <r>
      <rPr>
        <sz val="11"/>
        <color rgb="FF000000"/>
        <rFont val="Calibri"/>
      </rPr>
      <t xml:space="preserve">Information needed by an attacker to begin looking for possible vulnerabilities in a web server includes any information about the web server, backend systems being accessed, and plug-ins or modules being used. </t>
    </r>
    <r>
      <rPr>
        <sz val="11"/>
        <color rgb="FF000000"/>
        <rFont val="Calibri"/>
      </rPr>
      <t xml:space="preserve">
</t>
    </r>
    <r>
      <rPr>
        <sz val="11"/>
        <color rgb="FF000000"/>
        <rFont val="Calibri"/>
      </rPr>
      <t xml:space="preserve">Web servers will often display error messages to client users displaying enough information to aid in the debugging of the error. The information given back in error messages may display the web server type, version, patches installed, plug-ins and modules installed, type of code being used by the hosted application, and any backends being used for data storage. </t>
    </r>
    <r>
      <rPr>
        <sz val="11"/>
        <color rgb="FF000000"/>
        <rFont val="Calibri"/>
      </rPr>
      <t xml:space="preserve">
</t>
    </r>
    <r>
      <rPr>
        <sz val="11"/>
        <color rgb="FF000000"/>
        <rFont val="Calibri"/>
      </rPr>
      <t>This information could be used by an attacker to blueprint what type of attacks might be successful. The information given to users must be minimized to not aid in the blueprinting of the web server.</t>
    </r>
  </si>
  <si>
    <r>
      <rPr>
        <sz val="11"/>
        <color rgb="FF000000"/>
        <rFont val="Calibri"/>
      </rPr>
      <t>At the command prompt, execute the following command:</t>
    </r>
    <r>
      <rPr>
        <sz val="11"/>
        <color rgb="FF000000"/>
        <rFont val="Calibri"/>
      </rPr>
      <t xml:space="preserve">
</t>
    </r>
    <r>
      <rPr>
        <sz val="11"/>
        <color rgb="FF000000"/>
        <rFont val="Calibri"/>
      </rPr>
      <t>grep 'errorfile' /etc/haproxy/haproxy.cfg</t>
    </r>
    <r>
      <rPr>
        <sz val="11"/>
        <color rgb="FF000000"/>
        <rFont val="Calibri"/>
      </rPr>
      <t xml:space="preserve">
</t>
    </r>
    <r>
      <rPr>
        <sz val="11"/>
        <color rgb="FF000000"/>
        <rFont val="Calibri"/>
      </rPr>
      <t>If the return value for "errorfile" does not list error pages for the following HTTP status codes, this is a finding.</t>
    </r>
    <r>
      <rPr>
        <sz val="11"/>
        <color rgb="FF000000"/>
        <rFont val="Calibri"/>
      </rPr>
      <t xml:space="preserve">
</t>
    </r>
    <r>
      <rPr>
        <sz val="11"/>
        <color rgb="FF000000"/>
        <rFont val="Calibri"/>
      </rPr>
      <t>400, 403, 408, 500, 502, 503, 504</t>
    </r>
  </si>
  <si>
    <t>V-89179</t>
  </si>
  <si>
    <r>
      <rPr>
        <sz val="11"/>
        <rFont val="Calibri"/>
      </rPr>
      <t>HAProxy must not be started with the debug switch.</t>
    </r>
  </si>
  <si>
    <r>
      <rPr>
        <sz val="11"/>
        <color rgb="FF000000"/>
        <rFont val="Calibri"/>
      </rPr>
      <t>Restart the HAProxy without the debug command line argument, which is "-d".</t>
    </r>
  </si>
  <si>
    <r>
      <rPr>
        <sz val="11"/>
        <color rgb="FF000000"/>
        <rFont val="Calibri"/>
      </rPr>
      <t>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 Since this information may be placed in logs and general messages during normal operation of the web server, an attacker does not need to cause an error condition to gain this information.</t>
    </r>
  </si>
  <si>
    <r>
      <rPr>
        <sz val="11"/>
        <color rgb="FF000000"/>
        <rFont val="Calibri"/>
      </rPr>
      <t>At the command prompt, execute the following command:</t>
    </r>
    <r>
      <rPr>
        <sz val="11"/>
        <color rgb="FF000000"/>
        <rFont val="Calibri"/>
      </rPr>
      <t xml:space="preserve">
</t>
    </r>
    <r>
      <rPr>
        <sz val="11"/>
        <color rgb="FF000000"/>
        <rFont val="Calibri"/>
      </rPr>
      <t>ps aux | grep '[h]aproxy' | grep '\s\-d\s'</t>
    </r>
    <r>
      <rPr>
        <sz val="11"/>
        <color rgb="FF000000"/>
        <rFont val="Calibri"/>
      </rPr>
      <t xml:space="preserve">
</t>
    </r>
    <r>
      <rPr>
        <sz val="11"/>
        <color rgb="FF000000"/>
        <rFont val="Calibri"/>
      </rPr>
      <t>If the command returns any value, this is a finding.</t>
    </r>
  </si>
  <si>
    <t>V-89181</t>
  </si>
  <si>
    <r>
      <rPr>
        <sz val="11"/>
        <rFont val="Calibri"/>
      </rPr>
      <t>HAProxy must set an absolute timeout on sessions.</t>
    </r>
  </si>
  <si>
    <r>
      <rPr>
        <sz val="11"/>
        <color rgb="FF000000"/>
        <rFont val="Calibri"/>
      </rPr>
      <t>Navigate to and open /etc/haproxy/haproxy.cfg</t>
    </r>
    <r>
      <rPr>
        <sz val="11"/>
        <color rgb="FF000000"/>
        <rFont val="Calibri"/>
      </rPr>
      <t xml:space="preserve">
</t>
    </r>
    <r>
      <rPr>
        <sz val="11"/>
        <color rgb="FF000000"/>
        <rFont val="Calibri"/>
      </rPr>
      <t>Navigate to the "globals" section</t>
    </r>
    <r>
      <rPr>
        <sz val="11"/>
        <color rgb="FF000000"/>
        <rFont val="Calibri"/>
      </rPr>
      <t xml:space="preserve">
</t>
    </r>
    <r>
      <rPr>
        <sz val="11"/>
        <color rgb="FF000000"/>
        <rFont val="Calibri"/>
      </rPr>
      <t>Add the value 'tune.ssl.lifetime 20m'</t>
    </r>
  </si>
  <si>
    <r>
      <rPr>
        <sz val="11"/>
        <color rgb="FF000000"/>
        <rFont val="Calibri"/>
      </rPr>
      <t>Leaving sessions open indefinitely is a major security risk. An attacker can easily use an already authenticated session to access the hosted application as the previously authenticated user. By closing sessions after an absolute period of time, the user is forced to re-authenticate guaranteeing the session is still in use. Enabling an absolute timeout for sessions closes sessions that are still active. Examples would be a runaway process accessing the web server or an attacker using a hijacked session to slowly probe the web server.</t>
    </r>
    <r>
      <rPr>
        <sz val="11"/>
        <color rgb="FF000000"/>
        <rFont val="Calibri"/>
      </rPr>
      <t xml:space="preserve">
</t>
    </r>
    <r>
      <rPr>
        <sz val="11"/>
        <color rgb="FF000000"/>
        <rFont val="Calibri"/>
      </rPr>
      <t>HAProxy provides a 'tune.ssl.lifetime' parameter, which will set an absolute timeout on SSL sessions.</t>
    </r>
  </si>
  <si>
    <r>
      <rPr>
        <sz val="11"/>
        <color rgb="FF000000"/>
        <rFont val="Calibri"/>
      </rPr>
      <t>At the command prompt, execute the following command:</t>
    </r>
    <r>
      <rPr>
        <sz val="11"/>
        <color rgb="FF000000"/>
        <rFont val="Calibri"/>
      </rPr>
      <t xml:space="preserve">
</t>
    </r>
    <r>
      <rPr>
        <sz val="11"/>
        <color rgb="FF000000"/>
        <rFont val="Calibri"/>
      </rPr>
      <t>grep 'tune.ssl.lifetime' /etc/haproxy/haproxy.cfg</t>
    </r>
    <r>
      <rPr>
        <sz val="11"/>
        <color rgb="FF000000"/>
        <rFont val="Calibri"/>
      </rPr>
      <t xml:space="preserve">
</t>
    </r>
    <r>
      <rPr>
        <sz val="11"/>
        <color rgb="FF000000"/>
        <rFont val="Calibri"/>
      </rPr>
      <t>If the command returns any value, this is a finding.</t>
    </r>
  </si>
  <si>
    <t>V-89183</t>
  </si>
  <si>
    <r>
      <rPr>
        <sz val="11"/>
        <rFont val="Calibri"/>
      </rPr>
      <t>HAProxy must set an inactive timeout on sessions.</t>
    </r>
  </si>
  <si>
    <r>
      <rPr>
        <sz val="11"/>
        <color rgb="FF000000"/>
        <rFont val="Calibri"/>
      </rPr>
      <t>Navigate to and open the following files:</t>
    </r>
    <r>
      <rPr>
        <sz val="11"/>
        <color rgb="FF000000"/>
        <rFont val="Calibri"/>
      </rPr>
      <t xml:space="preserve">
</t>
    </r>
    <r>
      <rPr>
        <sz val="11"/>
        <color rgb="FF000000"/>
        <rFont val="Calibri"/>
      </rPr>
      <t xml:space="preserve">/etc/haproxy/conf.d/30-vro-config.cfg </t>
    </r>
    <r>
      <rPr>
        <sz val="11"/>
        <color rgb="FF000000"/>
        <rFont val="Calibri"/>
      </rPr>
      <t xml:space="preserve">
</t>
    </r>
    <r>
      <rPr>
        <sz val="11"/>
        <color rgb="FF000000"/>
        <rFont val="Calibri"/>
      </rPr>
      <t>/etc/haproxy/conf.d/20-vcac.cfg</t>
    </r>
    <r>
      <rPr>
        <sz val="11"/>
        <color rgb="FF000000"/>
        <rFont val="Calibri"/>
      </rPr>
      <t xml:space="preserve">
</t>
    </r>
    <r>
      <rPr>
        <sz val="11"/>
        <color rgb="FF000000"/>
        <rFont val="Calibri"/>
      </rPr>
      <t>Navigate to each backend section that sets a cookie in each file.</t>
    </r>
    <r>
      <rPr>
        <sz val="11"/>
        <color rgb="FF000000"/>
        <rFont val="Calibri"/>
      </rPr>
      <t xml:space="preserve">
</t>
    </r>
    <r>
      <rPr>
        <sz val="11"/>
        <color rgb="FF000000"/>
        <rFont val="Calibri"/>
      </rPr>
      <t>Configure the backend with the following:</t>
    </r>
    <r>
      <rPr>
        <sz val="11"/>
        <color rgb="FF000000"/>
        <rFont val="Calibri"/>
      </rPr>
      <t xml:space="preserve">
</t>
    </r>
    <r>
      <rPr>
        <sz val="11"/>
        <color rgb="FF000000"/>
        <rFont val="Calibri"/>
      </rPr>
      <t>appsession &lt;cookie&gt; len 64 timeout 5m</t>
    </r>
    <r>
      <rPr>
        <sz val="11"/>
        <color rgb="FF000000"/>
        <rFont val="Calibri"/>
      </rPr>
      <t xml:space="preserve">
</t>
    </r>
    <r>
      <rPr>
        <sz val="11"/>
        <color rgb="FF000000"/>
        <rFont val="Calibri"/>
      </rPr>
      <t>Note: The value for &lt;cookie&gt; is defined in the "cookie" option for each backend and may be different.</t>
    </r>
  </si>
  <si>
    <r>
      <rPr>
        <sz val="11"/>
        <color rgb="FF000000"/>
        <rFont val="Calibri"/>
      </rPr>
      <t xml:space="preserve">Leaving sessions open indefinitely is a major security risk. An attacker can easily use an already authenticated session to access the hosted application as the previously authenticated user. By closing sessions after a set period of inactivity, the web server can make certain that those sessions that are not closed through the user logging out of an application are eventually closed. </t>
    </r>
    <r>
      <rPr>
        <sz val="11"/>
        <color rgb="FF000000"/>
        <rFont val="Calibri"/>
      </rPr>
      <t xml:space="preserve">
</t>
    </r>
    <r>
      <rPr>
        <sz val="11"/>
        <color rgb="FF000000"/>
        <rFont val="Calibri"/>
      </rPr>
      <t>Acceptable values are "5" minutes for high-value applications, "10" minutes for medium-value applications, and "20" minutes for low-value applications.</t>
    </r>
    <r>
      <rPr>
        <sz val="11"/>
        <color rgb="FF000000"/>
        <rFont val="Calibri"/>
      </rPr>
      <t xml:space="preserve">
</t>
    </r>
    <r>
      <rPr>
        <sz val="11"/>
        <color rgb="FF000000"/>
        <rFont val="Calibri"/>
      </rPr>
      <t>HAProxy provides an appsession parameter, which will invalidate an inactive cookie after a configurable amount of time.</t>
    </r>
  </si>
  <si>
    <r>
      <rPr>
        <sz val="11"/>
        <color rgb="FF000000"/>
        <rFont val="Calibri"/>
      </rPr>
      <t>Navigate to and open the following files:</t>
    </r>
    <r>
      <rPr>
        <sz val="11"/>
        <color rgb="FF000000"/>
        <rFont val="Calibri"/>
      </rPr>
      <t xml:space="preserve">
</t>
    </r>
    <r>
      <rPr>
        <sz val="11"/>
        <color rgb="FF000000"/>
        <rFont val="Calibri"/>
      </rPr>
      <t>/etc/haproxy/conf.d/20-vcac.cfg</t>
    </r>
    <r>
      <rPr>
        <sz val="11"/>
        <color rgb="FF000000"/>
        <rFont val="Calibri"/>
      </rPr>
      <t xml:space="preserve">
</t>
    </r>
    <r>
      <rPr>
        <sz val="11"/>
        <color rgb="FF000000"/>
        <rFont val="Calibri"/>
      </rPr>
      <t>/etc/haproxy/conf.d/30-vro-config.cfg</t>
    </r>
    <r>
      <rPr>
        <sz val="11"/>
        <color rgb="FF000000"/>
        <rFont val="Calibri"/>
      </rPr>
      <t xml:space="preserve">
</t>
    </r>
    <r>
      <rPr>
        <sz val="11"/>
        <color rgb="FF000000"/>
        <rFont val="Calibri"/>
      </rPr>
      <t>Verify that each backend that sets a cookie is configured with the following:</t>
    </r>
    <r>
      <rPr>
        <sz val="11"/>
        <color rgb="FF000000"/>
        <rFont val="Calibri"/>
      </rPr>
      <t xml:space="preserve">
</t>
    </r>
    <r>
      <rPr>
        <sz val="11"/>
        <color rgb="FF000000"/>
        <rFont val="Calibri"/>
      </rPr>
      <t>appsession &lt;cookie&gt; len 64 timeout 5m</t>
    </r>
    <r>
      <rPr>
        <sz val="11"/>
        <color rgb="FF000000"/>
        <rFont val="Calibri"/>
      </rPr>
      <t xml:space="preserve">
</t>
    </r>
    <r>
      <rPr>
        <sz val="11"/>
        <color rgb="FF000000"/>
        <rFont val="Calibri"/>
      </rPr>
      <t>Note: The value for &lt;cookie&gt; is defined in the "cookie" option for each backend and may be different.</t>
    </r>
    <r>
      <rPr>
        <sz val="11"/>
        <color rgb="FF000000"/>
        <rFont val="Calibri"/>
      </rPr>
      <t xml:space="preserve">
</t>
    </r>
    <r>
      <rPr>
        <sz val="11"/>
        <color rgb="FF000000"/>
        <rFont val="Calibri"/>
      </rPr>
      <t>If the "appsession" option is not present or is not configured as shown, this is a finding.</t>
    </r>
  </si>
  <si>
    <t>V-89185</t>
  </si>
  <si>
    <r>
      <rPr>
        <sz val="11"/>
        <rFont val="Calibri"/>
      </rPr>
      <t>HAProxy must redirect all http traffic to use https.</t>
    </r>
  </si>
  <si>
    <r>
      <rPr>
        <sz val="11"/>
        <color rgb="FF000000"/>
        <rFont val="Calibri"/>
      </rPr>
      <t>Navigate to and open /etc/haproxy/conf.d/20-vcac.cfg</t>
    </r>
    <r>
      <rPr>
        <sz val="11"/>
        <color rgb="FF000000"/>
        <rFont val="Calibri"/>
      </rPr>
      <t xml:space="preserve">
</t>
    </r>
    <r>
      <rPr>
        <sz val="11"/>
        <color rgb="FF000000"/>
        <rFont val="Calibri"/>
      </rPr>
      <t xml:space="preserve">Navigate to the "frontend https-in" section. </t>
    </r>
    <r>
      <rPr>
        <sz val="11"/>
        <color rgb="FF000000"/>
        <rFont val="Calibri"/>
      </rPr>
      <t xml:space="preserve">
</t>
    </r>
    <r>
      <rPr>
        <sz val="11"/>
        <color rgb="FF000000"/>
        <rFont val="Calibri"/>
      </rPr>
      <t>In the "frontend https-in" section, add the 'redirect scheme https if !{ ssl_fc }' option before all 'acl' options.</t>
    </r>
  </si>
  <si>
    <r>
      <rPr>
        <sz val="11"/>
        <color rgb="FF000000"/>
        <rFont val="Calibri"/>
      </rPr>
      <t>Remote access to the web server is any access that communicates through an external, non-organization-controlled network. Remote access can be used to access hosted applications or to perform management functions.</t>
    </r>
    <r>
      <rPr>
        <sz val="11"/>
        <color rgb="FF000000"/>
        <rFont val="Calibri"/>
      </rPr>
      <t xml:space="preserve">
</t>
    </r>
    <r>
      <rPr>
        <sz val="11"/>
        <color rgb="FF000000"/>
        <rFont val="Calibri"/>
      </rPr>
      <t xml:space="preserve">A web server can be accessed remotely and must be able to enforce remote access policy requirements or work in conjunction with enterprise tools designed to enforce policy requirements. </t>
    </r>
    <r>
      <rPr>
        <sz val="11"/>
        <color rgb="FF000000"/>
        <rFont val="Calibri"/>
      </rPr>
      <t xml:space="preserve">
</t>
    </r>
    <r>
      <rPr>
        <sz val="11"/>
        <color rgb="FF000000"/>
        <rFont val="Calibri"/>
      </rPr>
      <t>vRA can be configured to redirect unencrypted, http port 80, traffic to use the encrypted, https port 443.</t>
    </r>
  </si>
  <si>
    <r>
      <rPr>
        <sz val="11"/>
        <color rgb="FF000000"/>
        <rFont val="Calibri"/>
      </rPr>
      <t>At the command prompt, execute the following command:</t>
    </r>
    <r>
      <rPr>
        <sz val="11"/>
        <color rgb="FF000000"/>
        <rFont val="Calibri"/>
      </rPr>
      <t xml:space="preserve">
</t>
    </r>
    <r>
      <rPr>
        <sz val="11"/>
        <color rgb="FF000000"/>
        <rFont val="Calibri"/>
      </rPr>
      <t>grep 'redirect scheme https' /etc/haproxy/conf.d/20-vcac.cfg</t>
    </r>
    <r>
      <rPr>
        <sz val="11"/>
        <color rgb="FF000000"/>
        <rFont val="Calibri"/>
      </rPr>
      <t xml:space="preserve">
</t>
    </r>
    <r>
      <rPr>
        <sz val="11"/>
        <color rgb="FF000000"/>
        <rFont val="Calibri"/>
      </rPr>
      <t>Note: the command should return this line:</t>
    </r>
    <r>
      <rPr>
        <sz val="11"/>
        <color rgb="FF000000"/>
        <rFont val="Calibri"/>
      </rPr>
      <t xml:space="preserve">
</t>
    </r>
    <r>
      <rPr>
        <sz val="11"/>
        <color rgb="FF000000"/>
        <rFont val="Calibri"/>
      </rPr>
      <t>'redirect scheme https if !{ ssl_fc }'</t>
    </r>
    <r>
      <rPr>
        <sz val="11"/>
        <color rgb="FF000000"/>
        <rFont val="Calibri"/>
      </rPr>
      <t xml:space="preserve">
</t>
    </r>
    <r>
      <rPr>
        <sz val="11"/>
        <color rgb="FF000000"/>
        <rFont val="Calibri"/>
      </rPr>
      <t>If the command does not return the expected line, this is a finding.</t>
    </r>
  </si>
  <si>
    <t>V-89187</t>
  </si>
  <si>
    <r>
      <rPr>
        <sz val="11"/>
        <rFont val="Calibri"/>
      </rPr>
      <t>HAProxy must restrict inbound connections from nonsecure zones.</t>
    </r>
  </si>
  <si>
    <r>
      <rPr>
        <sz val="11"/>
        <color rgb="FF000000"/>
        <rFont val="Calibri"/>
      </rPr>
      <t>Navigate to and open /etc/haproxy/conf.d/20-vcac.cfg</t>
    </r>
    <r>
      <rPr>
        <sz val="11"/>
        <color rgb="FF000000"/>
        <rFont val="Calibri"/>
      </rPr>
      <t xml:space="preserve">
</t>
    </r>
    <r>
      <rPr>
        <sz val="11"/>
        <color rgb="FF000000"/>
        <rFont val="Calibri"/>
      </rPr>
      <t xml:space="preserve">Navigate to and configure the "frontend https-in" section with the following three values:  </t>
    </r>
    <r>
      <rPr>
        <sz val="11"/>
        <color rgb="FF000000"/>
        <rFont val="Calibri"/>
      </rPr>
      <t xml:space="preserve">
</t>
    </r>
    <r>
      <rPr>
        <sz val="11"/>
        <color rgb="FF000000"/>
        <rFont val="Calibri"/>
      </rPr>
      <t>bind 0.0.0.0:80</t>
    </r>
    <r>
      <rPr>
        <sz val="11"/>
        <color rgb="FF000000"/>
        <rFont val="Calibri"/>
      </rPr>
      <t xml:space="preserve">
</t>
    </r>
    <r>
      <rPr>
        <sz val="11"/>
        <color rgb="FF000000"/>
        <rFont val="Calibri"/>
      </rPr>
      <t>bind 0.0.0.0:443 ssl crt /etc/apache2/server.pem ciphers FIPS:+3DES:!aNULL no-sslv3</t>
    </r>
    <r>
      <rPr>
        <sz val="11"/>
        <color rgb="FF000000"/>
        <rFont val="Calibri"/>
      </rPr>
      <t xml:space="preserve">
</t>
    </r>
    <r>
      <rPr>
        <sz val="11"/>
        <color rgb="FF000000"/>
        <rFont val="Calibri"/>
      </rPr>
      <t>redirect scheme https if !{ ssl_fc }</t>
    </r>
    <r>
      <rPr>
        <sz val="11"/>
        <color rgb="FF000000"/>
        <rFont val="Calibri"/>
      </rPr>
      <t xml:space="preserve">
</t>
    </r>
    <r>
      <rPr>
        <sz val="11"/>
        <color rgb="FF000000"/>
        <rFont val="Calibri"/>
      </rPr>
      <t>Note: Ensure the redirection statement appears before all 'acl' statements.</t>
    </r>
  </si>
  <si>
    <r>
      <rPr>
        <sz val="11"/>
        <color rgb="FF000000"/>
        <rFont val="Calibri"/>
      </rPr>
      <t>Remote access to the web server is any access that communicates through an external, non-organization-controlled network. Remote access can be used to access hosted applications or to perform management functions. A web server can be accessed remotely and must be capable of restricting access from what the DoD defines as nonsecure zones. Nonsecure zones are defined as any IP, subnet, or region that is defined as a threat to the organization. The nonsecure zones must be defined for public web servers logically located in a DMZ, as well as private web servers with perimeter protection devices. By restricting access from nonsecure zones, through internal web server access list, the web server can stop or slow denial of service (DoS) attacks on the web server.</t>
    </r>
    <r>
      <rPr>
        <sz val="11"/>
        <color rgb="FF000000"/>
        <rFont val="Calibri"/>
      </rPr>
      <t xml:space="preserve">
</t>
    </r>
    <r>
      <rPr>
        <sz val="11"/>
        <color rgb="FF000000"/>
        <rFont val="Calibri"/>
      </rPr>
      <t>As the web server for the vRA Virtual Appliance Management Interface (vAMI), Lighttpd is the primary remote access management system for vRA. Lighttpd must be configured to restrict inbound connections from nonsecure zones. To accomplish this, the SSL engine must be enabled. The SSL engine forces Lighttpd to only listen via secure protocols.</t>
    </r>
  </si>
  <si>
    <r>
      <rPr>
        <sz val="11"/>
        <color rgb="FF000000"/>
        <rFont val="Calibri"/>
      </rPr>
      <t>Navigate to and open /etc/haproxy/conf.d/20-vcac.cfg</t>
    </r>
    <r>
      <rPr>
        <sz val="11"/>
        <color rgb="FF000000"/>
        <rFont val="Calibri"/>
      </rPr>
      <t xml:space="preserve">
</t>
    </r>
    <r>
      <rPr>
        <sz val="11"/>
        <color rgb="FF000000"/>
        <rFont val="Calibri"/>
      </rPr>
      <t xml:space="preserve">Navigate to the "frontend https-in" section. </t>
    </r>
    <r>
      <rPr>
        <sz val="11"/>
        <color rgb="FF000000"/>
        <rFont val="Calibri"/>
      </rPr>
      <t xml:space="preserve">
</t>
    </r>
    <r>
      <rPr>
        <sz val="11"/>
        <color rgb="FF000000"/>
        <rFont val="Calibri"/>
      </rPr>
      <t>Review the "frontend https-in" section.</t>
    </r>
    <r>
      <rPr>
        <sz val="11"/>
        <color rgb="FF000000"/>
        <rFont val="Calibri"/>
      </rPr>
      <t xml:space="preserve">
</t>
    </r>
    <r>
      <rPr>
        <sz val="11"/>
        <color rgb="FF000000"/>
        <rFont val="Calibri"/>
      </rPr>
      <t>Verify that the port 443 binding has the "ssl" keyword.</t>
    </r>
    <r>
      <rPr>
        <sz val="11"/>
        <color rgb="FF000000"/>
        <rFont val="Calibri"/>
      </rPr>
      <t xml:space="preserve">
</t>
    </r>
    <r>
      <rPr>
        <sz val="11"/>
        <color rgb="FF000000"/>
        <rFont val="Calibri"/>
      </rPr>
      <t>Verify that port 80 is binded.</t>
    </r>
    <r>
      <rPr>
        <sz val="11"/>
        <color rgb="FF000000"/>
        <rFont val="Calibri"/>
      </rPr>
      <t xml:space="preserve">
</t>
    </r>
    <r>
      <rPr>
        <sz val="11"/>
        <color rgb="FF000000"/>
        <rFont val="Calibri"/>
      </rPr>
      <t>Verify that non-ssl traffic is redirected to port 443.</t>
    </r>
    <r>
      <rPr>
        <sz val="11"/>
        <color rgb="FF000000"/>
        <rFont val="Calibri"/>
      </rPr>
      <t xml:space="preserve">
</t>
    </r>
    <r>
      <rPr>
        <sz val="11"/>
        <color rgb="FF000000"/>
        <rFont val="Calibri"/>
      </rPr>
      <t>Note: Ports are binded with this statement: 'bind 0.0.0.0:&lt;port&gt;', where &lt;port&gt; is the binded port.</t>
    </r>
    <r>
      <rPr>
        <sz val="11"/>
        <color rgb="FF000000"/>
        <rFont val="Calibri"/>
      </rPr>
      <t xml:space="preserve">
</t>
    </r>
    <r>
      <rPr>
        <sz val="11"/>
        <color rgb="FF000000"/>
        <rFont val="Calibri"/>
      </rPr>
      <t>Note: Non-ssl traffic is redirected with this statement: 'redirect scheme https if !{ ssl_fc }'</t>
    </r>
    <r>
      <rPr>
        <sz val="11"/>
        <color rgb="FF000000"/>
        <rFont val="Calibri"/>
      </rPr>
      <t xml:space="preserve">
</t>
    </r>
    <r>
      <rPr>
        <sz val="11"/>
        <color rgb="FF000000"/>
        <rFont val="Calibri"/>
      </rPr>
      <t>Note: Ensure the redirection statement appears before all 'acl' statements.</t>
    </r>
    <r>
      <rPr>
        <sz val="11"/>
        <color rgb="FF000000"/>
        <rFont val="Calibri"/>
      </rPr>
      <t xml:space="preserve">
</t>
    </r>
    <r>
      <rPr>
        <sz val="11"/>
        <color rgb="FF000000"/>
        <rFont val="Calibri"/>
      </rPr>
      <t>If the port 443 binding is missing the "ssl" keyword, OR port 80 is NOT binded, OR non-ssl traffic is NOT being redirected to port 443, this is a finding.</t>
    </r>
  </si>
  <si>
    <t>V-89189</t>
  </si>
  <si>
    <r>
      <rPr>
        <sz val="11"/>
        <rFont val="Calibri"/>
      </rPr>
      <t>HAProxy must be configured to use syslog.</t>
    </r>
  </si>
  <si>
    <r>
      <rPr>
        <sz val="11"/>
        <color rgb="FF000000"/>
        <rFont val="Calibri"/>
      </rPr>
      <t>Navigate to and open /etc/rsyslog.d/vcac.conf.</t>
    </r>
    <r>
      <rPr>
        <sz val="11"/>
        <color rgb="FF000000"/>
        <rFont val="Calibri"/>
      </rPr>
      <t xml:space="preserve">
</t>
    </r>
    <r>
      <rPr>
        <sz val="11"/>
        <color rgb="FF000000"/>
        <rFont val="Calibri"/>
      </rPr>
      <t>Configure the local0 syslog facility to write to an appropriate log file.</t>
    </r>
    <r>
      <rPr>
        <sz val="11"/>
        <color rgb="FF000000"/>
        <rFont val="Calibri"/>
      </rPr>
      <t xml:space="preserve">
</t>
    </r>
    <r>
      <rPr>
        <sz val="11"/>
        <color rgb="FF000000"/>
        <rFont val="Calibri"/>
      </rPr>
      <t>Navigate to and open /etc/haproxy/haproxy.cfg.</t>
    </r>
    <r>
      <rPr>
        <sz val="11"/>
        <color rgb="FF000000"/>
        <rFont val="Calibri"/>
      </rPr>
      <t xml:space="preserve">
</t>
    </r>
    <r>
      <rPr>
        <sz val="11"/>
        <color rgb="FF000000"/>
        <rFont val="Calibri"/>
      </rPr>
      <t xml:space="preserve">Configure the "globals" section with the following: </t>
    </r>
    <r>
      <rPr>
        <sz val="11"/>
        <color rgb="FF000000"/>
        <rFont val="Calibri"/>
      </rPr>
      <t xml:space="preserve">
</t>
    </r>
    <r>
      <rPr>
        <sz val="11"/>
        <color rgb="FF000000"/>
        <rFont val="Calibri"/>
      </rPr>
      <t>log 127.0.0.1 local0</t>
    </r>
    <r>
      <rPr>
        <sz val="11"/>
        <color rgb="FF000000"/>
        <rFont val="Calibri"/>
      </rPr>
      <t xml:space="preserve">
</t>
    </r>
    <r>
      <rPr>
        <sz val="11"/>
        <color rgb="FF000000"/>
        <rFont val="Calibri"/>
      </rPr>
      <t>Configure the "defaults" section with both of the following:</t>
    </r>
    <r>
      <rPr>
        <sz val="11"/>
        <color rgb="FF000000"/>
        <rFont val="Calibri"/>
      </rPr>
      <t xml:space="preserve">
</t>
    </r>
    <r>
      <rPr>
        <sz val="11"/>
        <color rgb="FF000000"/>
        <rFont val="Calibri"/>
      </rPr>
      <t>log     global</t>
    </r>
    <r>
      <rPr>
        <sz val="11"/>
        <color rgb="FF000000"/>
        <rFont val="Calibri"/>
      </rPr>
      <t xml:space="preserve">
</t>
    </r>
    <r>
      <rPr>
        <sz val="11"/>
        <color rgb="FF000000"/>
        <rFont val="Calibri"/>
      </rPr>
      <t>option  httplog</t>
    </r>
    <r>
      <rPr>
        <sz val="11"/>
        <color rgb="FF000000"/>
        <rFont val="Calibri"/>
      </rPr>
      <t xml:space="preserve">
</t>
    </r>
    <r>
      <rPr>
        <sz val="11"/>
        <color rgb="FF000000"/>
        <rFont val="Calibri"/>
      </rPr>
      <t>Navigate to and open the following files:</t>
    </r>
    <r>
      <rPr>
        <sz val="11"/>
        <color rgb="FF000000"/>
        <rFont val="Calibri"/>
      </rPr>
      <t xml:space="preserve">
</t>
    </r>
    <r>
      <rPr>
        <sz val="11"/>
        <color rgb="FF000000"/>
        <rFont val="Calibri"/>
      </rPr>
      <t xml:space="preserve">/etc/haproxy/conf.d/30-vro-config.cfg </t>
    </r>
    <r>
      <rPr>
        <sz val="11"/>
        <color rgb="FF000000"/>
        <rFont val="Calibri"/>
      </rPr>
      <t xml:space="preserve">
</t>
    </r>
    <r>
      <rPr>
        <sz val="11"/>
        <color rgb="FF000000"/>
        <rFont val="Calibri"/>
      </rPr>
      <t>/etc/haproxy/conf.d/20-vcac.cfg</t>
    </r>
    <r>
      <rPr>
        <sz val="11"/>
        <color rgb="FF000000"/>
        <rFont val="Calibri"/>
      </rPr>
      <t xml:space="preserve">
</t>
    </r>
    <r>
      <rPr>
        <sz val="11"/>
        <color rgb="FF000000"/>
        <rFont val="Calibri"/>
      </rPr>
      <t>Navigate to each frontend section.</t>
    </r>
    <r>
      <rPr>
        <sz val="11"/>
        <color rgb="FF000000"/>
        <rFont val="Calibri"/>
      </rPr>
      <t xml:space="preserve">
</t>
    </r>
    <r>
      <rPr>
        <sz val="11"/>
        <color rgb="FF000000"/>
        <rFont val="Calibri"/>
      </rPr>
      <t>Remove any log options from each frontend.</t>
    </r>
  </si>
  <si>
    <r>
      <rPr>
        <sz val="11"/>
        <color rgb="FF000000"/>
        <rFont val="Calibri"/>
      </rPr>
      <t>There are many aspects of appropriate web server logging for security. Storage capacity must be adequate. ISSO and SA must receive warnings and alerts when storage capacity is filled to 75%.</t>
    </r>
    <r>
      <rPr>
        <sz val="11"/>
        <color rgb="FF000000"/>
        <rFont val="Calibri"/>
      </rPr>
      <t xml:space="preserve">
</t>
    </r>
    <r>
      <rPr>
        <sz val="11"/>
        <color rgb="FF000000"/>
        <rFont val="Calibri"/>
      </rPr>
      <t>Writing events to a centralized management audit system offers many benefits to the enterprise over having dispersed logs. Centralized management of audit records and logs provides for efficiency in maintenance and management of records, enterprise analysis of events, and backup and archiving of event records enterprise-wide. The web server and related components are required to be capable of writing logs to centralized audit log servers.</t>
    </r>
    <r>
      <rPr>
        <sz val="11"/>
        <color rgb="FF000000"/>
        <rFont val="Calibri"/>
      </rPr>
      <t xml:space="preserve">
</t>
    </r>
    <r>
      <rPr>
        <sz val="11"/>
        <color rgb="FF000000"/>
        <rFont val="Calibri"/>
      </rPr>
      <t>This requirement can be met by configuring the web server to utilize a dedicated log tool that meets this requirement.</t>
    </r>
  </si>
  <si>
    <r>
      <rPr>
        <sz val="11"/>
        <color rgb="FF000000"/>
        <rFont val="Calibri"/>
      </rPr>
      <t>Navigate to and open /etc/haproxy/haproxy.cfg</t>
    </r>
    <r>
      <rPr>
        <sz val="11"/>
        <color rgb="FF000000"/>
        <rFont val="Calibri"/>
      </rPr>
      <t xml:space="preserve">
</t>
    </r>
    <r>
      <rPr>
        <sz val="11"/>
        <color rgb="FF000000"/>
        <rFont val="Calibri"/>
      </rPr>
      <t>Navigate to the "globals" section.</t>
    </r>
    <r>
      <rPr>
        <sz val="11"/>
        <color rgb="FF000000"/>
        <rFont val="Calibri"/>
      </rPr>
      <t xml:space="preserve">
</t>
    </r>
    <r>
      <rPr>
        <sz val="11"/>
        <color rgb="FF000000"/>
        <rFont val="Calibri"/>
      </rPr>
      <t>Verify that the "globals" section contains the "log" keyword, and that the "log" option contains the local0 syslog facility as its parameter.</t>
    </r>
    <r>
      <rPr>
        <sz val="11"/>
        <color rgb="FF000000"/>
        <rFont val="Calibri"/>
      </rPr>
      <t xml:space="preserve">
</t>
    </r>
    <r>
      <rPr>
        <sz val="11"/>
        <color rgb="FF000000"/>
        <rFont val="Calibri"/>
      </rPr>
      <t>If properly configured, the "globals" section will contain the following:</t>
    </r>
    <r>
      <rPr>
        <sz val="11"/>
        <color rgb="FF000000"/>
        <rFont val="Calibri"/>
      </rPr>
      <t xml:space="preserve">
</t>
    </r>
    <r>
      <rPr>
        <sz val="11"/>
        <color rgb="FF000000"/>
        <rFont val="Calibri"/>
      </rPr>
      <t>global</t>
    </r>
    <r>
      <rPr>
        <sz val="11"/>
        <color rgb="FF000000"/>
        <rFont val="Calibri"/>
      </rPr>
      <t xml:space="preserve">
</t>
    </r>
    <r>
      <rPr>
        <sz val="11"/>
        <color rgb="FF000000"/>
        <rFont val="Calibri"/>
      </rPr>
      <t xml:space="preserve"> log 127.0.0.1   local0</t>
    </r>
    <r>
      <rPr>
        <sz val="11"/>
        <color rgb="FF000000"/>
        <rFont val="Calibri"/>
      </rPr>
      <t xml:space="preserve">
</t>
    </r>
    <r>
      <rPr>
        <sz val="11"/>
        <color rgb="FF000000"/>
        <rFont val="Calibri"/>
      </rPr>
      <t>If the local0 syslog facility is not configured, this is a finding.</t>
    </r>
    <r>
      <rPr>
        <sz val="11"/>
        <color rgb="FF000000"/>
        <rFont val="Calibri"/>
      </rPr>
      <t xml:space="preserve">
</t>
    </r>
    <r>
      <rPr>
        <sz val="11"/>
        <color rgb="FF000000"/>
        <rFont val="Calibri"/>
      </rPr>
      <t>Navigate to the "defaults" section.</t>
    </r>
    <r>
      <rPr>
        <sz val="11"/>
        <color rgb="FF000000"/>
        <rFont val="Calibri"/>
      </rPr>
      <t xml:space="preserve">
</t>
    </r>
    <r>
      <rPr>
        <sz val="11"/>
        <color rgb="FF000000"/>
        <rFont val="Calibri"/>
      </rPr>
      <t>Verify that the "defaults" section contains the "log" keyword with the global value.</t>
    </r>
    <r>
      <rPr>
        <sz val="11"/>
        <color rgb="FF000000"/>
        <rFont val="Calibri"/>
      </rPr>
      <t xml:space="preserve">
</t>
    </r>
    <r>
      <rPr>
        <sz val="11"/>
        <color rgb="FF000000"/>
        <rFont val="Calibri"/>
      </rPr>
      <t>Verify that an option keyword has been configured with the "httplog" value.</t>
    </r>
    <r>
      <rPr>
        <sz val="11"/>
        <color rgb="FF000000"/>
        <rFont val="Calibri"/>
      </rPr>
      <t xml:space="preserve">
</t>
    </r>
    <r>
      <rPr>
        <sz val="11"/>
        <color rgb="FF000000"/>
        <rFont val="Calibri"/>
      </rPr>
      <t>If properly configured, the "defaults" section will contain the following:</t>
    </r>
    <r>
      <rPr>
        <sz val="11"/>
        <color rgb="FF000000"/>
        <rFont val="Calibri"/>
      </rPr>
      <t xml:space="preserve">
</t>
    </r>
    <r>
      <rPr>
        <sz val="11"/>
        <color rgb="FF000000"/>
        <rFont val="Calibri"/>
      </rPr>
      <t>defaults</t>
    </r>
    <r>
      <rPr>
        <sz val="11"/>
        <color rgb="FF000000"/>
        <rFont val="Calibri"/>
      </rPr>
      <t xml:space="preserve">
</t>
    </r>
    <r>
      <rPr>
        <sz val="11"/>
        <color rgb="FF000000"/>
        <rFont val="Calibri"/>
      </rPr>
      <t xml:space="preserve">  log     global</t>
    </r>
    <r>
      <rPr>
        <sz val="11"/>
        <color rgb="FF000000"/>
        <rFont val="Calibri"/>
      </rPr>
      <t xml:space="preserve">
</t>
    </r>
    <r>
      <rPr>
        <sz val="11"/>
        <color rgb="FF000000"/>
        <rFont val="Calibri"/>
      </rPr>
      <t xml:space="preserve">  option  httplog </t>
    </r>
    <r>
      <rPr>
        <sz val="11"/>
        <color rgb="FF000000"/>
        <rFont val="Calibri"/>
      </rPr>
      <t xml:space="preserve">
</t>
    </r>
    <r>
      <rPr>
        <sz val="11"/>
        <color rgb="FF000000"/>
        <rFont val="Calibri"/>
      </rPr>
      <t>Navigate to and open the following files:</t>
    </r>
    <r>
      <rPr>
        <sz val="11"/>
        <color rgb="FF000000"/>
        <rFont val="Calibri"/>
      </rPr>
      <t xml:space="preserve">
</t>
    </r>
    <r>
      <rPr>
        <sz val="11"/>
        <color rgb="FF000000"/>
        <rFont val="Calibri"/>
      </rPr>
      <t xml:space="preserve">/etc/haproxy/conf.d/30-vro-config.cfg </t>
    </r>
    <r>
      <rPr>
        <sz val="11"/>
        <color rgb="FF000000"/>
        <rFont val="Calibri"/>
      </rPr>
      <t xml:space="preserve">
</t>
    </r>
    <r>
      <rPr>
        <sz val="11"/>
        <color rgb="FF000000"/>
        <rFont val="Calibri"/>
      </rPr>
      <t>/etc/haproxy/conf.d/20-vcac.cfg</t>
    </r>
    <r>
      <rPr>
        <sz val="11"/>
        <color rgb="FF000000"/>
        <rFont val="Calibri"/>
      </rPr>
      <t xml:space="preserve">
</t>
    </r>
    <r>
      <rPr>
        <sz val="11"/>
        <color rgb="FF000000"/>
        <rFont val="Calibri"/>
      </rPr>
      <t>Navigate to the each frontend section.</t>
    </r>
    <r>
      <rPr>
        <sz val="11"/>
        <color rgb="FF000000"/>
        <rFont val="Calibri"/>
      </rPr>
      <t xml:space="preserve">
</t>
    </r>
    <r>
      <rPr>
        <sz val="11"/>
        <color rgb="FF000000"/>
        <rFont val="Calibri"/>
      </rPr>
      <t xml:space="preserve">Verify that the "log" keyword has not been set for each frontend.  </t>
    </r>
    <r>
      <rPr>
        <sz val="11"/>
        <color rgb="FF000000"/>
        <rFont val="Calibri"/>
      </rPr>
      <t xml:space="preserve">
</t>
    </r>
    <r>
      <rPr>
        <sz val="11"/>
        <color rgb="FF000000"/>
        <rFont val="Calibri"/>
      </rPr>
      <t>If the "log" keyword is present in a frontend, this is a finding.</t>
    </r>
    <r>
      <rPr>
        <sz val="11"/>
        <color rgb="FF000000"/>
        <rFont val="Calibri"/>
      </rPr>
      <t xml:space="preserve">
</t>
    </r>
    <r>
      <rPr>
        <sz val="11"/>
        <color rgb="FF000000"/>
        <rFont val="Calibri"/>
      </rPr>
      <t>Navigate to and open /etc/rsyslog.d/vcac.conf.</t>
    </r>
    <r>
      <rPr>
        <sz val="11"/>
        <color rgb="FF000000"/>
        <rFont val="Calibri"/>
      </rPr>
      <t xml:space="preserve">
</t>
    </r>
    <r>
      <rPr>
        <sz val="11"/>
        <color rgb="FF000000"/>
        <rFont val="Calibri"/>
      </rPr>
      <t xml:space="preserve">Review the configured syslog facilities and determine the location of the log file for the local0 syslog facility.  </t>
    </r>
    <r>
      <rPr>
        <sz val="11"/>
        <color rgb="FF000000"/>
        <rFont val="Calibri"/>
      </rPr>
      <t xml:space="preserve">
</t>
    </r>
    <r>
      <rPr>
        <sz val="11"/>
        <color rgb="FF000000"/>
        <rFont val="Calibri"/>
      </rPr>
      <t>If the local0 syslog facility does not refer to a valid log file, this is a finding.</t>
    </r>
    <r>
      <rPr>
        <sz val="11"/>
        <color rgb="FF000000"/>
        <rFont val="Calibri"/>
      </rPr>
      <t xml:space="preserve">
</t>
    </r>
    <r>
      <rPr>
        <sz val="11"/>
        <color rgb="FF000000"/>
        <rFont val="Calibri"/>
      </rPr>
      <t>Navigate to and open the local0 syslog log file.</t>
    </r>
    <r>
      <rPr>
        <sz val="11"/>
        <color rgb="FF000000"/>
        <rFont val="Calibri"/>
      </rPr>
      <t xml:space="preserve">
</t>
    </r>
    <r>
      <rPr>
        <sz val="11"/>
        <color rgb="FF000000"/>
        <rFont val="Calibri"/>
      </rPr>
      <t xml:space="preserve">Verify that HAProxy is logging start and stop events to the log file.  </t>
    </r>
    <r>
      <rPr>
        <sz val="11"/>
        <color rgb="FF000000"/>
        <rFont val="Calibri"/>
      </rPr>
      <t xml:space="preserve">
</t>
    </r>
    <r>
      <rPr>
        <sz val="11"/>
        <color rgb="FF000000"/>
        <rFont val="Calibri"/>
      </rPr>
      <t>If the log file is not recording HAProxy start and stop events, this is a finding.</t>
    </r>
  </si>
  <si>
    <t>V-89191</t>
  </si>
  <si>
    <r>
      <rPr>
        <sz val="11"/>
        <rFont val="Calibri"/>
      </rPr>
      <t>HAProxy must not impede the ability to write specified log record content to an audit log server.</t>
    </r>
  </si>
  <si>
    <r>
      <rPr>
        <sz val="11"/>
        <color rgb="FF000000"/>
        <rFont val="Calibri"/>
      </rPr>
      <t>Navigate to and open /etc/rsyslog.d/vcac.conf.</t>
    </r>
    <r>
      <rPr>
        <sz val="11"/>
        <color rgb="FF000000"/>
        <rFont val="Calibri"/>
      </rPr>
      <t xml:space="preserve">
</t>
    </r>
    <r>
      <rPr>
        <sz val="11"/>
        <color rgb="FF000000"/>
        <rFont val="Calibri"/>
      </rPr>
      <t>Configure the local0 syslog facility to write to an appropriate log file.</t>
    </r>
    <r>
      <rPr>
        <sz val="11"/>
        <color rgb="FF000000"/>
        <rFont val="Calibri"/>
      </rPr>
      <t xml:space="preserve">
</t>
    </r>
    <r>
      <rPr>
        <sz val="11"/>
        <color rgb="FF000000"/>
        <rFont val="Calibri"/>
      </rPr>
      <t>Navigate to and open /etc/haproxy/haproxy.cfg.  Configure the globals section with the following:</t>
    </r>
    <r>
      <rPr>
        <sz val="11"/>
        <color rgb="FF000000"/>
        <rFont val="Calibri"/>
      </rPr>
      <t xml:space="preserve">
</t>
    </r>
    <r>
      <rPr>
        <sz val="11"/>
        <color rgb="FF000000"/>
        <rFont val="Calibri"/>
      </rPr>
      <t>log 127.0.0.1 local0</t>
    </r>
    <r>
      <rPr>
        <sz val="11"/>
        <color rgb="FF000000"/>
        <rFont val="Calibri"/>
      </rPr>
      <t xml:space="preserve">
</t>
    </r>
    <r>
      <rPr>
        <sz val="11"/>
        <color rgb="FF000000"/>
        <rFont val="Calibri"/>
      </rPr>
      <t>Configure the defaults section with both of the following:</t>
    </r>
    <r>
      <rPr>
        <sz val="11"/>
        <color rgb="FF000000"/>
        <rFont val="Calibri"/>
      </rPr>
      <t xml:space="preserve">
</t>
    </r>
    <r>
      <rPr>
        <sz val="11"/>
        <color rgb="FF000000"/>
        <rFont val="Calibri"/>
      </rPr>
      <t>log     global</t>
    </r>
    <r>
      <rPr>
        <sz val="11"/>
        <color rgb="FF000000"/>
        <rFont val="Calibri"/>
      </rPr>
      <t xml:space="preserve">
</t>
    </r>
    <r>
      <rPr>
        <sz val="11"/>
        <color rgb="FF000000"/>
        <rFont val="Calibri"/>
      </rPr>
      <t>option  httplog</t>
    </r>
  </si>
  <si>
    <r>
      <rPr>
        <sz val="11"/>
        <color rgb="FF000000"/>
        <rFont val="Calibri"/>
      </rPr>
      <t>Writing events to a centralized management audit system offers many benefits to the enterprise over having dispersed logs. Centralized management of audit records and logs provides for efficiency in maintenance and management of records, enterprise analysis of events, and backup and archiving of event records enterprise-wide. The web server and related components are required to be capable of writing logs to centralized audit log servers.</t>
    </r>
  </si>
  <si>
    <r>
      <rPr>
        <sz val="11"/>
        <color rgb="FF000000"/>
        <rFont val="Calibri"/>
      </rPr>
      <t>Navigate to and open /etc/haproxy/haproxy.cfg</t>
    </r>
    <r>
      <rPr>
        <sz val="11"/>
        <color rgb="FF000000"/>
        <rFont val="Calibri"/>
      </rPr>
      <t xml:space="preserve">
</t>
    </r>
    <r>
      <rPr>
        <sz val="11"/>
        <color rgb="FF000000"/>
        <rFont val="Calibri"/>
      </rPr>
      <t>Navigate to the "globals" section.</t>
    </r>
    <r>
      <rPr>
        <sz val="11"/>
        <color rgb="FF000000"/>
        <rFont val="Calibri"/>
      </rPr>
      <t xml:space="preserve">
</t>
    </r>
    <r>
      <rPr>
        <sz val="11"/>
        <color rgb="FF000000"/>
        <rFont val="Calibri"/>
      </rPr>
      <t>Verify that the "globals" section contains the "log" keyword, and that the "log" option contains the local0 syslog facility as its parameter.</t>
    </r>
    <r>
      <rPr>
        <sz val="11"/>
        <color rgb="FF000000"/>
        <rFont val="Calibri"/>
      </rPr>
      <t xml:space="preserve">
</t>
    </r>
    <r>
      <rPr>
        <sz val="11"/>
        <color rgb="FF000000"/>
        <rFont val="Calibri"/>
      </rPr>
      <t>If properly configured, the "globals" section will contain the following:</t>
    </r>
    <r>
      <rPr>
        <sz val="11"/>
        <color rgb="FF000000"/>
        <rFont val="Calibri"/>
      </rPr>
      <t xml:space="preserve">
</t>
    </r>
    <r>
      <rPr>
        <sz val="11"/>
        <color rgb="FF000000"/>
        <rFont val="Calibri"/>
      </rPr>
      <t>global</t>
    </r>
    <r>
      <rPr>
        <sz val="11"/>
        <color rgb="FF000000"/>
        <rFont val="Calibri"/>
      </rPr>
      <t xml:space="preserve">
</t>
    </r>
    <r>
      <rPr>
        <sz val="11"/>
        <color rgb="FF000000"/>
        <rFont val="Calibri"/>
      </rPr>
      <t xml:space="preserve">  log 127.0.0.1   local0</t>
    </r>
    <r>
      <rPr>
        <sz val="11"/>
        <color rgb="FF000000"/>
        <rFont val="Calibri"/>
      </rPr>
      <t xml:space="preserve">
</t>
    </r>
    <r>
      <rPr>
        <sz val="11"/>
        <color rgb="FF000000"/>
        <rFont val="Calibri"/>
      </rPr>
      <t>If the local0 syslog facility is not configured, this is a finding.</t>
    </r>
    <r>
      <rPr>
        <sz val="11"/>
        <color rgb="FF000000"/>
        <rFont val="Calibri"/>
      </rPr>
      <t xml:space="preserve">
</t>
    </r>
    <r>
      <rPr>
        <sz val="11"/>
        <color rgb="FF000000"/>
        <rFont val="Calibri"/>
      </rPr>
      <t>Navigate to the "defaults" section.</t>
    </r>
    <r>
      <rPr>
        <sz val="11"/>
        <color rgb="FF000000"/>
        <rFont val="Calibri"/>
      </rPr>
      <t xml:space="preserve">
</t>
    </r>
    <r>
      <rPr>
        <sz val="11"/>
        <color rgb="FF000000"/>
        <rFont val="Calibri"/>
      </rPr>
      <t>Verify that the "defaults" section contains the "log" keyword with the global value.</t>
    </r>
    <r>
      <rPr>
        <sz val="11"/>
        <color rgb="FF000000"/>
        <rFont val="Calibri"/>
      </rPr>
      <t xml:space="preserve">
</t>
    </r>
    <r>
      <rPr>
        <sz val="11"/>
        <color rgb="FF000000"/>
        <rFont val="Calibri"/>
      </rPr>
      <t>Verify that an option keyword has been configured with the "httplog" value.</t>
    </r>
    <r>
      <rPr>
        <sz val="11"/>
        <color rgb="FF000000"/>
        <rFont val="Calibri"/>
      </rPr>
      <t xml:space="preserve">
</t>
    </r>
    <r>
      <rPr>
        <sz val="11"/>
        <color rgb="FF000000"/>
        <rFont val="Calibri"/>
      </rPr>
      <t>If properly configured, the "defaults" section will contain the following:</t>
    </r>
    <r>
      <rPr>
        <sz val="11"/>
        <color rgb="FF000000"/>
        <rFont val="Calibri"/>
      </rPr>
      <t xml:space="preserve">
</t>
    </r>
    <r>
      <rPr>
        <sz val="11"/>
        <color rgb="FF000000"/>
        <rFont val="Calibri"/>
      </rPr>
      <t>defaults</t>
    </r>
    <r>
      <rPr>
        <sz val="11"/>
        <color rgb="FF000000"/>
        <rFont val="Calibri"/>
      </rPr>
      <t xml:space="preserve">
</t>
    </r>
    <r>
      <rPr>
        <sz val="11"/>
        <color rgb="FF000000"/>
        <rFont val="Calibri"/>
      </rPr>
      <t xml:space="preserve">  log     global</t>
    </r>
    <r>
      <rPr>
        <sz val="11"/>
        <color rgb="FF000000"/>
        <rFont val="Calibri"/>
      </rPr>
      <t xml:space="preserve">
</t>
    </r>
    <r>
      <rPr>
        <sz val="11"/>
        <color rgb="FF000000"/>
        <rFont val="Calibri"/>
      </rPr>
      <t xml:space="preserve">  option  httplog </t>
    </r>
    <r>
      <rPr>
        <sz val="11"/>
        <color rgb="FF000000"/>
        <rFont val="Calibri"/>
      </rPr>
      <t xml:space="preserve">
</t>
    </r>
    <r>
      <rPr>
        <sz val="11"/>
        <color rgb="FF000000"/>
        <rFont val="Calibri"/>
      </rPr>
      <t>Navigate to and open the following files:</t>
    </r>
    <r>
      <rPr>
        <sz val="11"/>
        <color rgb="FF000000"/>
        <rFont val="Calibri"/>
      </rPr>
      <t xml:space="preserve">
</t>
    </r>
    <r>
      <rPr>
        <sz val="11"/>
        <color rgb="FF000000"/>
        <rFont val="Calibri"/>
      </rPr>
      <t xml:space="preserve">/etc/haproxy/conf.d/30-vro-config.cfg </t>
    </r>
    <r>
      <rPr>
        <sz val="11"/>
        <color rgb="FF000000"/>
        <rFont val="Calibri"/>
      </rPr>
      <t xml:space="preserve">
</t>
    </r>
    <r>
      <rPr>
        <sz val="11"/>
        <color rgb="FF000000"/>
        <rFont val="Calibri"/>
      </rPr>
      <t>/etc/haproxy/conf.d/20-vcac.cfg</t>
    </r>
    <r>
      <rPr>
        <sz val="11"/>
        <color rgb="FF000000"/>
        <rFont val="Calibri"/>
      </rPr>
      <t xml:space="preserve">
</t>
    </r>
    <r>
      <rPr>
        <sz val="11"/>
        <color rgb="FF000000"/>
        <rFont val="Calibri"/>
      </rPr>
      <t>Navigate to the each frontend section.</t>
    </r>
    <r>
      <rPr>
        <sz val="11"/>
        <color rgb="FF000000"/>
        <rFont val="Calibri"/>
      </rPr>
      <t xml:space="preserve">
</t>
    </r>
    <r>
      <rPr>
        <sz val="11"/>
        <color rgb="FF000000"/>
        <rFont val="Calibri"/>
      </rPr>
      <t xml:space="preserve">Verify that the "log" keyword has not been set for each frontend.  </t>
    </r>
    <r>
      <rPr>
        <sz val="11"/>
        <color rgb="FF000000"/>
        <rFont val="Calibri"/>
      </rPr>
      <t xml:space="preserve">
</t>
    </r>
    <r>
      <rPr>
        <sz val="11"/>
        <color rgb="FF000000"/>
        <rFont val="Calibri"/>
      </rPr>
      <t>If the "log" keyword is present in a frontend, this is a finding.</t>
    </r>
    <r>
      <rPr>
        <sz val="11"/>
        <color rgb="FF000000"/>
        <rFont val="Calibri"/>
      </rPr>
      <t xml:space="preserve">
</t>
    </r>
    <r>
      <rPr>
        <sz val="11"/>
        <color rgb="FF000000"/>
        <rFont val="Calibri"/>
      </rPr>
      <t>Navigate to and open /etc/rsyslog.d/vcac.conf.</t>
    </r>
    <r>
      <rPr>
        <sz val="11"/>
        <color rgb="FF000000"/>
        <rFont val="Calibri"/>
      </rPr>
      <t xml:space="preserve">
</t>
    </r>
    <r>
      <rPr>
        <sz val="11"/>
        <color rgb="FF000000"/>
        <rFont val="Calibri"/>
      </rPr>
      <t xml:space="preserve">Review the configured syslog facilities and determine the location of the log file for the local0 syslog facility.  </t>
    </r>
    <r>
      <rPr>
        <sz val="11"/>
        <color rgb="FF000000"/>
        <rFont val="Calibri"/>
      </rPr>
      <t xml:space="preserve">
</t>
    </r>
    <r>
      <rPr>
        <sz val="11"/>
        <color rgb="FF000000"/>
        <rFont val="Calibri"/>
      </rPr>
      <t>If the local0 syslog facility does not refer to a valid log file, this is a finding.</t>
    </r>
    <r>
      <rPr>
        <sz val="11"/>
        <color rgb="FF000000"/>
        <rFont val="Calibri"/>
      </rPr>
      <t xml:space="preserve">
</t>
    </r>
    <r>
      <rPr>
        <sz val="11"/>
        <color rgb="FF000000"/>
        <rFont val="Calibri"/>
      </rPr>
      <t>Navigate to and open the local0 syslog log file.</t>
    </r>
    <r>
      <rPr>
        <sz val="11"/>
        <color rgb="FF000000"/>
        <rFont val="Calibri"/>
      </rPr>
      <t xml:space="preserve">
</t>
    </r>
    <r>
      <rPr>
        <sz val="11"/>
        <color rgb="FF000000"/>
        <rFont val="Calibri"/>
      </rPr>
      <t xml:space="preserve">Verify that HAProxy is logging start and stop events to the log file.  </t>
    </r>
    <r>
      <rPr>
        <sz val="11"/>
        <color rgb="FF000000"/>
        <rFont val="Calibri"/>
      </rPr>
      <t xml:space="preserve">
</t>
    </r>
    <r>
      <rPr>
        <sz val="11"/>
        <color rgb="FF000000"/>
        <rFont val="Calibri"/>
      </rPr>
      <t>If the log file is not recording HAProxy start and stop events, this is a finding.</t>
    </r>
  </si>
  <si>
    <t>V-89193</t>
  </si>
  <si>
    <r>
      <rPr>
        <sz val="11"/>
        <rFont val="Calibri"/>
      </rPr>
      <t>HAProxy must be configurable to integrate with an organizations security infrastructure.</t>
    </r>
  </si>
  <si>
    <r>
      <rPr>
        <sz val="11"/>
        <color rgb="FF000000"/>
        <rFont val="Calibri"/>
      </rPr>
      <t>A web server will typically utilize logging mechanisms for maintaining a historical log of activity that occurs within a hosted application. This information can then be used for diagnostic purposes, forensics purposes, or other purposes relevant to ensuring the availability and integrity of the hosted application. While it is important to log events identified as being critical and relevant to security, it is equally important to notify the appropriate personnel in a timely manner so they are able to respond to events as they occur. Manual review of the web server logs may not occur in a timely manner, and each event logged is open to interpretation by a reviewer. By integrating the web server into an overall or organization-wide log review, a larger picture of events can be viewed, and analysis can be done in a timely and reliable manner.</t>
    </r>
  </si>
  <si>
    <t>V-89195</t>
  </si>
  <si>
    <r>
      <rPr>
        <sz val="11"/>
        <rFont val="Calibri"/>
      </rPr>
      <t>HAProxy must use the httplog option.</t>
    </r>
  </si>
  <si>
    <r>
      <rPr>
        <sz val="11"/>
        <color rgb="FF000000"/>
        <rFont val="Calibri"/>
      </rPr>
      <t>Navigate to and open /etc/haproxy/haproxy.cfg</t>
    </r>
    <r>
      <rPr>
        <sz val="11"/>
        <color rgb="FF000000"/>
        <rFont val="Calibri"/>
      </rPr>
      <t xml:space="preserve">
</t>
    </r>
    <r>
      <rPr>
        <sz val="11"/>
        <color rgb="FF000000"/>
        <rFont val="Calibri"/>
      </rPr>
      <t>Navigate to the defaults section.</t>
    </r>
    <r>
      <rPr>
        <sz val="11"/>
        <color rgb="FF000000"/>
        <rFont val="Calibri"/>
      </rPr>
      <t xml:space="preserve">
</t>
    </r>
    <r>
      <rPr>
        <sz val="11"/>
        <color rgb="FF000000"/>
        <rFont val="Calibri"/>
      </rPr>
      <t>Add "option httplog" to the "defaults" section.</t>
    </r>
  </si>
  <si>
    <r>
      <rPr>
        <sz val="11"/>
        <color rgb="FF000000"/>
        <rFont val="Calibri"/>
      </rPr>
      <t>If time stamps are not consistently applied and there is no common time reference, it is difficult to perform forensic analysis across multiple devices and log records.</t>
    </r>
    <r>
      <rPr>
        <sz val="11"/>
        <color rgb="FF000000"/>
        <rFont val="Calibri"/>
      </rPr>
      <t xml:space="preserve">
</t>
    </r>
    <r>
      <rPr>
        <sz val="11"/>
        <color rgb="FF000000"/>
        <rFont val="Calibri"/>
      </rPr>
      <t>Time stamps generated by the web server include date and time. Time is commonly expressed in Coordinated Universal Time (UTC), a modern continuation of Greenwich Mean Time (GMT), or local time with an offset from UTC.</t>
    </r>
  </si>
  <si>
    <r>
      <rPr>
        <sz val="11"/>
        <color rgb="FF000000"/>
        <rFont val="Calibri"/>
      </rPr>
      <t>At the command prompt, execute the following command:</t>
    </r>
    <r>
      <rPr>
        <sz val="11"/>
        <color rgb="FF000000"/>
        <rFont val="Calibri"/>
      </rPr>
      <t xml:space="preserve">
</t>
    </r>
    <r>
      <rPr>
        <sz val="11"/>
        <color rgb="FF000000"/>
        <rFont val="Calibri"/>
      </rPr>
      <t>grep -E  'option\s+httplog' /etc/haproxy/haproxy.cfg</t>
    </r>
    <r>
      <rPr>
        <sz val="11"/>
        <color rgb="FF000000"/>
        <rFont val="Calibri"/>
      </rPr>
      <t xml:space="preserve">
</t>
    </r>
    <r>
      <rPr>
        <sz val="11"/>
        <color rgb="FF000000"/>
        <rFont val="Calibri"/>
      </rPr>
      <t>If the command does not return a line, this is a finding.</t>
    </r>
  </si>
  <si>
    <t>V-89197</t>
  </si>
  <si>
    <r>
      <rPr>
        <sz val="11"/>
        <rFont val="Calibri"/>
      </rPr>
      <t>HAProxy libraries, and configuration files must only be accessible to privileged users.</t>
    </r>
  </si>
  <si>
    <r>
      <rPr>
        <sz val="11"/>
        <color rgb="FF000000"/>
        <rFont val="Calibri"/>
      </rPr>
      <t>Navigate to any listed files with incorrect permissions or ownership and set them in accordance with site policy.</t>
    </r>
  </si>
  <si>
    <r>
      <rPr>
        <sz val="11"/>
        <color rgb="FF000000"/>
        <rFont val="Calibri"/>
      </rPr>
      <t>A web server can be modified through parameter modification, patch installation, upgrades to the web server or modules, and security parameter changes. With each of these changes, there is the potential for an adverse effect such as a DoS, web server instability, or hosted application instability.</t>
    </r>
    <r>
      <rPr>
        <sz val="11"/>
        <color rgb="FF000000"/>
        <rFont val="Calibri"/>
      </rPr>
      <t xml:space="preserve">
</t>
    </r>
    <r>
      <rPr>
        <sz val="11"/>
        <color rgb="FF000000"/>
        <rFont val="Calibri"/>
      </rPr>
      <t>To limit changes to the web server and limit exposure to any adverse effects from the changes, files such as the web server application files, libraries, and configuration files must have permissions and ownership set properly to only allow privileged users access.</t>
    </r>
  </si>
  <si>
    <r>
      <rPr>
        <sz val="11"/>
        <color rgb="FF000000"/>
        <rFont val="Calibri"/>
      </rPr>
      <t>At the command prompt,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ls -alR /etc/haproxy /etc/init.d/haproxy /usr/sbin/haproxy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configuration or application files have permissions greater than "750" or are not owned by "root", this is a finding.</t>
    </r>
  </si>
  <si>
    <t>V-89199</t>
  </si>
  <si>
    <r>
      <rPr>
        <sz val="11"/>
        <rFont val="Calibri"/>
      </rPr>
      <t>HAProxy psql-local frontend must be bound to port 5433.</t>
    </r>
  </si>
  <si>
    <r>
      <rPr>
        <sz val="11"/>
        <color rgb="FF000000"/>
        <rFont val="Calibri"/>
      </rPr>
      <t>Navigate to and open /etc/haproxy/conf.d/10-psql.cfg</t>
    </r>
    <r>
      <rPr>
        <sz val="11"/>
        <color rgb="FF000000"/>
        <rFont val="Calibri"/>
      </rPr>
      <t xml:space="preserve">
</t>
    </r>
    <r>
      <rPr>
        <sz val="11"/>
        <color rgb="FF000000"/>
        <rFont val="Calibri"/>
      </rPr>
      <t xml:space="preserve">Navigate to and configure the "frontend psql-local" section with the following value:  </t>
    </r>
    <r>
      <rPr>
        <sz val="11"/>
        <color rgb="FF000000"/>
        <rFont val="Calibri"/>
      </rPr>
      <t xml:space="preserve">
</t>
    </r>
    <r>
      <rPr>
        <sz val="11"/>
        <color rgb="FF000000"/>
        <rFont val="Calibri"/>
      </rPr>
      <t>bind 127.0.0.1:5433</t>
    </r>
  </si>
  <si>
    <r>
      <rPr>
        <sz val="11"/>
        <color rgb="FF000000"/>
        <rFont val="Calibri"/>
      </rPr>
      <t>Web servers provide numerous processes, features, and functionalities that utilize TCP/IP ports. Some of these processes may be deemed unnecessary or too unsecure to run on a production system.</t>
    </r>
    <r>
      <rPr>
        <sz val="11"/>
        <color rgb="FF000000"/>
        <rFont val="Calibri"/>
      </rPr>
      <t xml:space="preserve">
</t>
    </r>
    <r>
      <rPr>
        <sz val="11"/>
        <color rgb="FF000000"/>
        <rFont val="Calibri"/>
      </rPr>
      <t>The HAProxy load balancer in the vRA appliance listens to port 5433 on behalf of the PostgreSQL service.</t>
    </r>
  </si>
  <si>
    <r>
      <rPr>
        <sz val="11"/>
        <color rgb="FF000000"/>
        <rFont val="Calibri"/>
      </rPr>
      <t>At the command prompt,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grep 'bind' /etc/haproxy/conf.d/10-psql.cfg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for bind is not set to 5433, this is a finding.</t>
    </r>
  </si>
  <si>
    <t>V-89201</t>
  </si>
  <si>
    <r>
      <rPr>
        <sz val="11"/>
        <rFont val="Calibri"/>
      </rPr>
      <t>HAProxy vcac frontend must be bound to ports 80 and 443.</t>
    </r>
  </si>
  <si>
    <r>
      <rPr>
        <sz val="11"/>
        <color rgb="FF000000"/>
        <rFont val="Calibri"/>
      </rPr>
      <t>Navigate to and open /etc/haproxy/conf.d/20-vcac.cfg</t>
    </r>
    <r>
      <rPr>
        <sz val="11"/>
        <color rgb="FF000000"/>
        <rFont val="Calibri"/>
      </rPr>
      <t xml:space="preserve">
</t>
    </r>
    <r>
      <rPr>
        <sz val="11"/>
        <color rgb="FF000000"/>
        <rFont val="Calibri"/>
      </rPr>
      <t xml:space="preserve">Navigate to and configure the "frontend https-in" section with the following two values:  </t>
    </r>
    <r>
      <rPr>
        <sz val="11"/>
        <color rgb="FF000000"/>
        <rFont val="Calibri"/>
      </rPr>
      <t xml:space="preserve">
</t>
    </r>
    <r>
      <rPr>
        <sz val="11"/>
        <color rgb="FF000000"/>
        <rFont val="Calibri"/>
      </rPr>
      <t>bind 0.0.0.0:80</t>
    </r>
    <r>
      <rPr>
        <sz val="11"/>
        <color rgb="FF000000"/>
        <rFont val="Calibri"/>
      </rPr>
      <t xml:space="preserve">
</t>
    </r>
    <r>
      <rPr>
        <sz val="11"/>
        <color rgb="FF000000"/>
        <rFont val="Calibri"/>
      </rPr>
      <t>bind 0.0.0.0:443 ssl crt /etc/apache2/server.pem ciphers FIPS:+3DES:!aNULL no-sslv3</t>
    </r>
  </si>
  <si>
    <r>
      <rPr>
        <sz val="11"/>
        <color rgb="FF000000"/>
        <rFont val="Calibri"/>
      </rPr>
      <t>Web servers provide numerous processes, features, and functionalities that utilize TCP/IP ports. Some of these processes may be deemed unnecessary or too unsecure to run on a production system.</t>
    </r>
    <r>
      <rPr>
        <sz val="11"/>
        <color rgb="FF000000"/>
        <rFont val="Calibri"/>
      </rPr>
      <t xml:space="preserve">
</t>
    </r>
    <r>
      <rPr>
        <sz val="11"/>
        <color rgb="FF000000"/>
        <rFont val="Calibri"/>
      </rPr>
      <t>The HAProxy load balancer in the vRA appliance listens to ports 80 and 443 on behalf of the vcac service.</t>
    </r>
  </si>
  <si>
    <r>
      <rPr>
        <sz val="11"/>
        <color rgb="FF000000"/>
        <rFont val="Calibri"/>
      </rPr>
      <t>At the command prompt,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grep 'bind' /etc/haproxy/conf.d/20-vcac.cfg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two lines are not returned, this is a finding. </t>
    </r>
    <r>
      <rPr>
        <sz val="11"/>
        <color rgb="FF000000"/>
        <rFont val="Calibri"/>
      </rPr>
      <t xml:space="preserve">
</t>
    </r>
    <r>
      <rPr>
        <sz val="11"/>
        <color rgb="FF000000"/>
        <rFont val="Calibri"/>
      </rPr>
      <t>If the values for bind are not set to "80" and to "443", this is a finding.</t>
    </r>
  </si>
  <si>
    <t>V-89203</t>
  </si>
  <si>
    <r>
      <rPr>
        <sz val="11"/>
        <rFont val="Calibri"/>
      </rPr>
      <t>HAProxy vro frontend must be bound to the correct port 8283.</t>
    </r>
  </si>
  <si>
    <r>
      <rPr>
        <sz val="11"/>
        <color rgb="FF000000"/>
        <rFont val="Calibri"/>
      </rPr>
      <t>Navigate to and open /etc/haproxy/conf.d/30-vro-config.cfg</t>
    </r>
    <r>
      <rPr>
        <sz val="11"/>
        <color rgb="FF000000"/>
        <rFont val="Calibri"/>
      </rPr>
      <t xml:space="preserve">
</t>
    </r>
    <r>
      <rPr>
        <sz val="11"/>
        <color rgb="FF000000"/>
        <rFont val="Calibri"/>
      </rPr>
      <t xml:space="preserve">Navigate to and configure the "frontend https-in-vro-config" section with the following value:  </t>
    </r>
    <r>
      <rPr>
        <sz val="11"/>
        <color rgb="FF000000"/>
        <rFont val="Calibri"/>
      </rPr>
      <t xml:space="preserve">
</t>
    </r>
    <r>
      <rPr>
        <sz val="11"/>
        <color rgb="FF000000"/>
        <rFont val="Calibri"/>
      </rPr>
      <t>bind :8283 ssl crt /opt/vmware/etc/lighttpd/server.pem ciphers FIPS:+3DES:!aNULL no-sslv3</t>
    </r>
  </si>
  <si>
    <r>
      <rPr>
        <sz val="11"/>
        <color rgb="FF000000"/>
        <rFont val="Calibri"/>
      </rPr>
      <t>Web servers provide numerous processes, features, and functionalities that utilize TCP/IP ports. Some of these processes may be deemed unnecessary or too unsecure to run on a production system.</t>
    </r>
    <r>
      <rPr>
        <sz val="11"/>
        <color rgb="FF000000"/>
        <rFont val="Calibri"/>
      </rPr>
      <t xml:space="preserve">
</t>
    </r>
    <r>
      <rPr>
        <sz val="11"/>
        <color rgb="FF000000"/>
        <rFont val="Calibri"/>
      </rPr>
      <t>The HAProxy load balancer in the vRA appliance listens to ports 8283 on behalf of the vro configuration service.</t>
    </r>
  </si>
  <si>
    <r>
      <rPr>
        <sz val="11"/>
        <color rgb="FF000000"/>
        <rFont val="Calibri"/>
      </rPr>
      <t>At the command prompt,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grep 'bind' /etc/haproxy/conf.d/30-vro-config.cfg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for bind is not set to "8283", this is a finding.</t>
    </r>
  </si>
  <si>
    <t>V-89205</t>
  </si>
  <si>
    <r>
      <rPr>
        <sz val="11"/>
        <rFont val="Calibri"/>
      </rPr>
      <t>HAProxy must be configured with FIPS 140-2 compliant ciphers for https connections.</t>
    </r>
  </si>
  <si>
    <r>
      <rPr>
        <sz val="11"/>
        <color rgb="FF000000"/>
        <rFont val="Calibri"/>
      </rPr>
      <t>Navigate to and open /etc/haproxy/conf.d/30-vro-config.cfg</t>
    </r>
    <r>
      <rPr>
        <sz val="11"/>
        <color rgb="FF000000"/>
        <rFont val="Calibri"/>
      </rPr>
      <t xml:space="preserve">
</t>
    </r>
    <r>
      <rPr>
        <sz val="11"/>
        <color rgb="FF000000"/>
        <rFont val="Calibri"/>
      </rPr>
      <t xml:space="preserve">Navigate to and configure the "frontend https-in-vro-config" section with the following value:  </t>
    </r>
    <r>
      <rPr>
        <sz val="11"/>
        <color rgb="FF000000"/>
        <rFont val="Calibri"/>
      </rPr>
      <t xml:space="preserve">
</t>
    </r>
    <r>
      <rPr>
        <sz val="11"/>
        <color rgb="FF000000"/>
        <rFont val="Calibri"/>
      </rPr>
      <t>bind :8283 ssl crt /opt/vmware/etc/lighttpd/server.pem ciphers FIPS:+3DES:!aNULL no-sslv3</t>
    </r>
    <r>
      <rPr>
        <sz val="11"/>
        <color rgb="FF000000"/>
        <rFont val="Calibri"/>
      </rPr>
      <t xml:space="preserve">
</t>
    </r>
    <r>
      <rPr>
        <sz val="11"/>
        <color rgb="FF000000"/>
        <rFont val="Calibri"/>
      </rPr>
      <t>Navigate to and open /etc/haproxy/conf.d/20-vcac.cfg</t>
    </r>
    <r>
      <rPr>
        <sz val="11"/>
        <color rgb="FF000000"/>
        <rFont val="Calibri"/>
      </rPr>
      <t xml:space="preserve">
</t>
    </r>
    <r>
      <rPr>
        <sz val="11"/>
        <color rgb="FF000000"/>
        <rFont val="Calibri"/>
      </rPr>
      <t xml:space="preserve">Navigate to and configure the "frontend https-in" section with the following value:  </t>
    </r>
    <r>
      <rPr>
        <sz val="11"/>
        <color rgb="FF000000"/>
        <rFont val="Calibri"/>
      </rPr>
      <t xml:space="preserve">
</t>
    </r>
    <r>
      <rPr>
        <sz val="11"/>
        <color rgb="FF000000"/>
        <rFont val="Calibri"/>
      </rPr>
      <t>bind 0.0.0.0:443 ssl crt /etc/apache2/server.pem ciphers FIPS:+3DES:!aNULL no-sslv3</t>
    </r>
  </si>
  <si>
    <r>
      <rPr>
        <sz val="11"/>
        <color rgb="FF000000"/>
        <rFont val="Calibri"/>
      </rPr>
      <t xml:space="preserve">Transport Layer Security (TLS) is optional for a public web server. However, if authentication is being performed, then the use of the TLS protocol is required. </t>
    </r>
    <r>
      <rPr>
        <sz val="11"/>
        <color rgb="FF000000"/>
        <rFont val="Calibri"/>
      </rPr>
      <t xml:space="preserve">
</t>
    </r>
    <r>
      <rPr>
        <sz val="11"/>
        <color rgb="FF000000"/>
        <rFont val="Calibri"/>
      </rPr>
      <t xml:space="preserve">Without the use of TLS, the authentication data would be transmitted unencrypted and would become vulnerable to disclosure. Using TLS along with DoD PKI certificates for encryption of the authentication data protects the information from being accessed by all parties on the network. To further protect the authentication data, the web server must use a FIPS 140-2 approved TLS version and all non-FIPS-approved SSL versions must be disabled. </t>
    </r>
    <r>
      <rPr>
        <sz val="11"/>
        <color rgb="FF000000"/>
        <rFont val="Calibri"/>
      </rPr>
      <t xml:space="preserve">
</t>
    </r>
    <r>
      <rPr>
        <sz val="11"/>
        <color rgb="FF000000"/>
        <rFont val="Calibri"/>
      </rPr>
      <t>FIPS 140-2 approved TLS versions include TLS V1.0 or greater. NIST SP 800-52 specifies the preferred configurations for government systems.</t>
    </r>
  </si>
  <si>
    <r>
      <rPr>
        <sz val="11"/>
        <color rgb="FF000000"/>
        <rFont val="Calibri"/>
      </rPr>
      <t>At the command prompt,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grep -En 'ciphers' /etc/haproxy/conf.d/*.cfg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two lines are not returned, this is a finding. </t>
    </r>
    <r>
      <rPr>
        <sz val="11"/>
        <color rgb="FF000000"/>
        <rFont val="Calibri"/>
      </rPr>
      <t xml:space="preserve">
</t>
    </r>
    <r>
      <rPr>
        <sz val="11"/>
        <color rgb="FF000000"/>
        <rFont val="Calibri"/>
      </rPr>
      <t>If the values for "ciphers" are not set to "FIPS:+3DES:!aNULL", this is a finding.</t>
    </r>
  </si>
  <si>
    <t>V-89207</t>
  </si>
  <si>
    <r>
      <rPr>
        <sz val="11"/>
        <rFont val="Calibri"/>
      </rPr>
      <t>HAProxy must be protected from being stopped by a non-privileged user.</t>
    </r>
  </si>
  <si>
    <r>
      <rPr>
        <sz val="11"/>
        <color rgb="FF000000"/>
        <rFont val="Calibri"/>
      </rPr>
      <t>Restart the HAProxy service as "root".</t>
    </r>
  </si>
  <si>
    <r>
      <rPr>
        <sz val="11"/>
        <color rgb="FF000000"/>
        <rFont val="Calibri"/>
      </rPr>
      <t xml:space="preserve">An attacker has at least two reasons to stop a web server. The first is to cause a DoS, and the second is to put in place changes the attacker made to the web server configuration. </t>
    </r>
    <r>
      <rPr>
        <sz val="11"/>
        <color rgb="FF000000"/>
        <rFont val="Calibri"/>
      </rPr>
      <t xml:space="preserve">
</t>
    </r>
    <r>
      <rPr>
        <sz val="11"/>
        <color rgb="FF000000"/>
        <rFont val="Calibri"/>
      </rPr>
      <t>To prohibit an attacker from stopping the HAProxy process must be owned by "root".</t>
    </r>
  </si>
  <si>
    <r>
      <rPr>
        <sz val="11"/>
        <color rgb="FF000000"/>
        <rFont val="Calibri"/>
      </rPr>
      <t>At the command prompt, execute the following command:</t>
    </r>
    <r>
      <rPr>
        <sz val="11"/>
        <color rgb="FF000000"/>
        <rFont val="Calibri"/>
      </rPr>
      <t xml:space="preserve">
</t>
    </r>
    <r>
      <rPr>
        <sz val="11"/>
        <color rgb="FF000000"/>
        <rFont val="Calibri"/>
      </rPr>
      <t>ps aux -U root | grep '[h]aproxy'</t>
    </r>
    <r>
      <rPr>
        <sz val="11"/>
        <color rgb="FF000000"/>
        <rFont val="Calibri"/>
      </rPr>
      <t xml:space="preserve">
</t>
    </r>
    <r>
      <rPr>
        <sz val="11"/>
        <color rgb="FF000000"/>
        <rFont val="Calibri"/>
      </rPr>
      <t>If the command does not return a line, this is a finding.</t>
    </r>
  </si>
  <si>
    <t>V-89209</t>
  </si>
  <si>
    <r>
      <rPr>
        <sz val="11"/>
        <rFont val="Calibri"/>
      </rPr>
      <t>HAProxy must be configured to use SSL/TLS.</t>
    </r>
  </si>
  <si>
    <r>
      <rPr>
        <sz val="11"/>
        <color rgb="FF000000"/>
        <rFont val="Calibri"/>
      </rPr>
      <t>Data exchanged between the user and the web server can range from static display data to credentials used to log into the hosted application. Even when data appears to be static, the non-displayed logic in a web page may expose business logic or trusted system relationships. The integrity of all the data being exchanged between the user and web server must always be trusted. To protect the integrity and trust, encryption methods should be used to protect the complete communication session.</t>
    </r>
    <r>
      <rPr>
        <sz val="11"/>
        <color rgb="FF000000"/>
        <rFont val="Calibri"/>
      </rPr>
      <t xml:space="preserve">
</t>
    </r>
    <r>
      <rPr>
        <sz val="11"/>
        <color rgb="FF000000"/>
        <rFont val="Calibri"/>
      </rPr>
      <t>In order to protect the integrity and confidentiality of the remote sessions, HAProxy uses SSL/TLS.</t>
    </r>
  </si>
  <si>
    <r>
      <rPr>
        <sz val="11"/>
        <color rgb="FF000000"/>
        <rFont val="Calibri"/>
      </rPr>
      <t>At the command line execute the following command:</t>
    </r>
    <r>
      <rPr>
        <sz val="11"/>
        <color rgb="FF000000"/>
        <rFont val="Calibri"/>
      </rPr>
      <t xml:space="preserve">
</t>
    </r>
    <r>
      <rPr>
        <sz val="11"/>
        <color rgb="FF000000"/>
        <rFont val="Calibri"/>
      </rPr>
      <t>grep -En '\sssl\s' /etc/haproxy/conf.d/*.cfg</t>
    </r>
    <r>
      <rPr>
        <sz val="11"/>
        <color rgb="FF000000"/>
        <rFont val="Calibri"/>
      </rPr>
      <t xml:space="preserve">
</t>
    </r>
    <r>
      <rPr>
        <sz val="11"/>
        <color rgb="FF000000"/>
        <rFont val="Calibri"/>
      </rPr>
      <t>If the command does not return the two lines below, this is a finding.</t>
    </r>
    <r>
      <rPr>
        <sz val="11"/>
        <color rgb="FF000000"/>
        <rFont val="Calibri"/>
      </rPr>
      <t xml:space="preserve">
</t>
    </r>
    <r>
      <rPr>
        <sz val="11"/>
        <color rgb="FF000000"/>
        <rFont val="Calibri"/>
      </rPr>
      <t>/etc/haproxy/conf.d/20-vcac.cfg:4:    bind 0.0.0.0:443 ssl crt /etc/apache2/server.pem ciphers FIPS:+3DES:!aNULL no-sslv3</t>
    </r>
    <r>
      <rPr>
        <sz val="11"/>
        <color rgb="FF000000"/>
        <rFont val="Calibri"/>
      </rPr>
      <t xml:space="preserve">
</t>
    </r>
    <r>
      <rPr>
        <sz val="11"/>
        <color rgb="FF000000"/>
        <rFont val="Calibri"/>
      </rPr>
      <t>/etc/haproxy/conf.d/30-vro-config.cfg:2:    bind :8283 ssl crt /opt/vmware/etc/lighttpd/server.pem ciphers FIPS:+3DES:!aNULL no-sslv3</t>
    </r>
  </si>
  <si>
    <t>V-89211</t>
  </si>
  <si>
    <r>
      <rPr>
        <sz val="11"/>
        <rFont val="Calibri"/>
      </rPr>
      <t>HAProxy must set the no-sslv3 value on all client ports.</t>
    </r>
  </si>
  <si>
    <r>
      <rPr>
        <sz val="11"/>
        <color rgb="FF000000"/>
        <rFont val="Calibri"/>
      </rPr>
      <t>Transport Layer Security (TLS) is a required transmission protocol for a web server hosting controlled information. The use of TLS provides confidentiality of data in transit between the web server and client. FIPS 140-2 approved TLS versions must be enabled and non-FIPS-approved SSL versions must be disabled.</t>
    </r>
  </si>
  <si>
    <r>
      <rPr>
        <sz val="11"/>
        <color rgb="FF000000"/>
        <rFont val="Calibri"/>
      </rPr>
      <t>At the command prompt, execute the following command:</t>
    </r>
    <r>
      <rPr>
        <sz val="11"/>
        <color rgb="FF000000"/>
        <rFont val="Calibri"/>
      </rPr>
      <t xml:space="preserve">
</t>
    </r>
    <r>
      <rPr>
        <sz val="11"/>
        <color rgb="FF000000"/>
        <rFont val="Calibri"/>
      </rPr>
      <t>grep -EnR '\bbind\b.*\bssl\b' /etc/haproxy</t>
    </r>
    <r>
      <rPr>
        <sz val="11"/>
        <color rgb="FF000000"/>
        <rFont val="Calibri"/>
      </rPr>
      <t xml:space="preserve">
</t>
    </r>
    <r>
      <rPr>
        <sz val="11"/>
        <color rgb="FF000000"/>
        <rFont val="Calibri"/>
      </rPr>
      <t>Verify that each returned line contains the no-sslv3 value.</t>
    </r>
    <r>
      <rPr>
        <sz val="11"/>
        <color rgb="FF000000"/>
        <rFont val="Calibri"/>
      </rPr>
      <t xml:space="preserve">
</t>
    </r>
    <r>
      <rPr>
        <sz val="11"/>
        <color rgb="FF000000"/>
        <rFont val="Calibri"/>
      </rPr>
      <t>If any lines do not have this value, this is a finding.</t>
    </r>
  </si>
  <si>
    <t>V-89213</t>
  </si>
  <si>
    <r>
      <rPr>
        <sz val="11"/>
        <rFont val="Calibri"/>
      </rPr>
      <t>HAProxy must remove all export ciphers.</t>
    </r>
  </si>
  <si>
    <r>
      <rPr>
        <sz val="11"/>
        <color rgb="FF000000"/>
        <rFont val="Calibri"/>
      </rPr>
      <t>During the initial setup of a Transport Layer Security (TLS) connection to the web server, the client sends a list of supported cipher suites in order of preference. The web server will reply with the cipher suite it will use for communication from the client list. If an attacker can intercept the submission of cipher suites to the web server and place, as the preferred cipher suite, a weak export suite, the encryption used for the session becomes easy for the attacker to break, often within minutes to hours.</t>
    </r>
  </si>
  <si>
    <t>V-89215</t>
  </si>
  <si>
    <r>
      <rPr>
        <sz val="11"/>
        <rFont val="Calibri"/>
      </rPr>
      <t>HAProxy must have the latest approved security-relevant software updates installed.</t>
    </r>
  </si>
  <si>
    <r>
      <rPr>
        <sz val="11"/>
        <color rgb="FF000000"/>
        <rFont val="Calibri"/>
      </rPr>
      <t>Ensure HAProxy has the latest approved security-relevant software updates and the updates are installed within the identified time period.</t>
    </r>
  </si>
  <si>
    <r>
      <rPr>
        <sz val="11"/>
        <color rgb="FF000000"/>
        <rFont val="Calibri"/>
      </rPr>
      <t>All vRA components, to include Lighttpd, are under VMware configuration management control. The CM process ensures that all patches, functions, and modules have been thoroughly tested before being introduced into the production version.</t>
    </r>
    <r>
      <rPr>
        <sz val="11"/>
        <color rgb="FF000000"/>
        <rFont val="Calibri"/>
      </rPr>
      <t xml:space="preserve">
</t>
    </r>
    <r>
      <rPr>
        <sz val="11"/>
        <color rgb="FF000000"/>
        <rFont val="Calibri"/>
      </rPr>
      <t>By using the most current version of Lighttpd, the Lighttpd server will always be using the most stable and known baseline.</t>
    </r>
  </si>
  <si>
    <r>
      <rPr>
        <sz val="11"/>
        <color rgb="FF000000"/>
        <rFont val="Calibri"/>
      </rPr>
      <t>Interview the ISSO.</t>
    </r>
    <r>
      <rPr>
        <sz val="11"/>
        <color rgb="FF000000"/>
        <rFont val="Calibri"/>
      </rPr>
      <t xml:space="preserve">
</t>
    </r>
    <r>
      <rPr>
        <sz val="11"/>
        <color rgb="FF000000"/>
        <rFont val="Calibri"/>
      </rPr>
      <t xml:space="preserve">Determine whether HAProxy has the latest approved security-relevant software updates and updates are installed within the identified time period. </t>
    </r>
    <r>
      <rPr>
        <sz val="11"/>
        <color rgb="FF000000"/>
        <rFont val="Calibri"/>
      </rPr>
      <t xml:space="preserve">
</t>
    </r>
    <r>
      <rPr>
        <sz val="11"/>
        <color rgb="FF000000"/>
        <rFont val="Calibri"/>
      </rPr>
      <t>If the latest approved security-relevant software updates are not installed or installed within the identified time period, this is a finding.</t>
    </r>
  </si>
  <si>
    <t>V-89217</t>
  </si>
  <si>
    <r>
      <rPr>
        <sz val="11"/>
        <rFont val="Calibri"/>
      </rPr>
      <t>HAProxy must set the maxconn value.</t>
    </r>
  </si>
  <si>
    <r>
      <rPr>
        <sz val="11"/>
        <color rgb="FF000000"/>
        <rFont val="Calibri"/>
      </rPr>
      <t>Navigate to and open /etc/haproxy/haproxy.cfg</t>
    </r>
    <r>
      <rPr>
        <sz val="11"/>
        <color rgb="FF000000"/>
        <rFont val="Calibri"/>
      </rPr>
      <t xml:space="preserve">
</t>
    </r>
    <r>
      <rPr>
        <sz val="11"/>
        <color rgb="FF000000"/>
        <rFont val="Calibri"/>
      </rPr>
      <t>Navigate to the "globals" section and add the following line:</t>
    </r>
    <r>
      <rPr>
        <sz val="11"/>
        <color rgb="FF000000"/>
        <rFont val="Calibri"/>
      </rPr>
      <t xml:space="preserve">
</t>
    </r>
    <r>
      <rPr>
        <sz val="11"/>
        <color rgb="FF000000"/>
        <rFont val="Calibri"/>
      </rPr>
      <t>maxconn 32768</t>
    </r>
  </si>
  <si>
    <r>
      <rPr>
        <sz val="11"/>
        <color rgb="FF000000"/>
        <rFont val="Calibri"/>
      </rPr>
      <t>Limiting the total number of connections that a server is allowed to open prevents an attacker from overloading a web server. Overloading the server will prevent it from managing other tasks besides serving web requests.</t>
    </r>
    <r>
      <rPr>
        <sz val="11"/>
        <color rgb="FF000000"/>
        <rFont val="Calibri"/>
      </rPr>
      <t xml:space="preserve">
</t>
    </r>
    <r>
      <rPr>
        <sz val="11"/>
        <color rgb="FF000000"/>
        <rFont val="Calibri"/>
      </rPr>
      <t>This setting works together with per-client limits to mitigate against DDoS attacks.</t>
    </r>
  </si>
  <si>
    <r>
      <rPr>
        <sz val="11"/>
        <color rgb="FF000000"/>
        <rFont val="Calibri"/>
      </rPr>
      <t>At the command line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grep maxconn /etc/haproxy/haproxy.cfg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"maxconn" value is not set to "32768", this is a finding.</t>
    </r>
  </si>
  <si>
    <t>V-89219</t>
  </si>
  <si>
    <r>
      <rPr>
        <sz val="11"/>
        <rFont val="Calibri"/>
      </rPr>
      <t>Lighttpd must limit the number of simultaneous requests.</t>
    </r>
  </si>
  <si>
    <t>VMware vRealize Automation 7.x Lighttpd</t>
  </si>
  <si>
    <r>
      <rPr>
        <sz val="11"/>
        <color rgb="FF000000"/>
        <rFont val="Calibri"/>
      </rPr>
      <t xml:space="preserve">Navigate to and open /opt/vmware/etc/lighttpd/lighttpd.conf   </t>
    </r>
    <r>
      <rPr>
        <sz val="11"/>
        <color rgb="FF000000"/>
        <rFont val="Calibri"/>
      </rPr>
      <t xml:space="preserve">
</t>
    </r>
    <r>
      <rPr>
        <sz val="11"/>
        <color rgb="FF000000"/>
        <rFont val="Calibri"/>
      </rPr>
      <t>Configure the "lighttpd.conf" file with the following value:</t>
    </r>
    <r>
      <rPr>
        <sz val="11"/>
        <color rgb="FF000000"/>
        <rFont val="Calibri"/>
      </rPr>
      <t xml:space="preserve">
</t>
    </r>
    <r>
      <rPr>
        <sz val="11"/>
        <color rgb="FF000000"/>
        <rFont val="Calibri"/>
      </rPr>
      <t>server.max-connections = 1024</t>
    </r>
  </si>
  <si>
    <r>
      <rPr>
        <sz val="11"/>
        <color rgb="FF000000"/>
        <rFont val="Calibri"/>
      </rPr>
      <t>Resource exhaustion can occur when an unlimited number of concurrent requests are allowed on a web site, facilitating a denial of service attack. Mitigating this kind of attack will include limiting the number of concurrent HTTP/HTTPS requests.</t>
    </r>
    <r>
      <rPr>
        <sz val="11"/>
        <color rgb="FF000000"/>
        <rFont val="Calibri"/>
      </rPr>
      <t xml:space="preserve">
</t>
    </r>
    <r>
      <rPr>
        <sz val="11"/>
        <color rgb="FF000000"/>
        <rFont val="Calibri"/>
      </rPr>
      <t>Lighttpd is used for administrative purposes only. Lighttpd provides the maxConnections attribute of the &lt;Connector Elements&gt; to limit the number of concurrent TCP connections.</t>
    </r>
  </si>
  <si>
    <r>
      <rPr>
        <sz val="11"/>
        <color rgb="FF000000"/>
        <rFont val="Calibri"/>
      </rPr>
      <t>At the command prompt, execute the following command:</t>
    </r>
    <r>
      <rPr>
        <sz val="11"/>
        <color rgb="FF000000"/>
        <rFont val="Calibri"/>
      </rPr>
      <t xml:space="preserve">
</t>
    </r>
    <r>
      <rPr>
        <sz val="11"/>
        <color rgb="FF000000"/>
        <rFont val="Calibri"/>
      </rPr>
      <t>grep 'server.max-connections = 1024' /opt/vmware/etc/lighttpd/lighttpd.conf</t>
    </r>
    <r>
      <rPr>
        <sz val="11"/>
        <color rgb="FF000000"/>
        <rFont val="Calibri"/>
      </rPr>
      <t xml:space="preserve">
</t>
    </r>
    <r>
      <rPr>
        <sz val="11"/>
        <color rgb="FF000000"/>
        <rFont val="Calibri"/>
      </rPr>
      <t>If the "server.max-connections" is not set to "1024", commented out, or does not exist, this is a finding.</t>
    </r>
  </si>
  <si>
    <t>V-89221</t>
  </si>
  <si>
    <r>
      <rPr>
        <sz val="11"/>
        <rFont val="Calibri"/>
      </rPr>
      <t>Lighttpd must be configured with FIPS 140-2 compliant ciphers for https connections.</t>
    </r>
  </si>
  <si>
    <r>
      <rPr>
        <sz val="11"/>
        <color rgb="FF000000"/>
        <rFont val="Calibri"/>
      </rPr>
      <t>Navigate to and open /opt/vmware/etc/lighttpd/lighttpd.conf</t>
    </r>
    <r>
      <rPr>
        <sz val="11"/>
        <color rgb="FF000000"/>
        <rFont val="Calibri"/>
      </rPr>
      <t xml:space="preserve">
</t>
    </r>
    <r>
      <rPr>
        <sz val="11"/>
        <color rgb="FF000000"/>
        <rFont val="Calibri"/>
      </rPr>
      <t>Configure the "lighttpd.conf" file with the following:</t>
    </r>
    <r>
      <rPr>
        <sz val="11"/>
        <color rgb="FF000000"/>
        <rFont val="Calibri"/>
      </rPr>
      <t xml:space="preserve">
</t>
    </r>
    <r>
      <rPr>
        <sz val="11"/>
        <color rgb="FF000000"/>
        <rFont val="Calibri"/>
      </rPr>
      <t>ssl.cipher-list = "FIPS: +3DES:!aNULL"</t>
    </r>
  </si>
  <si>
    <r>
      <rPr>
        <sz val="11"/>
        <color rgb="FF000000"/>
        <rFont val="Calibri"/>
      </rPr>
      <t>At the command prompt, execute the following command:</t>
    </r>
    <r>
      <rPr>
        <sz val="11"/>
        <color rgb="FF000000"/>
        <rFont val="Calibri"/>
      </rPr>
      <t xml:space="preserve">
</t>
    </r>
    <r>
      <rPr>
        <sz val="11"/>
        <color rgb="FF000000"/>
        <rFont val="Calibri"/>
      </rPr>
      <t>grep '^ssl.cipher-list' /opt/vmware/etc/lighttpd/lighttpd.conf</t>
    </r>
    <r>
      <rPr>
        <sz val="11"/>
        <color rgb="FF000000"/>
        <rFont val="Calibri"/>
      </rPr>
      <t xml:space="preserve">
</t>
    </r>
    <r>
      <rPr>
        <sz val="11"/>
        <color rgb="FF000000"/>
        <rFont val="Calibri"/>
      </rPr>
      <t>If the value ssl.cipher-list = "FIPS: +3DES:!aNULL" is not returned or commented out, this is a finding.</t>
    </r>
  </si>
  <si>
    <t>V-89223</t>
  </si>
  <si>
    <r>
      <rPr>
        <sz val="11"/>
        <rFont val="Calibri"/>
      </rPr>
      <t>Lighttpd must be configured to use the SSL engine.</t>
    </r>
  </si>
  <si>
    <r>
      <rPr>
        <sz val="11"/>
        <color rgb="FF000000"/>
        <rFont val="Calibri"/>
      </rPr>
      <t xml:space="preserve">Navigate to and open /opt/vmware/etc/lighttpd/lighttpd.conf  </t>
    </r>
    <r>
      <rPr>
        <sz val="11"/>
        <color rgb="FF000000"/>
        <rFont val="Calibri"/>
      </rPr>
      <t xml:space="preserve">
</t>
    </r>
    <r>
      <rPr>
        <sz val="11"/>
        <color rgb="FF000000"/>
        <rFont val="Calibri"/>
      </rPr>
      <t>Configure the "lighttpd.conf" file with the following value:</t>
    </r>
    <r>
      <rPr>
        <sz val="11"/>
        <color rgb="FF000000"/>
        <rFont val="Calibri"/>
      </rPr>
      <t xml:space="preserve">
</t>
    </r>
    <r>
      <rPr>
        <sz val="11"/>
        <color rgb="FF000000"/>
        <rFont val="Calibri"/>
      </rPr>
      <t>ssl.engine = "enable"</t>
    </r>
  </si>
  <si>
    <r>
      <rPr>
        <sz val="11"/>
        <color rgb="FF000000"/>
        <rFont val="Calibri"/>
      </rPr>
      <t>Data exchanged between the user and the web server can range from static display data to credentials used to log into the hosted application. Even when data appears to be static, the non-displayed logic in a web page may expose business logic or trusted system relationships. The integrity of all the data being exchanged between the user and web server must always be trusted. To protect the integrity and trust, encryption methods should be used to protect the complete communication session.</t>
    </r>
    <r>
      <rPr>
        <sz val="11"/>
        <color rgb="FF000000"/>
        <rFont val="Calibri"/>
      </rPr>
      <t xml:space="preserve">
</t>
    </r>
    <r>
      <rPr>
        <sz val="11"/>
        <color rgb="FF000000"/>
        <rFont val="Calibri"/>
      </rPr>
      <t>In order to protect the integrity and confidentiality of the remote sessions, Lighttpd uses SSL/TLS.</t>
    </r>
  </si>
  <si>
    <r>
      <rPr>
        <sz val="11"/>
        <color rgb="FF000000"/>
        <rFont val="Calibri"/>
      </rPr>
      <t>At the command prompt, execute the following command:</t>
    </r>
    <r>
      <rPr>
        <sz val="11"/>
        <color rgb="FF000000"/>
        <rFont val="Calibri"/>
      </rPr>
      <t xml:space="preserve">
</t>
    </r>
    <r>
      <rPr>
        <sz val="11"/>
        <color rgb="FF000000"/>
        <rFont val="Calibri"/>
      </rPr>
      <t>grep '^ssl.engine' /opt/vmware/etc/lighttpd/lighttpd.conf</t>
    </r>
    <r>
      <rPr>
        <sz val="11"/>
        <color rgb="FF000000"/>
        <rFont val="Calibri"/>
      </rPr>
      <t xml:space="preserve">
</t>
    </r>
    <r>
      <rPr>
        <sz val="11"/>
        <color rgb="FF000000"/>
        <rFont val="Calibri"/>
      </rPr>
      <t>If the value "ssl.engine" is not set to "enable", this is a finding.</t>
    </r>
  </si>
  <si>
    <t>V-89225</t>
  </si>
  <si>
    <r>
      <rPr>
        <sz val="11"/>
        <rFont val="Calibri"/>
      </rPr>
      <t>Lighttpd must be configured to use mod_accesslog.</t>
    </r>
  </si>
  <si>
    <r>
      <rPr>
        <sz val="11"/>
        <color rgb="FF000000"/>
        <rFont val="Calibri"/>
      </rPr>
      <t>Navigate to and open /opt/vmware/etc/lighttpd/lighttpd.conf</t>
    </r>
    <r>
      <rPr>
        <sz val="11"/>
        <color rgb="FF000000"/>
        <rFont val="Calibri"/>
      </rPr>
      <t xml:space="preserve">
</t>
    </r>
    <r>
      <rPr>
        <sz val="11"/>
        <color rgb="FF000000"/>
        <rFont val="Calibri"/>
      </rPr>
      <t>Navigate to and configure the "server.modules" section with the following value:</t>
    </r>
    <r>
      <rPr>
        <sz val="11"/>
        <color rgb="FF000000"/>
        <rFont val="Calibri"/>
      </rPr>
      <t xml:space="preserve">
</t>
    </r>
    <r>
      <rPr>
        <sz val="11"/>
        <color rgb="FF000000"/>
        <rFont val="Calibri"/>
      </rPr>
      <t>mod_accesslog</t>
    </r>
  </si>
  <si>
    <r>
      <rPr>
        <sz val="11"/>
        <color rgb="FF000000"/>
        <rFont val="Calibri"/>
      </rPr>
      <t>Lighttpd is the administration panel for vRealize Automation. Because it is intended to provide remote access to the appliance, vRA must provide remote access information to external monitoring systems.</t>
    </r>
    <r>
      <rPr>
        <sz val="11"/>
        <color rgb="FF000000"/>
        <rFont val="Calibri"/>
      </rPr>
      <t xml:space="preserve">
</t>
    </r>
    <r>
      <rPr>
        <sz val="11"/>
        <color rgb="FF000000"/>
        <rFont val="Calibri"/>
      </rPr>
      <t>mod_accesslog is the module in Lighttpd that configures Lighttpd to share information with external monitoring systems.</t>
    </r>
  </si>
  <si>
    <r>
      <rPr>
        <sz val="11"/>
        <color rgb="FF000000"/>
        <rFont val="Calibri"/>
      </rPr>
      <t>At the command prompt, execute the following command:</t>
    </r>
    <r>
      <rPr>
        <sz val="11"/>
        <color rgb="FF000000"/>
        <rFont val="Calibri"/>
      </rPr>
      <t xml:space="preserve">
</t>
    </r>
    <r>
      <rPr>
        <sz val="11"/>
        <color rgb="FF000000"/>
        <rFont val="Calibri"/>
      </rPr>
      <t>cat /opt/vmware/etc/lighttpd/lighttpd.conf | awk '/server\.modules/,/\)/'</t>
    </r>
    <r>
      <rPr>
        <sz val="11"/>
        <color rgb="FF000000"/>
        <rFont val="Calibri"/>
      </rPr>
      <t xml:space="preserve">
</t>
    </r>
    <r>
      <rPr>
        <sz val="11"/>
        <color rgb="FF000000"/>
        <rFont val="Calibri"/>
      </rPr>
      <t>If the value "mod_accesslog" is not listed, this is a finding.</t>
    </r>
  </si>
  <si>
    <t>V-89227</t>
  </si>
  <si>
    <r>
      <rPr>
        <sz val="11"/>
        <rFont val="Calibri"/>
      </rPr>
      <t>Lighttpd must generate log records for system startup and shutdown.</t>
    </r>
  </si>
  <si>
    <r>
      <rPr>
        <sz val="11"/>
        <color rgb="FF000000"/>
        <rFont val="Calibri"/>
      </rPr>
      <t>Navigate to and open /opt/vmware/etc/lighttpd/lighttpd.conf</t>
    </r>
    <r>
      <rPr>
        <sz val="11"/>
        <color rgb="FF000000"/>
        <rFont val="Calibri"/>
      </rPr>
      <t xml:space="preserve">
</t>
    </r>
    <r>
      <rPr>
        <sz val="11"/>
        <color rgb="FF000000"/>
        <rFont val="Calibri"/>
      </rPr>
      <t>Configure the "lighttpd.conf" file with the following:</t>
    </r>
    <r>
      <rPr>
        <sz val="11"/>
        <color rgb="FF000000"/>
        <rFont val="Calibri"/>
      </rPr>
      <t xml:space="preserve">
</t>
    </r>
    <r>
      <rPr>
        <sz val="11"/>
        <color rgb="FF000000"/>
        <rFont val="Calibri"/>
      </rPr>
      <t>server.errorlog = log_root + "/error.log"</t>
    </r>
  </si>
  <si>
    <r>
      <rPr>
        <sz val="11"/>
        <color rgb="FF000000"/>
        <rFont val="Calibri"/>
      </rPr>
      <t xml:space="preserve">Log records can be generated from various components within the web server (e.g., httpd, plug-ins to external backends, etc.). From a web server perspective, certain specific web server functionalities may be logged as well. </t>
    </r>
    <r>
      <rPr>
        <sz val="11"/>
        <color rgb="FF000000"/>
        <rFont val="Calibri"/>
      </rPr>
      <t xml:space="preserve">
</t>
    </r>
    <r>
      <rPr>
        <sz val="11"/>
        <color rgb="FF000000"/>
        <rFont val="Calibri"/>
      </rPr>
      <t>Lighttpd records system event information in the error.log file. Included in the file is system start and stop events.</t>
    </r>
  </si>
  <si>
    <r>
      <rPr>
        <sz val="11"/>
        <color rgb="FF000000"/>
        <rFont val="Calibri"/>
      </rPr>
      <t>At the command prompt, execute the following command:</t>
    </r>
    <r>
      <rPr>
        <sz val="11"/>
        <color rgb="FF000000"/>
        <rFont val="Calibri"/>
      </rPr>
      <t xml:space="preserve">
</t>
    </r>
    <r>
      <rPr>
        <sz val="11"/>
        <color rgb="FF000000"/>
        <rFont val="Calibri"/>
      </rPr>
      <t>egrep 'server\sstarted|server\sstopped' /opt/vmware/var/log/lighttpd/error.log</t>
    </r>
    <r>
      <rPr>
        <sz val="11"/>
        <color rgb="FF000000"/>
        <rFont val="Calibri"/>
      </rPr>
      <t xml:space="preserve">
</t>
    </r>
    <r>
      <rPr>
        <sz val="11"/>
        <color rgb="FF000000"/>
        <rFont val="Calibri"/>
      </rPr>
      <t>If server stopped and server started times are not listed, this is a finding.</t>
    </r>
  </si>
  <si>
    <t>V-89229</t>
  </si>
  <si>
    <r>
      <rPr>
        <sz val="11"/>
        <rFont val="Calibri"/>
      </rPr>
      <t>Lighttpd must capture, record, and log the IP address associated with a user session.</t>
    </r>
  </si>
  <si>
    <r>
      <rPr>
        <sz val="11"/>
        <color rgb="FF000000"/>
        <rFont val="Calibri"/>
      </rPr>
      <t>Navigate to and open /opt/vmware/etc/lighttpd/lighttpd.conf</t>
    </r>
    <r>
      <rPr>
        <sz val="11"/>
        <color rgb="FF000000"/>
        <rFont val="Calibri"/>
      </rPr>
      <t xml:space="preserve">
</t>
    </r>
    <r>
      <rPr>
        <sz val="11"/>
        <color rgb="FF000000"/>
        <rFont val="Calibri"/>
      </rPr>
      <t>Configure the "lighttpd.conf" file with the following:</t>
    </r>
    <r>
      <rPr>
        <sz val="11"/>
        <color rgb="FF000000"/>
        <rFont val="Calibri"/>
      </rPr>
      <t xml:space="preserve">
</t>
    </r>
    <r>
      <rPr>
        <sz val="11"/>
        <color rgb="FF000000"/>
        <rFont val="Calibri"/>
      </rPr>
      <t>$HTTP["url"] !~ "(.css|.jpg|.gif|.png|.ico)$" {</t>
    </r>
    <r>
      <rPr>
        <sz val="11"/>
        <color rgb="FF000000"/>
        <rFont val="Calibri"/>
      </rPr>
      <t xml:space="preserve">
</t>
    </r>
    <r>
      <rPr>
        <sz val="11"/>
        <color rgb="FF000000"/>
        <rFont val="Calibri"/>
      </rPr>
      <t xml:space="preserve">  accesslog.filename = log_root + "/access.log"</t>
    </r>
    <r>
      <rPr>
        <sz val="11"/>
        <color rgb="FF000000"/>
        <rFont val="Calibri"/>
      </rPr>
      <t xml:space="preserve">
</t>
    </r>
    <r>
      <rPr>
        <sz val="11"/>
        <color rgb="FF000000"/>
        <rFont val="Calibri"/>
      </rPr>
      <t>}</t>
    </r>
  </si>
  <si>
    <r>
      <rPr>
        <sz val="11"/>
        <color rgb="FF000000"/>
        <rFont val="Calibri"/>
      </rPr>
      <t>A user session to a web server is in the context of a user accessing a hosted application that extends to any plug-ins/modules and services that may execute on behalf of the user.</t>
    </r>
    <r>
      <rPr>
        <sz val="11"/>
        <color rgb="FF000000"/>
        <rFont val="Calibri"/>
      </rPr>
      <t xml:space="preserve">
</t>
    </r>
    <r>
      <rPr>
        <sz val="11"/>
        <color rgb="FF000000"/>
        <rFont val="Calibri"/>
      </rPr>
      <t>Lighttpd logs user activity in the access.log file using the Common Log Format (CLF). The CLF format, a World Wide Web Consortium standard, captures logs all user session information related to the hosted application session. This will enable forensic analysis of server events in case of malicious event.</t>
    </r>
    <r>
      <rPr>
        <sz val="11"/>
        <color rgb="FF000000"/>
        <rFont val="Calibri"/>
      </rPr>
      <t xml:space="preserve">
</t>
    </r>
    <r>
      <rPr>
        <sz val="11"/>
        <color rgb="FF000000"/>
        <rFont val="Calibri"/>
      </rPr>
      <t>Lighttpd logs IPv4 addresses as "IPv4-mapped IPv6 addresses". As a result, in the Lighttpd log, client IP addresses will begin with "::ffff:". For example, if the client address was 255.255.255.255, the Lighttpd log will record the address as ::ffff:255.255.255.255.</t>
    </r>
  </si>
  <si>
    <r>
      <rPr>
        <sz val="11"/>
        <color rgb="FF000000"/>
        <rFont val="Calibri"/>
      </rPr>
      <t>At the command prompt, execute the following command:</t>
    </r>
    <r>
      <rPr>
        <sz val="11"/>
        <color rgb="FF000000"/>
        <rFont val="Calibri"/>
      </rPr>
      <t xml:space="preserve">
</t>
    </r>
    <r>
      <rPr>
        <sz val="11"/>
        <color rgb="FF000000"/>
        <rFont val="Calibri"/>
      </rPr>
      <t>tail -n 1 /opt/vmware/var/log/lighttpd/access.log</t>
    </r>
    <r>
      <rPr>
        <sz val="11"/>
        <color rgb="FF000000"/>
        <rFont val="Calibri"/>
      </rPr>
      <t xml:space="preserve">
</t>
    </r>
    <r>
      <rPr>
        <sz val="11"/>
        <color rgb="FF000000"/>
        <rFont val="Calibri"/>
      </rPr>
      <t>If client IP addresses are not being logged, this is a finding.</t>
    </r>
    <r>
      <rPr>
        <sz val="11"/>
        <color rgb="FF000000"/>
        <rFont val="Calibri"/>
      </rPr>
      <t xml:space="preserve">
</t>
    </r>
    <r>
      <rPr>
        <sz val="11"/>
        <color rgb="FF000000"/>
        <rFont val="Calibri"/>
      </rPr>
      <t>Note:  Lighttpd will prepend IPv4 addresses with ::ffff: This is called "IPv4-mapped IPv6 addresses".</t>
    </r>
  </si>
  <si>
    <t>V-89231</t>
  </si>
  <si>
    <r>
      <rPr>
        <sz val="11"/>
        <rFont val="Calibri"/>
      </rPr>
      <t>Lighttpd must produce log records containing sufficient information to establish what type of events occurred.</t>
    </r>
  </si>
  <si>
    <r>
      <rPr>
        <sz val="11"/>
        <color rgb="FF000000"/>
        <rFont val="Calibri"/>
      </rPr>
      <t xml:space="preserve">Ascertaining the correct type of event that occurred is important during forensic analysis. The correct determination of the event and when it occurred is important in relation to other events that happened at that same time. </t>
    </r>
    <r>
      <rPr>
        <sz val="11"/>
        <color rgb="FF000000"/>
        <rFont val="Calibri"/>
      </rPr>
      <t xml:space="preserve">
</t>
    </r>
    <r>
      <rPr>
        <sz val="11"/>
        <color rgb="FF000000"/>
        <rFont val="Calibri"/>
      </rPr>
      <t>Without sufficient information establishing what type of log event occurred, investigation into the cause of event is severely hindered. Log record content that may be necessary to satisfy the requirement of this control includes, but is not limited to, time stamps, source and destination IP addresses, user/process identifiers, event descriptions, application-specific events, success/fail indications, file names involved, access control, or flow control rules invoked.</t>
    </r>
    <r>
      <rPr>
        <sz val="11"/>
        <color rgb="FF000000"/>
        <rFont val="Calibri"/>
      </rPr>
      <t xml:space="preserve">
</t>
    </r>
    <r>
      <rPr>
        <sz val="11"/>
        <color rgb="FF000000"/>
        <rFont val="Calibri"/>
      </rPr>
      <t>Lighttpd logs user activity in the access.log file using the Common Log Format (CLF). The CLF format, a World Wide Web Consortium standard, captures logs all user session information related to the hosted application session. This will enable forensic analysis of server events in case of malicious event.</t>
    </r>
  </si>
  <si>
    <r>
      <rPr>
        <sz val="11"/>
        <color rgb="FF000000"/>
        <rFont val="Calibri"/>
      </rPr>
      <t>At the command prompt, execute the following command:</t>
    </r>
    <r>
      <rPr>
        <sz val="11"/>
        <color rgb="FF000000"/>
        <rFont val="Calibri"/>
      </rPr>
      <t xml:space="preserve">
</t>
    </r>
    <r>
      <rPr>
        <sz val="11"/>
        <color rgb="FF000000"/>
        <rFont val="Calibri"/>
      </rPr>
      <t>tail -n 4 /opt/vmware/var/log/lighttpd/access.log</t>
    </r>
    <r>
      <rPr>
        <sz val="11"/>
        <color rgb="FF000000"/>
        <rFont val="Calibri"/>
      </rPr>
      <t xml:space="preserve">
</t>
    </r>
    <r>
      <rPr>
        <sz val="11"/>
        <color rgb="FF000000"/>
        <rFont val="Calibri"/>
      </rPr>
      <t>If the GET or POST events do not exist in the access.log file, this is a finding.</t>
    </r>
  </si>
  <si>
    <t>V-89233</t>
  </si>
  <si>
    <r>
      <rPr>
        <sz val="11"/>
        <rFont val="Calibri"/>
      </rPr>
      <t>Lighttpd must produce log records containing sufficient information to establish when (date and time) events occurred.</t>
    </r>
  </si>
  <si>
    <r>
      <rPr>
        <sz val="11"/>
        <color rgb="FF000000"/>
        <rFont val="Calibri"/>
      </rPr>
      <t>Ascertaining the correct order of the events that occurred is important during forensic analysis. Events that appear harmless by themselves might be flagged as a potential threat when properly viewed in sequence. By also establishing the event date and time, an event can be properly viewed with an enterprise tool to fully see a possible threat in its entirety.</t>
    </r>
    <r>
      <rPr>
        <sz val="11"/>
        <color rgb="FF000000"/>
        <rFont val="Calibri"/>
      </rPr>
      <t xml:space="preserve">
</t>
    </r>
    <r>
      <rPr>
        <sz val="11"/>
        <color rgb="FF000000"/>
        <rFont val="Calibri"/>
      </rPr>
      <t>Without sufficient information establishing when the log event occurred, investigation into the cause of event is severely hindered. Log record content that may be necessary to satisfy the requirement of this control includes, but is not limited to, time stamps, source and destination IP addresses, user/process identifiers, event descriptions, application-specific events, success/fail indications, file names involved, access control, or flow control rules invoked.</t>
    </r>
    <r>
      <rPr>
        <sz val="11"/>
        <color rgb="FF000000"/>
        <rFont val="Calibri"/>
      </rPr>
      <t xml:space="preserve">
</t>
    </r>
    <r>
      <rPr>
        <sz val="11"/>
        <color rgb="FF000000"/>
        <rFont val="Calibri"/>
      </rPr>
      <t>Lighttpd logs user activity in the access.log file using the Common Log Format (CLF). The CLF format, a World Wide Web Consortium standard, captures logs all user session information related to the hosted application session. This will enable forensic analysis of server events in case of malicious event.</t>
    </r>
  </si>
  <si>
    <r>
      <rPr>
        <sz val="11"/>
        <color rgb="FF000000"/>
        <rFont val="Calibri"/>
      </rPr>
      <t>At the command prompt, execute the following command:</t>
    </r>
    <r>
      <rPr>
        <sz val="11"/>
        <color rgb="FF000000"/>
        <rFont val="Calibri"/>
      </rPr>
      <t xml:space="preserve">
</t>
    </r>
    <r>
      <rPr>
        <sz val="11"/>
        <color rgb="FF000000"/>
        <rFont val="Calibri"/>
      </rPr>
      <t>tail -n 1 /opt/vmware/var/log/lighttpd/access.log</t>
    </r>
    <r>
      <rPr>
        <sz val="11"/>
        <color rgb="FF000000"/>
        <rFont val="Calibri"/>
      </rPr>
      <t xml:space="preserve">
</t>
    </r>
    <r>
      <rPr>
        <sz val="11"/>
        <color rgb="FF000000"/>
        <rFont val="Calibri"/>
      </rPr>
      <t>If the generated log records do not have date and time data, this is a finding.</t>
    </r>
  </si>
  <si>
    <t>V-89235</t>
  </si>
  <si>
    <r>
      <rPr>
        <sz val="11"/>
        <rFont val="Calibri"/>
      </rPr>
      <t>Lighttpd must produce log records containing sufficient information to establish where within the web server the events occurred.</t>
    </r>
  </si>
  <si>
    <r>
      <rPr>
        <sz val="11"/>
        <color rgb="FF000000"/>
        <rFont val="Calibri"/>
      </rPr>
      <t>Ascertaining the correct location or process within the web server where the events occurred is important during forensic analysis. Correctly determining the web service, plug-in, or module will add information to the overall reconstruction of the logged event. For example, an event that occurred during communication to a cgi module might be handled differently than an event that occurred during a communication session to a user.</t>
    </r>
    <r>
      <rPr>
        <sz val="11"/>
        <color rgb="FF000000"/>
        <rFont val="Calibri"/>
      </rPr>
      <t xml:space="preserve">
</t>
    </r>
    <r>
      <rPr>
        <sz val="11"/>
        <color rgb="FF000000"/>
        <rFont val="Calibri"/>
      </rPr>
      <t>Without sufficient information establishing where the log event occurred within the web server, investigation into the cause of event is severely hindered. Log record content that may be necessary to satisfy the requirement of this control includes, but is not limited to, time stamps, source and destination IP addresses, user/process identifiers, event descriptions, application-specific events, success/fail indications, file names involved, access control, or flow control rules invoked.</t>
    </r>
    <r>
      <rPr>
        <sz val="11"/>
        <color rgb="FF000000"/>
        <rFont val="Calibri"/>
      </rPr>
      <t xml:space="preserve">
</t>
    </r>
    <r>
      <rPr>
        <sz val="11"/>
        <color rgb="FF000000"/>
        <rFont val="Calibri"/>
      </rPr>
      <t>Lighttpd logs user activity in the access.log file using the Common Log Format (CLF). The CLF format, a World Wide Web Consortium standard, captures logs all user session information related to the hosted application session. This will enable forensic analysis of server events in case of malicious event.</t>
    </r>
  </si>
  <si>
    <r>
      <rPr>
        <sz val="11"/>
        <color rgb="FF000000"/>
        <rFont val="Calibri"/>
      </rPr>
      <t>At the command prompt, execute the following command:</t>
    </r>
    <r>
      <rPr>
        <sz val="11"/>
        <color rgb="FF000000"/>
        <rFont val="Calibri"/>
      </rPr>
      <t xml:space="preserve">
</t>
    </r>
    <r>
      <rPr>
        <sz val="11"/>
        <color rgb="FF000000"/>
        <rFont val="Calibri"/>
      </rPr>
      <t>tail -n 1 /opt/vmware/var/log/lighttpd/access.log</t>
    </r>
    <r>
      <rPr>
        <sz val="11"/>
        <color rgb="FF000000"/>
        <rFont val="Calibri"/>
      </rPr>
      <t xml:space="preserve">
</t>
    </r>
    <r>
      <rPr>
        <sz val="11"/>
        <color rgb="FF000000"/>
        <rFont val="Calibri"/>
      </rPr>
      <t>If any of the generated audit records are without sufficient information to establish where the event occurred, this is a finding.</t>
    </r>
  </si>
  <si>
    <t>V-89237</t>
  </si>
  <si>
    <r>
      <rPr>
        <sz val="11"/>
        <rFont val="Calibri"/>
      </rPr>
      <t>Lighttpd must produce log records containing sufficient information to establish the source of events.</t>
    </r>
  </si>
  <si>
    <r>
      <rPr>
        <sz val="11"/>
        <color rgb="FF000000"/>
        <rFont val="Calibri"/>
      </rPr>
      <t>Ascertaining the correct source, e.g. source IP, of the events is important during forensic analysis. Correctly determining the source will add information to the overall reconstruction of the logable event. By determining the source of the event correctly, analysis of the enterprise can be undertaken to determine if the event compromised other assets within the enterprise.</t>
    </r>
    <r>
      <rPr>
        <sz val="11"/>
        <color rgb="FF000000"/>
        <rFont val="Calibri"/>
      </rPr>
      <t xml:space="preserve">
</t>
    </r>
    <r>
      <rPr>
        <sz val="11"/>
        <color rgb="FF000000"/>
        <rFont val="Calibri"/>
      </rPr>
      <t>Without sufficient information establishing the source of the logged event, investigation into the cause of event is severely hindered. Log record content that may be necessary to satisfy the requirement of this control includes, but is not limited to, time stamps, source and destination IP addresses, user/process identifiers, event descriptions, application-specific events, success/fail indications, file names involved, access control, or flow control rules invoked.</t>
    </r>
    <r>
      <rPr>
        <sz val="11"/>
        <color rgb="FF000000"/>
        <rFont val="Calibri"/>
      </rPr>
      <t xml:space="preserve">
</t>
    </r>
    <r>
      <rPr>
        <sz val="11"/>
        <color rgb="FF000000"/>
        <rFont val="Calibri"/>
      </rPr>
      <t>Lighttpd logs user activity in the access.log file using the Common Log Format (CLF). The CLF format, a World Wide Web Consortium standard, captures logs all user session information related to the hosted application session. This will enable forensic analysis of server events in case of malicious event.</t>
    </r>
  </si>
  <si>
    <r>
      <rPr>
        <sz val="11"/>
        <color rgb="FF000000"/>
        <rFont val="Calibri"/>
      </rPr>
      <t>At the command prompt, execute the following command:</t>
    </r>
    <r>
      <rPr>
        <sz val="11"/>
        <color rgb="FF000000"/>
        <rFont val="Calibri"/>
      </rPr>
      <t xml:space="preserve">
</t>
    </r>
    <r>
      <rPr>
        <sz val="11"/>
        <color rgb="FF000000"/>
        <rFont val="Calibri"/>
      </rPr>
      <t>tail -n 4 /opt/vmware/var/log/lighttpd/access.log</t>
    </r>
    <r>
      <rPr>
        <sz val="11"/>
        <color rgb="FF000000"/>
        <rFont val="Calibri"/>
      </rPr>
      <t xml:space="preserve">
</t>
    </r>
    <r>
      <rPr>
        <sz val="11"/>
        <color rgb="FF000000"/>
        <rFont val="Calibri"/>
      </rPr>
      <t>If any of the generated audit records are without sufficient information to establish the source of the events, this is a finding.</t>
    </r>
  </si>
  <si>
    <t>V-89239</t>
  </si>
  <si>
    <r>
      <rPr>
        <sz val="11"/>
        <rFont val="Calibri"/>
      </rPr>
      <t>Lighttpd must produce log records containing sufficient information to establish the outcome (success or failure) of events.</t>
    </r>
  </si>
  <si>
    <r>
      <rPr>
        <sz val="11"/>
        <color rgb="FF000000"/>
        <rFont val="Calibri"/>
      </rPr>
      <t>Navigate to and open the /opt/vmware/etc/lighttpd/lighttpd.conf file</t>
    </r>
    <r>
      <rPr>
        <sz val="11"/>
        <color rgb="FF000000"/>
        <rFont val="Calibri"/>
      </rPr>
      <t xml:space="preserve">
</t>
    </r>
    <r>
      <rPr>
        <sz val="11"/>
        <color rgb="FF000000"/>
        <rFont val="Calibri"/>
      </rPr>
      <t>Configure the "lighttpd.conf" file with the following:</t>
    </r>
    <r>
      <rPr>
        <sz val="11"/>
        <color rgb="FF000000"/>
        <rFont val="Calibri"/>
      </rPr>
      <t xml:space="preserve">
</t>
    </r>
    <r>
      <rPr>
        <sz val="11"/>
        <color rgb="FF000000"/>
        <rFont val="Calibri"/>
      </rPr>
      <t>$HTTP["url"] !~ "(.css|.jpg|.gif|.png|.ico)$" {</t>
    </r>
    <r>
      <rPr>
        <sz val="11"/>
        <color rgb="FF000000"/>
        <rFont val="Calibri"/>
      </rPr>
      <t xml:space="preserve">
</t>
    </r>
    <r>
      <rPr>
        <sz val="11"/>
        <color rgb="FF000000"/>
        <rFont val="Calibri"/>
      </rPr>
      <t xml:space="preserve">  accesslog.filename = log_root + "/access.log"</t>
    </r>
    <r>
      <rPr>
        <sz val="11"/>
        <color rgb="FF000000"/>
        <rFont val="Calibri"/>
      </rPr>
      <t xml:space="preserve">
</t>
    </r>
    <r>
      <rPr>
        <sz val="11"/>
        <color rgb="FF000000"/>
        <rFont val="Calibri"/>
      </rPr>
      <t>}</t>
    </r>
  </si>
  <si>
    <r>
      <rPr>
        <sz val="11"/>
        <color rgb="FF000000"/>
        <rFont val="Calibri"/>
      </rPr>
      <t>Ascertaining the success or failure of an event is important during forensic analysis. Correctly determining the outcome will add information to the overall reconstruction of the logable event. By determining the success or failure of the event correctly, analysis of the enterprise can be undertaken to determine if events tied to the event occurred in other areas within the enterprise.</t>
    </r>
    <r>
      <rPr>
        <sz val="11"/>
        <color rgb="FF000000"/>
        <rFont val="Calibri"/>
      </rPr>
      <t xml:space="preserve">
</t>
    </r>
    <r>
      <rPr>
        <sz val="11"/>
        <color rgb="FF000000"/>
        <rFont val="Calibri"/>
      </rPr>
      <t>Without sufficient information establishing the success or failure of the logged event, investigation into the cause of event is severely hindered. The success or failure also provides a means to measure the impact of an event and help authorized personnel to determine the appropriate response. Log record content that may be necessary to satisfy the requirement of this control includes, but is not limited to, time stamps, source and destination IP addresses, user/process identifiers, event descriptions, application-specific events, success/fail indications, file names involved, access control, or flow control rules invoked.</t>
    </r>
    <r>
      <rPr>
        <sz val="11"/>
        <color rgb="FF000000"/>
        <rFont val="Calibri"/>
      </rPr>
      <t xml:space="preserve">
</t>
    </r>
    <r>
      <rPr>
        <sz val="11"/>
        <color rgb="FF000000"/>
        <rFont val="Calibri"/>
      </rPr>
      <t>Lighttpd logs user activity in the access.log file using the Common Log Format (CLF). The CLF format, a World Wide Web Consortium standard, captures logs all user session information related to the hosted application session. This will enable forensic analysis of server events in case of malicious event.</t>
    </r>
  </si>
  <si>
    <r>
      <rPr>
        <sz val="11"/>
        <color rgb="FF000000"/>
        <rFont val="Calibri"/>
      </rPr>
      <t>At the command prompt, execute the following command:</t>
    </r>
    <r>
      <rPr>
        <sz val="11"/>
        <color rgb="FF000000"/>
        <rFont val="Calibri"/>
      </rPr>
      <t xml:space="preserve">
</t>
    </r>
    <r>
      <rPr>
        <sz val="11"/>
        <color rgb="FF000000"/>
        <rFont val="Calibri"/>
      </rPr>
      <t>Note: The HTTP status code indicating success or failure is a 3-digit integer immediately after "HTTP/1.1". Any value other than a 3-digit code immediately following "HTTP/1.1" is a failure of the logging process.</t>
    </r>
    <r>
      <rPr>
        <sz val="11"/>
        <color rgb="FF000000"/>
        <rFont val="Calibri"/>
      </rPr>
      <t xml:space="preserve">
</t>
    </r>
    <r>
      <rPr>
        <sz val="11"/>
        <color rgb="FF000000"/>
        <rFont val="Calibri"/>
      </rPr>
      <t>tail -n 4 /opt/vmware/var/log/lighttpd/access.log</t>
    </r>
    <r>
      <rPr>
        <sz val="11"/>
        <color rgb="FF000000"/>
        <rFont val="Calibri"/>
      </rPr>
      <t xml:space="preserve">
</t>
    </r>
    <r>
      <rPr>
        <sz val="11"/>
        <color rgb="FF000000"/>
        <rFont val="Calibri"/>
      </rPr>
      <t>If any of the generated audit records are without sufficient information to establish the outcome of the event (success or failure), this is a finding.</t>
    </r>
  </si>
  <si>
    <t>V-89241</t>
  </si>
  <si>
    <r>
      <rPr>
        <sz val="11"/>
        <rFont val="Calibri"/>
      </rPr>
      <t>Lighttpd must have the correct ownership on the log files to ensure they are only be accessible by privileged users.</t>
    </r>
  </si>
  <si>
    <r>
      <rPr>
        <sz val="11"/>
        <color rgb="FF000000"/>
        <rFont val="Calibri"/>
      </rPr>
      <t>At the command prompt, enter the following command:</t>
    </r>
    <r>
      <rPr>
        <sz val="11"/>
        <color rgb="FF000000"/>
        <rFont val="Calibri"/>
      </rPr>
      <t xml:space="preserve">
</t>
    </r>
    <r>
      <rPr>
        <sz val="11"/>
        <color rgb="FF000000"/>
        <rFont val="Calibri"/>
      </rPr>
      <t>chown root:root /opt/vmware/var/log/lighttpd/*.log</t>
    </r>
  </si>
  <si>
    <r>
      <rPr>
        <sz val="11"/>
        <color rgb="FF000000"/>
        <rFont val="Calibri"/>
      </rPr>
      <t>Log data is essential in the investigation of events. If log data were to become compromised, then competent forensic analysis and discovery of the true source of potentially malicious system activity would be difficult, if not impossible, to achieve. In addition, access to log records provides information an attacker could potentially use to their advantage since each event record might contain communication ports, protocols, services, trust relationships, user names, etc.</t>
    </r>
    <r>
      <rPr>
        <sz val="11"/>
        <color rgb="FF000000"/>
        <rFont val="Calibri"/>
      </rPr>
      <t xml:space="preserve">
</t>
    </r>
    <r>
      <rPr>
        <sz val="11"/>
        <color rgb="FF000000"/>
        <rFont val="Calibri"/>
      </rPr>
      <t>Lighttpd creates its own logs. It does not use an external log system. The Lighttpd log must only be accessible by privileged users.</t>
    </r>
  </si>
  <si>
    <r>
      <rPr>
        <sz val="11"/>
        <color rgb="FF000000"/>
        <rFont val="Calibri"/>
      </rPr>
      <t>At the command prompt, execute the following command:</t>
    </r>
    <r>
      <rPr>
        <sz val="11"/>
        <color rgb="FF000000"/>
        <rFont val="Calibri"/>
      </rPr>
      <t xml:space="preserve">
</t>
    </r>
    <r>
      <rPr>
        <sz val="11"/>
        <color rgb="FF000000"/>
        <rFont val="Calibri"/>
      </rPr>
      <t>ls -l /opt/vmware/var/log/lighttpd/*.log</t>
    </r>
    <r>
      <rPr>
        <sz val="11"/>
        <color rgb="FF000000"/>
        <rFont val="Calibri"/>
      </rPr>
      <t xml:space="preserve">
</t>
    </r>
    <r>
      <rPr>
        <sz val="11"/>
        <color rgb="FF000000"/>
        <rFont val="Calibri"/>
      </rPr>
      <t>If the owner is not "root", this is a finding.</t>
    </r>
  </si>
  <si>
    <t>V-89243</t>
  </si>
  <si>
    <r>
      <rPr>
        <sz val="11"/>
        <rFont val="Calibri"/>
      </rPr>
      <t>Lighttpd must have the correct group-ownership on the log files to ensure they are only be accessible by privileged users.</t>
    </r>
  </si>
  <si>
    <r>
      <rPr>
        <sz val="11"/>
        <color rgb="FF000000"/>
        <rFont val="Calibri"/>
      </rPr>
      <t>At the command prompt, execute the following command:</t>
    </r>
    <r>
      <rPr>
        <sz val="11"/>
        <color rgb="FF000000"/>
        <rFont val="Calibri"/>
      </rPr>
      <t xml:space="preserve">
</t>
    </r>
    <r>
      <rPr>
        <sz val="11"/>
        <color rgb="FF000000"/>
        <rFont val="Calibri"/>
      </rPr>
      <t>ls -l /opt/vmware/var/log/lighttpd/*.log</t>
    </r>
    <r>
      <rPr>
        <sz val="11"/>
        <color rgb="FF000000"/>
        <rFont val="Calibri"/>
      </rPr>
      <t xml:space="preserve">
</t>
    </r>
    <r>
      <rPr>
        <sz val="11"/>
        <color rgb="FF000000"/>
        <rFont val="Calibri"/>
      </rPr>
      <t>If the group-owner is not "root", this is a finding.</t>
    </r>
  </si>
  <si>
    <t>V-89245</t>
  </si>
  <si>
    <r>
      <rPr>
        <sz val="11"/>
        <rFont val="Calibri"/>
      </rPr>
      <t>Lighttpd must have the correct permissions on the log files to ensure they are only be accessible by privileged users.</t>
    </r>
  </si>
  <si>
    <r>
      <rPr>
        <sz val="11"/>
        <color rgb="FF000000"/>
        <rFont val="Calibri"/>
      </rPr>
      <t>At the command prompt, enter the following command:</t>
    </r>
    <r>
      <rPr>
        <sz val="11"/>
        <color rgb="FF000000"/>
        <rFont val="Calibri"/>
      </rPr>
      <t xml:space="preserve">
</t>
    </r>
    <r>
      <rPr>
        <sz val="11"/>
        <color rgb="FF000000"/>
        <rFont val="Calibri"/>
      </rPr>
      <t>chmod 640 /opt/vmware/var/log/lighttpd/*.log</t>
    </r>
  </si>
  <si>
    <r>
      <rPr>
        <sz val="11"/>
        <color rgb="FF000000"/>
        <rFont val="Calibri"/>
      </rPr>
      <t>At the command prompt, execute the following command:</t>
    </r>
    <r>
      <rPr>
        <sz val="11"/>
        <color rgb="FF000000"/>
        <rFont val="Calibri"/>
      </rPr>
      <t xml:space="preserve">
</t>
    </r>
    <r>
      <rPr>
        <sz val="11"/>
        <color rgb="FF000000"/>
        <rFont val="Calibri"/>
      </rPr>
      <t>ls -l /opt/vmware/var/log/lighttpd/*.log</t>
    </r>
    <r>
      <rPr>
        <sz val="11"/>
        <color rgb="FF000000"/>
        <rFont val="Calibri"/>
      </rPr>
      <t xml:space="preserve">
</t>
    </r>
    <r>
      <rPr>
        <sz val="11"/>
        <color rgb="FF000000"/>
        <rFont val="Calibri"/>
      </rPr>
      <t>If permissions on the log files are not "-rw-r----- (640)", this is a finding.</t>
    </r>
  </si>
  <si>
    <t>V-89247</t>
  </si>
  <si>
    <r>
      <rPr>
        <sz val="11"/>
        <rFont val="Calibri"/>
      </rPr>
      <t>Lighttpd must have the correct ownership on the log files to ensure they are protected from unauthorized modification.</t>
    </r>
  </si>
  <si>
    <r>
      <rPr>
        <sz val="11"/>
        <color rgb="FF000000"/>
        <rFont val="Calibri"/>
      </rPr>
      <t>At the command prompt, enter the following commands:</t>
    </r>
    <r>
      <rPr>
        <sz val="11"/>
        <color rgb="FF000000"/>
        <rFont val="Calibri"/>
      </rPr>
      <t xml:space="preserve">
</t>
    </r>
    <r>
      <rPr>
        <sz val="11"/>
        <color rgb="FF000000"/>
        <rFont val="Calibri"/>
      </rPr>
      <t>chown root:root /opt/vmware/var/log/lighttpd/*.log</t>
    </r>
  </si>
  <si>
    <r>
      <rPr>
        <sz val="11"/>
        <color rgb="FF000000"/>
        <rFont val="Calibri"/>
      </rPr>
      <t>Log data is essential in the investigation of events. If log data were to become compromised, then competent forensic analysis and discovery of the true source of potentially malicious system activity would be difficult, if not impossible, to achieve. In addition, access to log records provides information an attacker could potentially use to their advantage since each event record might contain communication ports, protocols, services, trust relationships, user names, etc.</t>
    </r>
    <r>
      <rPr>
        <sz val="11"/>
        <color rgb="FF000000"/>
        <rFont val="Calibri"/>
      </rPr>
      <t xml:space="preserve">
</t>
    </r>
    <r>
      <rPr>
        <sz val="11"/>
        <color rgb="FF000000"/>
        <rFont val="Calibri"/>
      </rPr>
      <t>Lighttpd creates its own logs. It does not use an external log system. The Lighttpd log must be protected from unauthorized modification.</t>
    </r>
  </si>
  <si>
    <t>V-89249</t>
  </si>
  <si>
    <r>
      <rPr>
        <sz val="11"/>
        <rFont val="Calibri"/>
      </rPr>
      <t>Lighttpd must have the correct ownership on the log files to ensure they are protected from unauthorized deletion.</t>
    </r>
  </si>
  <si>
    <r>
      <rPr>
        <sz val="11"/>
        <color rgb="FF000000"/>
        <rFont val="Calibri"/>
      </rPr>
      <t>Log data is essential in the investigation of events. If log data were to become compromised, then competent forensic analysis and discovery of the true source of potentially malicious system activity would be difficult, if not impossible, to achieve. In addition, access to log records provides information an attacker could potentially use to their advantage since each event record might contain communication ports, protocols, services, trust relationships, user names, etc.</t>
    </r>
    <r>
      <rPr>
        <sz val="11"/>
        <color rgb="FF000000"/>
        <rFont val="Calibri"/>
      </rPr>
      <t xml:space="preserve">
</t>
    </r>
    <r>
      <rPr>
        <sz val="11"/>
        <color rgb="FF000000"/>
        <rFont val="Calibri"/>
      </rPr>
      <t>Lighttpd creates its own logs. It does not use an external log system. The Lighttpd log must be protected from unauthorized deletion.</t>
    </r>
  </si>
  <si>
    <t>V-89251</t>
  </si>
  <si>
    <r>
      <rPr>
        <sz val="11"/>
        <rFont val="Calibri"/>
      </rPr>
      <t>Lighttpd log data and records must be backed up onto a different system or media.</t>
    </r>
  </si>
  <si>
    <r>
      <rPr>
        <sz val="11"/>
        <color rgb="FF000000"/>
        <rFont val="Calibri"/>
      </rPr>
      <t>Backup the log data and records to a different system or separate media.</t>
    </r>
  </si>
  <si>
    <r>
      <rPr>
        <sz val="11"/>
        <color rgb="FF000000"/>
        <rFont val="Calibri"/>
      </rPr>
      <t>Protection of Lighttpd log data includes assuring log data is not accidentally lost or deleted. Backing up Lighttpd log records to an unrelated system or onto separate media than the system the web server is actually running on helps to assure that, in the event of a catastrophic system failure, the log records will be retained.</t>
    </r>
  </si>
  <si>
    <r>
      <rPr>
        <sz val="11"/>
        <color rgb="FF000000"/>
        <rFont val="Calibri"/>
      </rPr>
      <t>Obtain supporting documentation from the ISSO.</t>
    </r>
    <r>
      <rPr>
        <sz val="11"/>
        <color rgb="FF000000"/>
        <rFont val="Calibri"/>
      </rPr>
      <t xml:space="preserve">
</t>
    </r>
    <r>
      <rPr>
        <sz val="11"/>
        <color rgb="FF000000"/>
        <rFont val="Calibri"/>
      </rPr>
      <t>Determine whether log data and records are being backed up to a different system or separate media.</t>
    </r>
    <r>
      <rPr>
        <sz val="11"/>
        <color rgb="FF000000"/>
        <rFont val="Calibri"/>
      </rPr>
      <t xml:space="preserve">
</t>
    </r>
    <r>
      <rPr>
        <sz val="11"/>
        <color rgb="FF000000"/>
        <rFont val="Calibri"/>
      </rPr>
      <t>If log data and records are not being backed up to a different system or separate media, this is a finding.</t>
    </r>
  </si>
  <si>
    <t>V-89253</t>
  </si>
  <si>
    <r>
      <rPr>
        <sz val="11"/>
        <rFont val="Calibri"/>
      </rPr>
      <t>Lighttpd files must be verified for their integrity before being added to a production web server.</t>
    </r>
  </si>
  <si>
    <r>
      <rPr>
        <sz val="11"/>
        <color rgb="FF000000"/>
        <rFont val="Calibri"/>
      </rPr>
      <t>Verify or validate the web server files for integrity before being implemented the production environment.</t>
    </r>
  </si>
  <si>
    <r>
      <rPr>
        <sz val="11"/>
        <color rgb="FF000000"/>
        <rFont val="Calibri"/>
      </rPr>
      <t xml:space="preserve">Being able to verify that a patch, upgrade, certificate, etc., being added to the web server is unchanged from the producer of the file is essential for file validation and non-repudiation of the information. </t>
    </r>
    <r>
      <rPr>
        <sz val="11"/>
        <color rgb="FF000000"/>
        <rFont val="Calibri"/>
      </rPr>
      <t xml:space="preserve">
</t>
    </r>
    <r>
      <rPr>
        <sz val="11"/>
        <color rgb="FF000000"/>
        <rFont val="Calibri"/>
      </rPr>
      <t>The Lighttpd web server files on vRA must be part of a documented build process. Checksums of the production files must be available to verify their integrity.</t>
    </r>
  </si>
  <si>
    <r>
      <rPr>
        <sz val="11"/>
        <color rgb="FF000000"/>
        <rFont val="Calibri"/>
      </rPr>
      <t>Obtain supporting documentation from the ISSO.</t>
    </r>
    <r>
      <rPr>
        <sz val="11"/>
        <color rgb="FF000000"/>
        <rFont val="Calibri"/>
      </rPr>
      <t xml:space="preserve">
</t>
    </r>
    <r>
      <rPr>
        <sz val="11"/>
        <color rgb="FF000000"/>
        <rFont val="Calibri"/>
      </rPr>
      <t>Determine whether web server files are verified/validated before being implemented into the production environment.</t>
    </r>
    <r>
      <rPr>
        <sz val="11"/>
        <color rgb="FF000000"/>
        <rFont val="Calibri"/>
      </rPr>
      <t xml:space="preserve">
</t>
    </r>
    <r>
      <rPr>
        <sz val="11"/>
        <color rgb="FF000000"/>
        <rFont val="Calibri"/>
      </rPr>
      <t>If the web server files are not verified or validated before being implemented into the production environment, this is a finding.</t>
    </r>
  </si>
  <si>
    <t>V-89255</t>
  </si>
  <si>
    <r>
      <rPr>
        <sz val="11"/>
        <rFont val="Calibri"/>
      </rPr>
      <t>Lighttpd expansion modules must be verified for their integrity before being added to a production web server.</t>
    </r>
  </si>
  <si>
    <r>
      <rPr>
        <sz val="11"/>
        <color rgb="FF000000"/>
        <rFont val="Calibri"/>
      </rPr>
      <t>Review, test, and sign expansion modules before being implemented into the production environment.</t>
    </r>
  </si>
  <si>
    <r>
      <rPr>
        <sz val="11"/>
        <color rgb="FF000000"/>
        <rFont val="Calibri"/>
      </rPr>
      <t xml:space="preserve">Being able to verify that a patch, upgrade, certificate, etc., being added to the web server is unchanged from the producer of the file is essential for file validation and non-repudiation of the information. </t>
    </r>
    <r>
      <rPr>
        <sz val="11"/>
        <color rgb="FF000000"/>
        <rFont val="Calibri"/>
      </rPr>
      <t xml:space="preserve">
</t>
    </r>
    <r>
      <rPr>
        <sz val="11"/>
        <color rgb="FF000000"/>
        <rFont val="Calibri"/>
      </rPr>
      <t>Expansion modules that are installed on the production Lighttpd web server on vRA must be part of a documented build process. Checksums of the production files must be available to verify their integrity.</t>
    </r>
  </si>
  <si>
    <r>
      <rPr>
        <sz val="11"/>
        <color rgb="FF000000"/>
        <rFont val="Calibri"/>
      </rPr>
      <t>Obtain supporting documentation from the ISSO.</t>
    </r>
    <r>
      <rPr>
        <sz val="11"/>
        <color rgb="FF000000"/>
        <rFont val="Calibri"/>
      </rPr>
      <t xml:space="preserve">
</t>
    </r>
    <r>
      <rPr>
        <sz val="11"/>
        <color rgb="FF000000"/>
        <rFont val="Calibri"/>
      </rPr>
      <t>Determine whether expansion modules are being fully reviewed, tested, and signed before being implemented into the production environment.</t>
    </r>
    <r>
      <rPr>
        <sz val="11"/>
        <color rgb="FF000000"/>
        <rFont val="Calibri"/>
      </rPr>
      <t xml:space="preserve">
</t>
    </r>
    <r>
      <rPr>
        <sz val="11"/>
        <color rgb="FF000000"/>
        <rFont val="Calibri"/>
      </rPr>
      <t>If the expansion modules are not being fully reviewed, tested, and signed before being implemented into the production environment, this is a finding.</t>
    </r>
  </si>
  <si>
    <t>V-89257</t>
  </si>
  <si>
    <r>
      <rPr>
        <sz val="11"/>
        <rFont val="Calibri"/>
      </rPr>
      <t>Lighttpd must prohibit unnecessary services, functions or processes.</t>
    </r>
  </si>
  <si>
    <r>
      <rPr>
        <sz val="11"/>
        <color rgb="FF000000"/>
        <rFont val="Calibri"/>
      </rPr>
      <t>Remove or disable any unnecessary services, functions or processes.</t>
    </r>
  </si>
  <si>
    <r>
      <rPr>
        <sz val="11"/>
        <color rgb="FF000000"/>
        <rFont val="Calibri"/>
      </rPr>
      <t>Just as running unneeded services and protocols is a danger to the web server at the lower levels of the OSI model, running unneeded utilities and programs is also a danger at the application layer of the OSI model. Office suites, development tools, and graphical editors are examples of such programs that are troublesome. Individual productivity tools have no legitimate place or use on an enterprise, production web server and they are also prone to their own security risks.</t>
    </r>
  </si>
  <si>
    <r>
      <rPr>
        <sz val="11"/>
        <color rgb="FF000000"/>
        <rFont val="Calibri"/>
      </rPr>
      <t>Obtain supporting documentation from the ISSO.</t>
    </r>
    <r>
      <rPr>
        <sz val="11"/>
        <color rgb="FF000000"/>
        <rFont val="Calibri"/>
      </rPr>
      <t xml:space="preserve">
</t>
    </r>
    <r>
      <rPr>
        <sz val="11"/>
        <color rgb="FF000000"/>
        <rFont val="Calibri"/>
      </rPr>
      <t xml:space="preserve">Determine if any unnecessary services, functions or processes are running on the web server. </t>
    </r>
    <r>
      <rPr>
        <sz val="11"/>
        <color rgb="FF000000"/>
        <rFont val="Calibri"/>
      </rPr>
      <t xml:space="preserve">
</t>
    </r>
    <r>
      <rPr>
        <sz val="11"/>
        <color rgb="FF000000"/>
        <rFont val="Calibri"/>
      </rPr>
      <t xml:space="preserve"> If any unnecessary services, functions or processes are running on the web server, this is a finding.</t>
    </r>
  </si>
  <si>
    <t>V-89259</t>
  </si>
  <si>
    <r>
      <rPr>
        <sz val="11"/>
        <rFont val="Calibri"/>
      </rPr>
      <t>Lighttpd must only contain components that are operationally necessary.</t>
    </r>
  </si>
  <si>
    <r>
      <rPr>
        <sz val="11"/>
        <color rgb="FF000000"/>
        <rFont val="Calibri"/>
      </rPr>
      <t>Delete or remove any documentation, sample code, example applications, tutorials and any components that are not operationally necessary.</t>
    </r>
  </si>
  <si>
    <r>
      <rPr>
        <sz val="11"/>
        <color rgb="FF000000"/>
        <rFont val="Calibri"/>
      </rPr>
      <t>Obtain supporting documentation from the ISSO.</t>
    </r>
    <r>
      <rPr>
        <sz val="11"/>
        <color rgb="FF000000"/>
        <rFont val="Calibri"/>
      </rPr>
      <t xml:space="preserve">
</t>
    </r>
    <r>
      <rPr>
        <sz val="11"/>
        <color rgb="FF000000"/>
        <rFont val="Calibri"/>
      </rPr>
      <t>Determine if web server documentation, sample code, example applications, or tutorials has been deleted or removed and only contains components that are operationally necessary.</t>
    </r>
    <r>
      <rPr>
        <sz val="11"/>
        <color rgb="FF000000"/>
        <rFont val="Calibri"/>
      </rPr>
      <t xml:space="preserve">
</t>
    </r>
    <r>
      <rPr>
        <sz val="11"/>
        <color rgb="FF000000"/>
        <rFont val="Calibri"/>
      </rPr>
      <t>If web server documentation, sample code, example applications, or tutorials has not been deleted or removed and contains components that are not operationally necessary, this is a finding.</t>
    </r>
  </si>
  <si>
    <t>V-89261</t>
  </si>
  <si>
    <r>
      <rPr>
        <sz val="11"/>
        <rFont val="Calibri"/>
      </rPr>
      <t>Lighttpd must have MIME types for csh or sh shell programs disabled.</t>
    </r>
  </si>
  <si>
    <r>
      <rPr>
        <sz val="11"/>
        <color rgb="FF000000"/>
        <rFont val="Calibri"/>
      </rPr>
      <t>Navigate to and open /opt/vmware/etc/lighttpd/lighttpd.conf</t>
    </r>
    <r>
      <rPr>
        <sz val="11"/>
        <color rgb="FF000000"/>
        <rFont val="Calibri"/>
      </rPr>
      <t xml:space="preserve">
</t>
    </r>
    <r>
      <rPr>
        <sz val="11"/>
        <color rgb="FF000000"/>
        <rFont val="Calibri"/>
      </rPr>
      <t>Delete any line(s) that return the value of csh or sh.</t>
    </r>
  </si>
  <si>
    <r>
      <rPr>
        <sz val="11"/>
        <color rgb="FF000000"/>
        <rFont val="Calibri"/>
      </rPr>
      <t>Users must not be allowed to access the shell programs. Shell programs might execute shell escapes and could then perform unauthorized activities that could damage the security posture of the web server. A shell is a program that serves as the basic interface between the user and the operating system. In this regard, there are shells that are security risks in the context of a web server and shells that are unauthorized in the context of the Security Features User's Guide.</t>
    </r>
    <r>
      <rPr>
        <sz val="11"/>
        <color rgb="FF000000"/>
        <rFont val="Calibri"/>
      </rPr>
      <t xml:space="preserve">
</t>
    </r>
    <r>
      <rPr>
        <sz val="11"/>
        <color rgb="FF000000"/>
        <rFont val="Calibri"/>
      </rPr>
      <t>Lighttpd must be configured to disable MIME types for csh or sh shell programs.</t>
    </r>
  </si>
  <si>
    <r>
      <rPr>
        <sz val="11"/>
        <color rgb="FF000000"/>
        <rFont val="Calibri"/>
      </rPr>
      <t>At the command prompt, execute the following command:</t>
    </r>
    <r>
      <rPr>
        <sz val="11"/>
        <color rgb="FF000000"/>
        <rFont val="Calibri"/>
      </rPr>
      <t xml:space="preserve">
</t>
    </r>
    <r>
      <rPr>
        <sz val="11"/>
        <color rgb="FF000000"/>
        <rFont val="Calibri"/>
      </rPr>
      <t>cat /opt/vmware/etc/lighttpd/lighttpd.conf | egrep '".sh"|".csh"'</t>
    </r>
    <r>
      <rPr>
        <sz val="11"/>
        <color rgb="FF000000"/>
        <rFont val="Calibri"/>
      </rPr>
      <t xml:space="preserve">
</t>
    </r>
    <r>
      <rPr>
        <sz val="11"/>
        <color rgb="FF000000"/>
        <rFont val="Calibri"/>
      </rPr>
      <t>If the command returns any value, this is a finding.</t>
    </r>
  </si>
  <si>
    <t>V-89263</t>
  </si>
  <si>
    <r>
      <rPr>
        <sz val="11"/>
        <rFont val="Calibri"/>
      </rPr>
      <t>Lighttpd must only enable mappings to necessary and approved scripts.</t>
    </r>
  </si>
  <si>
    <r>
      <rPr>
        <sz val="11"/>
        <color rgb="FF000000"/>
        <rFont val="Calibri"/>
      </rPr>
      <t>Navigate to and open /opt/vmware/etc/lighttpd/lighttpd.conf file</t>
    </r>
    <r>
      <rPr>
        <sz val="11"/>
        <color rgb="FF000000"/>
        <rFont val="Calibri"/>
      </rPr>
      <t xml:space="preserve">
</t>
    </r>
    <r>
      <rPr>
        <sz val="11"/>
        <color rgb="FF000000"/>
        <rFont val="Calibri"/>
      </rPr>
      <t>Navigate to the cgi.assign parameter.</t>
    </r>
    <r>
      <rPr>
        <sz val="11"/>
        <color rgb="FF000000"/>
        <rFont val="Calibri"/>
      </rPr>
      <t xml:space="preserve">
</t>
    </r>
    <r>
      <rPr>
        <sz val="11"/>
        <color rgb="FF000000"/>
        <rFont val="Calibri"/>
      </rPr>
      <t>Configure the cgi.assign parameter with the scripts that are deemed necessary and approved (whitelisted).</t>
    </r>
  </si>
  <si>
    <r>
      <rPr>
        <sz val="11"/>
        <color rgb="FF000000"/>
        <rFont val="Calibri"/>
      </rPr>
      <t>Lighttpd will only allow or deny script execution based on file extension. The ability to control script execution is controlled with the cgi.assign variable in lighttpd.conf. For script mappings, the ISSO must document and approve all allowable file extensions the web site allows (whitelist). The whitelist will be compared to the script mappings in Lighttpd.</t>
    </r>
  </si>
  <si>
    <r>
      <rPr>
        <sz val="11"/>
        <color rgb="FF000000"/>
        <rFont val="Calibri"/>
      </rPr>
      <t>Obtain supporting documentation from the ISSO.</t>
    </r>
    <r>
      <rPr>
        <sz val="11"/>
        <color rgb="FF000000"/>
        <rFont val="Calibri"/>
      </rPr>
      <t xml:space="preserve">
</t>
    </r>
    <r>
      <rPr>
        <sz val="11"/>
        <color rgb="FF000000"/>
        <rFont val="Calibri"/>
      </rPr>
      <t xml:space="preserve">Determine the scripts that are deemed necessary and approved (whitelist). </t>
    </r>
    <r>
      <rPr>
        <sz val="11"/>
        <color rgb="FF000000"/>
        <rFont val="Calibri"/>
      </rPr>
      <t xml:space="preserve">
</t>
    </r>
    <r>
      <rPr>
        <sz val="11"/>
        <color rgb="FF000000"/>
        <rFont val="Calibri"/>
      </rPr>
      <t>Note: Lighttpd provides the cgi.assign parameter to specify script mappings.</t>
    </r>
    <r>
      <rPr>
        <sz val="11"/>
        <color rgb="FF000000"/>
        <rFont val="Calibri"/>
      </rPr>
      <t xml:space="preserve">
</t>
    </r>
    <r>
      <rPr>
        <sz val="11"/>
        <color rgb="FF000000"/>
        <rFont val="Calibri"/>
      </rPr>
      <t>Navigate to and open /opt/vmware/etc/lighttpd/lighttpd.conf file</t>
    </r>
    <r>
      <rPr>
        <sz val="11"/>
        <color rgb="FF000000"/>
        <rFont val="Calibri"/>
      </rPr>
      <t xml:space="preserve">
</t>
    </r>
    <r>
      <rPr>
        <sz val="11"/>
        <color rgb="FF000000"/>
        <rFont val="Calibri"/>
      </rPr>
      <t>Navigate to the cgi.assign parameter.</t>
    </r>
    <r>
      <rPr>
        <sz val="11"/>
        <color rgb="FF000000"/>
        <rFont val="Calibri"/>
      </rPr>
      <t xml:space="preserve">
</t>
    </r>
    <r>
      <rPr>
        <sz val="11"/>
        <color rgb="FF000000"/>
        <rFont val="Calibri"/>
      </rPr>
      <t>If cgi.assign parameter is configured with script types that are deemed for denial, this is a finding.</t>
    </r>
  </si>
  <si>
    <t>V-89265</t>
  </si>
  <si>
    <r>
      <rPr>
        <sz val="11"/>
        <rFont val="Calibri"/>
      </rPr>
      <t>Lighttpd must have resource mappings set to disable the serving of certain file types.</t>
    </r>
  </si>
  <si>
    <r>
      <rPr>
        <sz val="11"/>
        <color rgb="FF000000"/>
        <rFont val="Calibri"/>
      </rPr>
      <t>Navigate to and open /opt/vmware/etc/lighttpd/lighttpd.conf file</t>
    </r>
    <r>
      <rPr>
        <sz val="11"/>
        <color rgb="FF000000"/>
        <rFont val="Calibri"/>
      </rPr>
      <t xml:space="preserve">
</t>
    </r>
    <r>
      <rPr>
        <sz val="11"/>
        <color rgb="FF000000"/>
        <rFont val="Calibri"/>
      </rPr>
      <t>Navigate to the url.access-deny parameter.</t>
    </r>
    <r>
      <rPr>
        <sz val="11"/>
        <color rgb="FF000000"/>
        <rFont val="Calibri"/>
      </rPr>
      <t xml:space="preserve">
</t>
    </r>
    <r>
      <rPr>
        <sz val="11"/>
        <color rgb="FF000000"/>
        <rFont val="Calibri"/>
      </rPr>
      <t>Configure the url.access-deny parameter with the file types that are blacklisted.</t>
    </r>
  </si>
  <si>
    <r>
      <rPr>
        <sz val="11"/>
        <color rgb="FF000000"/>
        <rFont val="Calibri"/>
      </rPr>
      <t>Resource mapping is the process of tying a particular file type to a process in Lighttpd that can serve that type of file to a requesting client and to identify which file types are not to be delivered to a client.</t>
    </r>
    <r>
      <rPr>
        <sz val="11"/>
        <color rgb="FF000000"/>
        <rFont val="Calibri"/>
      </rPr>
      <t xml:space="preserve">
</t>
    </r>
    <r>
      <rPr>
        <sz val="11"/>
        <color rgb="FF000000"/>
        <rFont val="Calibri"/>
      </rPr>
      <t>Lighttpd provides the url.access-deny parameter to specify a blacklist of file types which should be denied.</t>
    </r>
  </si>
  <si>
    <r>
      <rPr>
        <sz val="11"/>
        <color rgb="FF000000"/>
        <rFont val="Calibri"/>
      </rPr>
      <t>Obtain supporting documentation from the ISSO.</t>
    </r>
    <r>
      <rPr>
        <sz val="11"/>
        <color rgb="FF000000"/>
        <rFont val="Calibri"/>
      </rPr>
      <t xml:space="preserve">
</t>
    </r>
    <r>
      <rPr>
        <sz val="11"/>
        <color rgb="FF000000"/>
        <rFont val="Calibri"/>
      </rPr>
      <t xml:space="preserve">Determine the file types (blacklist) that are deemed for denial.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Lighttpd provides the url.access-deny parameter to specify the blacklist of files.</t>
    </r>
    <r>
      <rPr>
        <sz val="11"/>
        <color rgb="FF000000"/>
        <rFont val="Calibri"/>
      </rPr>
      <t xml:space="preserve">
</t>
    </r>
    <r>
      <rPr>
        <sz val="11"/>
        <color rgb="FF000000"/>
        <rFont val="Calibri"/>
      </rPr>
      <t>Navigate to and open /opt/vmware/etc/lighttpd/lighttpd.conf file</t>
    </r>
    <r>
      <rPr>
        <sz val="11"/>
        <color rgb="FF000000"/>
        <rFont val="Calibri"/>
      </rPr>
      <t xml:space="preserve">
</t>
    </r>
    <r>
      <rPr>
        <sz val="11"/>
        <color rgb="FF000000"/>
        <rFont val="Calibri"/>
      </rPr>
      <t>Navigate to the url.access-deny parameter.</t>
    </r>
    <r>
      <rPr>
        <sz val="11"/>
        <color rgb="FF000000"/>
        <rFont val="Calibri"/>
      </rPr>
      <t xml:space="preserve">
</t>
    </r>
    <r>
      <rPr>
        <sz val="11"/>
        <color rgb="FF000000"/>
        <rFont val="Calibri"/>
      </rPr>
      <t>If url.access-deny parameter is not configured with the file types that are blacklisted, this is a finding.</t>
    </r>
    <r>
      <rPr>
        <sz val="11"/>
        <color rgb="FF000000"/>
        <rFont val="Calibri"/>
      </rPr>
      <t xml:space="preserve">
</t>
    </r>
    <r>
      <rPr>
        <sz val="11"/>
        <color rgb="FF000000"/>
        <rFont val="Calibri"/>
      </rPr>
      <t>If url.access-deny parameter is not set properly, this is a finding.</t>
    </r>
  </si>
  <si>
    <t>V-89267</t>
  </si>
  <si>
    <r>
      <rPr>
        <sz val="11"/>
        <rFont val="Calibri"/>
      </rPr>
      <t>Lighttpd must not have the Web Distributed Authoring (WebDAV) module installed.</t>
    </r>
  </si>
  <si>
    <r>
      <rPr>
        <sz val="11"/>
        <color rgb="FF000000"/>
        <rFont val="Calibri"/>
      </rPr>
      <t>Navigate to and open the /opt/vmware/etc/lighttpd/lighttpd.conf file</t>
    </r>
    <r>
      <rPr>
        <sz val="11"/>
        <color rgb="FF000000"/>
        <rFont val="Calibri"/>
      </rPr>
      <t xml:space="preserve">
</t>
    </r>
    <r>
      <rPr>
        <sz val="11"/>
        <color rgb="FF000000"/>
        <rFont val="Calibri"/>
      </rPr>
      <t>Navigate to the server.modules section.</t>
    </r>
    <r>
      <rPr>
        <sz val="11"/>
        <color rgb="FF000000"/>
        <rFont val="Calibri"/>
      </rPr>
      <t xml:space="preserve">
</t>
    </r>
    <r>
      <rPr>
        <sz val="11"/>
        <color rgb="FF000000"/>
        <rFont val="Calibri"/>
      </rPr>
      <t>In the server.modules section, delete the  "mod_webdav" entry.</t>
    </r>
  </si>
  <si>
    <r>
      <rPr>
        <sz val="11"/>
        <color rgb="FF000000"/>
        <rFont val="Calibri"/>
      </rPr>
      <t>A web server can be installed with functionality that, just by its nature, is not secure. Web Distributed Authoring (WebDAV) is an extension to the HTTP protocol that, when developed, was meant to allow users to create, change, and move documents on a server, typically a web server or web share. Allowing this functionality, development, and deployment is much easier for web authors.</t>
    </r>
    <r>
      <rPr>
        <sz val="11"/>
        <color rgb="FF000000"/>
        <rFont val="Calibri"/>
      </rPr>
      <t xml:space="preserve">
</t>
    </r>
    <r>
      <rPr>
        <sz val="11"/>
        <color rgb="FF000000"/>
        <rFont val="Calibri"/>
      </rPr>
      <t>WebDAV is not widely used and has serious security concerns because it may allow clients to modify unauthorized files on the web server.</t>
    </r>
    <r>
      <rPr>
        <sz val="11"/>
        <color rgb="FF000000"/>
        <rFont val="Calibri"/>
      </rPr>
      <t xml:space="preserve">
</t>
    </r>
    <r>
      <rPr>
        <sz val="11"/>
        <color rgb="FF000000"/>
        <rFont val="Calibri"/>
      </rPr>
      <t>Lighttpd uses the mod_webdav module to provide WebDAV services. This module must not be installed.</t>
    </r>
  </si>
  <si>
    <r>
      <rPr>
        <sz val="11"/>
        <color rgb="FF000000"/>
        <rFont val="Calibri"/>
      </rPr>
      <t xml:space="preserve">At the command prompt, execute the following command:    </t>
    </r>
    <r>
      <rPr>
        <sz val="11"/>
        <color rgb="FF000000"/>
        <rFont val="Calibri"/>
      </rPr>
      <t xml:space="preserve">
</t>
    </r>
    <r>
      <rPr>
        <sz val="11"/>
        <color rgb="FF000000"/>
        <rFont val="Calibri"/>
      </rPr>
      <t>cat /opt/vmware/etc/lighttpd/lighttpd.conf | awk '/server\.modules/,/\)/'</t>
    </r>
    <r>
      <rPr>
        <sz val="11"/>
        <color rgb="FF000000"/>
        <rFont val="Calibri"/>
      </rPr>
      <t xml:space="preserve">
</t>
    </r>
    <r>
      <rPr>
        <sz val="11"/>
        <color rgb="FF000000"/>
        <rFont val="Calibri"/>
      </rPr>
      <t>If the value "mod_webdav" module is listed, this is a finding.</t>
    </r>
  </si>
  <si>
    <t>V-89269</t>
  </si>
  <si>
    <r>
      <rPr>
        <sz val="11"/>
        <rFont val="Calibri"/>
      </rPr>
      <t>Lighttpd must not have the webdav configuration file included.</t>
    </r>
  </si>
  <si>
    <r>
      <rPr>
        <sz val="11"/>
        <color rgb="FF000000"/>
        <rFont val="Calibri"/>
      </rPr>
      <t>Navigate to and open  /opt/vmware/etc/lighttpd/lighttpd.conf</t>
    </r>
    <r>
      <rPr>
        <sz val="11"/>
        <color rgb="FF000000"/>
        <rFont val="Calibri"/>
      </rPr>
      <t xml:space="preserve">
</t>
    </r>
    <r>
      <rPr>
        <sz val="11"/>
        <color rgb="FF000000"/>
        <rFont val="Calibri"/>
      </rPr>
      <t>Delete or comment out the include "conf.d/webdav.conf" statement.</t>
    </r>
  </si>
  <si>
    <r>
      <rPr>
        <sz val="11"/>
        <color rgb="FF000000"/>
        <rFont val="Calibri"/>
      </rPr>
      <t>A web server can be installed with functionality that, just by its nature, is not secure. Web Distributed Authoring (WebDAV) is an extension to the HTTP protocol that, when developed, was meant to allow users to create, change, and move documents on a server, typically a web server or web share. Allowing this functionality, development, and deployment is much easier for web authors.</t>
    </r>
    <r>
      <rPr>
        <sz val="11"/>
        <color rgb="FF000000"/>
        <rFont val="Calibri"/>
      </rPr>
      <t xml:space="preserve">
</t>
    </r>
    <r>
      <rPr>
        <sz val="11"/>
        <color rgb="FF000000"/>
        <rFont val="Calibri"/>
      </rPr>
      <t>WebDAV is not widely used and has serious security concerns because it may allow clients to modify unauthorized files on the web server.</t>
    </r>
    <r>
      <rPr>
        <sz val="11"/>
        <color rgb="FF000000"/>
        <rFont val="Calibri"/>
      </rPr>
      <t xml:space="preserve">
</t>
    </r>
    <r>
      <rPr>
        <sz val="11"/>
        <color rgb="FF000000"/>
        <rFont val="Calibri"/>
      </rPr>
      <t>The Lighttpd configuration file uses the 'include' statement to include other configuration files. The default lighttpd.conf file contains a reference to include a webdav.conf file, and it is possible for the WebDAV module to be loaded in other files.</t>
    </r>
  </si>
  <si>
    <r>
      <rPr>
        <sz val="11"/>
        <color rgb="FF000000"/>
        <rFont val="Calibri"/>
      </rPr>
      <t>At the command prompt, execute the following command:</t>
    </r>
    <r>
      <rPr>
        <sz val="11"/>
        <color rgb="FF000000"/>
        <rFont val="Calibri"/>
      </rPr>
      <t xml:space="preserve">
</t>
    </r>
    <r>
      <rPr>
        <sz val="11"/>
        <color rgb="FF000000"/>
        <rFont val="Calibri"/>
      </rPr>
      <t>grep 'webdav.conf' /opt/vmware/etc/lighttpd/lighttpd.conf</t>
    </r>
    <r>
      <rPr>
        <sz val="11"/>
        <color rgb="FF000000"/>
        <rFont val="Calibri"/>
      </rPr>
      <t xml:space="preserve">
</t>
    </r>
    <r>
      <rPr>
        <sz val="11"/>
        <color rgb="FF000000"/>
        <rFont val="Calibri"/>
      </rPr>
      <t>If the return value is an include statement and it is not commented out, this is a finding.</t>
    </r>
  </si>
  <si>
    <t>V-89271</t>
  </si>
  <si>
    <r>
      <rPr>
        <sz val="11"/>
        <rFont val="Calibri"/>
      </rPr>
      <t>Lighttpd must prevent hosted applications from exhausting system resources.</t>
    </r>
  </si>
  <si>
    <r>
      <rPr>
        <sz val="11"/>
        <color rgb="FF000000"/>
        <rFont val="Calibri"/>
      </rPr>
      <t>Navigate to and open /opt/vmware/etc/lighttpd/lighttpd.conf file</t>
    </r>
    <r>
      <rPr>
        <sz val="11"/>
        <color rgb="FF000000"/>
        <rFont val="Calibri"/>
      </rPr>
      <t xml:space="preserve">
</t>
    </r>
    <r>
      <rPr>
        <sz val="11"/>
        <color rgb="FF000000"/>
        <rFont val="Calibri"/>
      </rPr>
      <t>Configure the lighttpd.conf file with the following:</t>
    </r>
    <r>
      <rPr>
        <sz val="11"/>
        <color rgb="FF000000"/>
        <rFont val="Calibri"/>
      </rPr>
      <t xml:space="preserve">
</t>
    </r>
    <r>
      <rPr>
        <sz val="11"/>
        <color rgb="FF000000"/>
        <rFont val="Calibri"/>
      </rPr>
      <t>server.max-keep-alive-idle = 30</t>
    </r>
  </si>
  <si>
    <r>
      <rPr>
        <sz val="11"/>
        <color rgb="FF000000"/>
        <rFont val="Calibri"/>
      </rPr>
      <t xml:space="preserve">When it comes to DoS attacks, most of the attention is paid to ensuring that systems and applications are not victims of these attacks. While it is true that those accountable for systems want to ensure they are not affected by a DoS attack, they also need to ensure their systems and applications are not used to launch such an attack against others. To that extent, a variety of technologies exist to limit, or in some cases, eliminate the effects of DoS attacks. Limiting system resources that are allocated to any user to a bare minimum may also reduce the ability of users to launch some DoS attacks. Applications and application developers must take the steps needed to ensure users cannot use these applications to launch DoS attacks against other systems and networks. </t>
    </r>
    <r>
      <rPr>
        <sz val="11"/>
        <color rgb="FF000000"/>
        <rFont val="Calibri"/>
      </rPr>
      <t xml:space="preserve">
</t>
    </r>
    <r>
      <rPr>
        <sz val="11"/>
        <color rgb="FF000000"/>
        <rFont val="Calibri"/>
      </rPr>
      <t>An example would be preventing Lighttpd from keeping idle connections open for too long.</t>
    </r>
  </si>
  <si>
    <r>
      <rPr>
        <sz val="11"/>
        <color rgb="FF000000"/>
        <rFont val="Calibri"/>
      </rPr>
      <t>At the command prompt, execute the following command:</t>
    </r>
    <r>
      <rPr>
        <sz val="11"/>
        <color rgb="FF000000"/>
        <rFont val="Calibri"/>
      </rPr>
      <t xml:space="preserve">
</t>
    </r>
    <r>
      <rPr>
        <sz val="11"/>
        <color rgb="FF000000"/>
        <rFont val="Calibri"/>
      </rPr>
      <t>grep '^server.max-keep-alive-idle' /opt/vmware/etc/lighttpd/lighttpd.conf</t>
    </r>
    <r>
      <rPr>
        <sz val="11"/>
        <color rgb="FF000000"/>
        <rFont val="Calibri"/>
      </rPr>
      <t xml:space="preserve">
</t>
    </r>
    <r>
      <rPr>
        <sz val="11"/>
        <color rgb="FF000000"/>
        <rFont val="Calibri"/>
      </rPr>
      <t>If the "server.max-keep-alive-idle" is not set to "30", this is a finding.</t>
    </r>
  </si>
  <si>
    <t>V-89273</t>
  </si>
  <si>
    <r>
      <rPr>
        <sz val="11"/>
        <rFont val="Calibri"/>
      </rPr>
      <t>Lighttpd must not use symbolic links in the Lighttpd web content directory tree.</t>
    </r>
  </si>
  <si>
    <r>
      <rPr>
        <sz val="11"/>
        <color rgb="FF000000"/>
        <rFont val="Calibri"/>
      </rPr>
      <t>At the command prompt, enter the following commands:</t>
    </r>
    <r>
      <rPr>
        <sz val="11"/>
        <color rgb="FF000000"/>
        <rFont val="Calibri"/>
      </rPr>
      <t xml:space="preserve">
</t>
    </r>
    <r>
      <rPr>
        <sz val="11"/>
        <color rgb="FF000000"/>
        <rFont val="Calibri"/>
      </rPr>
      <t>Note: Replace &lt;file_name&gt; for the name of any files that were returned.</t>
    </r>
    <r>
      <rPr>
        <sz val="11"/>
        <color rgb="FF000000"/>
        <rFont val="Calibri"/>
      </rPr>
      <t xml:space="preserve">
</t>
    </r>
    <r>
      <rPr>
        <sz val="11"/>
        <color rgb="FF000000"/>
        <rFont val="Calibri"/>
      </rPr>
      <t>unlink &lt;file_name&gt;</t>
    </r>
    <r>
      <rPr>
        <sz val="11"/>
        <color rgb="FF000000"/>
        <rFont val="Calibri"/>
      </rPr>
      <t xml:space="preserve">
</t>
    </r>
    <r>
      <rPr>
        <sz val="11"/>
        <color rgb="FF000000"/>
        <rFont val="Calibri"/>
      </rPr>
      <t>Repeat the commands for each file that was listed.</t>
    </r>
  </si>
  <si>
    <r>
      <rPr>
        <sz val="11"/>
        <color rgb="FF000000"/>
        <rFont val="Calibri"/>
      </rPr>
      <t>A symbolic link allows a file or a directory to be referenced using a symbolic name raising a potential hazard if symbolic linkage is made to a sensitive area. When web scripts are executed and symbolic links are allowed, the Lighttpd could be allowed to access locations on the server that are outside the scope of the hosted application document root or home directory.</t>
    </r>
  </si>
  <si>
    <r>
      <rPr>
        <sz val="11"/>
        <color rgb="FF000000"/>
        <rFont val="Calibri"/>
      </rPr>
      <t>At the command prompt, execute the following command:</t>
    </r>
    <r>
      <rPr>
        <sz val="11"/>
        <color rgb="FF000000"/>
        <rFont val="Calibri"/>
      </rPr>
      <t xml:space="preserve">
</t>
    </r>
    <r>
      <rPr>
        <sz val="11"/>
        <color rgb="FF000000"/>
        <rFont val="Calibri"/>
      </rPr>
      <t>find /opt/vmware/share/htdocs -type l</t>
    </r>
    <r>
      <rPr>
        <sz val="11"/>
        <color rgb="FF000000"/>
        <rFont val="Calibri"/>
      </rPr>
      <t xml:space="preserve">
</t>
    </r>
    <r>
      <rPr>
        <sz val="11"/>
        <color rgb="FF000000"/>
        <rFont val="Calibri"/>
      </rPr>
      <t>If any files are listed, this is a finding.</t>
    </r>
  </si>
  <si>
    <t>V-89275</t>
  </si>
  <si>
    <r>
      <rPr>
        <sz val="11"/>
        <rFont val="Calibri"/>
      </rPr>
      <t>Lighttpd must be configured to use port 5480.</t>
    </r>
  </si>
  <si>
    <r>
      <rPr>
        <sz val="11"/>
        <color rgb="FF000000"/>
        <rFont val="Calibri"/>
      </rPr>
      <t>Navigate to and open /opt/vmware/etc/lighttpd/lighttpd.conf file</t>
    </r>
    <r>
      <rPr>
        <sz val="11"/>
        <color rgb="FF000000"/>
        <rFont val="Calibri"/>
      </rPr>
      <t xml:space="preserve">
</t>
    </r>
    <r>
      <rPr>
        <sz val="11"/>
        <color rgb="FF000000"/>
        <rFont val="Calibri"/>
      </rPr>
      <t>Configure the lighttpd.conf file with the following:</t>
    </r>
    <r>
      <rPr>
        <sz val="11"/>
        <color rgb="FF000000"/>
        <rFont val="Calibri"/>
      </rPr>
      <t xml:space="preserve">
</t>
    </r>
    <r>
      <rPr>
        <sz val="11"/>
        <color rgb="FF000000"/>
        <rFont val="Calibri"/>
      </rPr>
      <t>server.port = 5480</t>
    </r>
  </si>
  <si>
    <r>
      <rPr>
        <sz val="11"/>
        <color rgb="FF000000"/>
        <rFont val="Calibri"/>
      </rPr>
      <t>Lighttpd is used as the web server for vRealize Automation's Virtual Appliance Management Interface (vAMI). To segregate appliance management from appliance operation, Lighttpd can be configured to listen on a separate port. Port 5488 is the recommended port setting.</t>
    </r>
  </si>
  <si>
    <r>
      <rPr>
        <sz val="11"/>
        <color rgb="FF000000"/>
        <rFont val="Calibri"/>
      </rPr>
      <t>At the command prompt, execute the following command:</t>
    </r>
    <r>
      <rPr>
        <sz val="11"/>
        <color rgb="FF000000"/>
        <rFont val="Calibri"/>
      </rPr>
      <t xml:space="preserve">
</t>
    </r>
    <r>
      <rPr>
        <sz val="11"/>
        <color rgb="FF000000"/>
        <rFont val="Calibri"/>
      </rPr>
      <t>grep '^server.port' /opt/vmware/etc/lighttpd/lighttpd.conf</t>
    </r>
    <r>
      <rPr>
        <sz val="11"/>
        <color rgb="FF000000"/>
        <rFont val="Calibri"/>
      </rPr>
      <t xml:space="preserve">
</t>
    </r>
    <r>
      <rPr>
        <sz val="11"/>
        <color rgb="FF000000"/>
        <rFont val="Calibri"/>
      </rPr>
      <t>If the value of "server.port" is not "5480", this is a finding.</t>
    </r>
  </si>
  <si>
    <t>V-89277</t>
  </si>
  <si>
    <r>
      <rPr>
        <sz val="11"/>
        <rFont val="Calibri"/>
      </rPr>
      <t>Lighttpd must use SSL/TLS protocols in order to secure passwords during transmission from the client.</t>
    </r>
  </si>
  <si>
    <r>
      <rPr>
        <sz val="11"/>
        <color rgb="FF000000"/>
        <rFont val="Calibri"/>
      </rPr>
      <t>Navigate to and open /opt/vmware/etc/lighttpd/lighttpd.conf file</t>
    </r>
    <r>
      <rPr>
        <sz val="11"/>
        <color rgb="FF000000"/>
        <rFont val="Calibri"/>
      </rPr>
      <t xml:space="preserve">
</t>
    </r>
    <r>
      <rPr>
        <sz val="11"/>
        <color rgb="FF000000"/>
        <rFont val="Calibri"/>
      </rPr>
      <t>Configure the lighttpd.conf file with the following:</t>
    </r>
    <r>
      <rPr>
        <sz val="11"/>
        <color rgb="FF000000"/>
        <rFont val="Calibri"/>
      </rPr>
      <t xml:space="preserve">
</t>
    </r>
    <r>
      <rPr>
        <sz val="11"/>
        <color rgb="FF000000"/>
        <rFont val="Calibri"/>
      </rPr>
      <t>ssl.engine = "enable"</t>
    </r>
  </si>
  <si>
    <r>
      <rPr>
        <sz val="11"/>
        <color rgb="FF000000"/>
        <rFont val="Calibri"/>
      </rPr>
      <t>Data used to authenticate, especially passwords, needs to be protected at all times, and encryption is the standard method for protecting authentication data during transmission. Data used to authenticate the vAMI admin must be sent to Lighttpd via SSL/TLS.</t>
    </r>
    <r>
      <rPr>
        <sz val="11"/>
        <color rgb="FF000000"/>
        <rFont val="Calibri"/>
      </rPr>
      <t xml:space="preserve">
</t>
    </r>
    <r>
      <rPr>
        <sz val="11"/>
        <color rgb="FF000000"/>
        <rFont val="Calibri"/>
      </rPr>
      <t>To ensure that Lighttpd is using SSL/TLS, the ssl.engine must be enabled.</t>
    </r>
  </si>
  <si>
    <r>
      <rPr>
        <sz val="11"/>
        <color rgb="FF000000"/>
        <rFont val="Calibri"/>
      </rPr>
      <t>At the command prompt, execute the following command:</t>
    </r>
    <r>
      <rPr>
        <sz val="11"/>
        <color rgb="FF000000"/>
        <rFont val="Calibri"/>
      </rPr>
      <t xml:space="preserve">
</t>
    </r>
    <r>
      <rPr>
        <sz val="11"/>
        <color rgb="FF000000"/>
        <rFont val="Calibri"/>
      </rPr>
      <t>grep '^ssl.engine' /opt/vmware/etc/lighttpd/lighttpd.conf</t>
    </r>
    <r>
      <rPr>
        <sz val="11"/>
        <color rgb="FF000000"/>
        <rFont val="Calibri"/>
      </rPr>
      <t xml:space="preserve">
</t>
    </r>
    <r>
      <rPr>
        <sz val="11"/>
        <color rgb="FF000000"/>
        <rFont val="Calibri"/>
      </rPr>
      <t>If the value of "ssl.engine" is not set to "enable", this is a finding.</t>
    </r>
  </si>
  <si>
    <t>V-89279</t>
  </si>
  <si>
    <r>
      <rPr>
        <sz val="11"/>
        <rFont val="Calibri"/>
      </rPr>
      <t>Lighttpd must have private key access restricted.</t>
    </r>
  </si>
  <si>
    <r>
      <rPr>
        <sz val="11"/>
        <color rgb="FF000000"/>
        <rFont val="Calibri"/>
      </rPr>
      <t>At the command prompt, execute the following commands:</t>
    </r>
    <r>
      <rPr>
        <sz val="11"/>
        <color rgb="FF000000"/>
        <rFont val="Calibri"/>
      </rPr>
      <t xml:space="preserve">
</t>
    </r>
    <r>
      <rPr>
        <sz val="11"/>
        <color rgb="FF000000"/>
        <rFont val="Calibri"/>
      </rPr>
      <t>chown root:root /opt/vmware/etc/lighttpd/server.pem</t>
    </r>
    <r>
      <rPr>
        <sz val="11"/>
        <color rgb="FF000000"/>
        <rFont val="Calibri"/>
      </rPr>
      <t xml:space="preserve">
</t>
    </r>
    <r>
      <rPr>
        <sz val="11"/>
        <color rgb="FF000000"/>
        <rFont val="Calibri"/>
      </rPr>
      <t>chmod 400 /opt/vmware/etc/lighttpd/server.pem</t>
    </r>
  </si>
  <si>
    <r>
      <rPr>
        <sz val="11"/>
        <color rgb="FF000000"/>
        <rFont val="Calibri"/>
      </rPr>
      <t>Lighttpd's private key is used to prove the identity of the server to clients and securely exchange the shared secret key used to encrypt communications between the web server and clients.</t>
    </r>
    <r>
      <rPr>
        <sz val="11"/>
        <color rgb="FF000000"/>
        <rFont val="Calibri"/>
      </rPr>
      <t xml:space="preserve">
</t>
    </r>
    <r>
      <rPr>
        <sz val="11"/>
        <color rgb="FF000000"/>
        <rFont val="Calibri"/>
      </rPr>
      <t xml:space="preserve">Only authenticated system administrators or the designated PKI Sponsor for the web server must have access to the web servers private key. </t>
    </r>
    <r>
      <rPr>
        <sz val="11"/>
        <color rgb="FF000000"/>
        <rFont val="Calibri"/>
      </rPr>
      <t xml:space="preserve">
</t>
    </r>
    <r>
      <rPr>
        <sz val="11"/>
        <color rgb="FF000000"/>
        <rFont val="Calibri"/>
      </rPr>
      <t>By gaining access to the private key, an attacker can pretend to be an authorized server and decrypt the encrypted traffic between a client and the web server.</t>
    </r>
  </si>
  <si>
    <r>
      <rPr>
        <sz val="11"/>
        <color rgb="FF000000"/>
        <rFont val="Calibri"/>
      </rPr>
      <t>At the command prompt, execute the following command:</t>
    </r>
    <r>
      <rPr>
        <sz val="11"/>
        <color rgb="FF000000"/>
        <rFont val="Calibri"/>
      </rPr>
      <t xml:space="preserve">
</t>
    </r>
    <r>
      <rPr>
        <sz val="11"/>
        <color rgb="FF000000"/>
        <rFont val="Calibri"/>
      </rPr>
      <t>ls -al /opt/vmware/etc/lighttpd/server.pem</t>
    </r>
    <r>
      <rPr>
        <sz val="11"/>
        <color rgb="FF000000"/>
        <rFont val="Calibri"/>
      </rPr>
      <t xml:space="preserve">
</t>
    </r>
    <r>
      <rPr>
        <sz val="11"/>
        <color rgb="FF000000"/>
        <rFont val="Calibri"/>
      </rPr>
      <t>If the "server.pem" file is not owned by "root" or the file permissions are not "400", this is a finding.</t>
    </r>
  </si>
  <si>
    <t>V-89281</t>
  </si>
  <si>
    <r>
      <rPr>
        <sz val="11"/>
        <rFont val="Calibri"/>
      </rPr>
      <t>Lighttpd must be configured to use only FIPS 140-2 approved ciphers.</t>
    </r>
  </si>
  <si>
    <r>
      <rPr>
        <sz val="11"/>
        <color rgb="FF000000"/>
        <rFont val="Calibri"/>
      </rPr>
      <t>Navigate to and open /opt/vmware/etc/lighttpd/lighttpd.conf file</t>
    </r>
    <r>
      <rPr>
        <sz val="11"/>
        <color rgb="FF000000"/>
        <rFont val="Calibri"/>
      </rPr>
      <t xml:space="preserve">
</t>
    </r>
    <r>
      <rPr>
        <sz val="11"/>
        <color rgb="FF000000"/>
        <rFont val="Calibri"/>
      </rPr>
      <t>Configure the lighttpd.conf file with the following:</t>
    </r>
    <r>
      <rPr>
        <sz val="11"/>
        <color rgb="FF000000"/>
        <rFont val="Calibri"/>
      </rPr>
      <t xml:space="preserve">
</t>
    </r>
    <r>
      <rPr>
        <sz val="11"/>
        <color rgb="FF000000"/>
        <rFont val="Calibri"/>
      </rPr>
      <t>ssl.cipher-list = "FIPS: +3DES:!aNULL"</t>
    </r>
  </si>
  <si>
    <r>
      <rPr>
        <sz val="11"/>
        <color rgb="FF000000"/>
        <rFont val="Calibri"/>
      </rPr>
      <t>At the command prompt, execute the following command:</t>
    </r>
    <r>
      <rPr>
        <sz val="11"/>
        <color rgb="FF000000"/>
        <rFont val="Calibri"/>
      </rPr>
      <t xml:space="preserve">
</t>
    </r>
    <r>
      <rPr>
        <sz val="11"/>
        <color rgb="FF000000"/>
        <rFont val="Calibri"/>
      </rPr>
      <t>grep 'ssl.cipher-list' /opt/vmware/etc/lighttpd/lighttpd.conf</t>
    </r>
    <r>
      <rPr>
        <sz val="11"/>
        <color rgb="FF000000"/>
        <rFont val="Calibri"/>
      </rPr>
      <t xml:space="preserve">
</t>
    </r>
    <r>
      <rPr>
        <sz val="11"/>
        <color rgb="FF000000"/>
        <rFont val="Calibri"/>
      </rPr>
      <t>If the return value for "ssl.cipher-list" is not set to "FIPS: +3DES:!aNULL", this is a finding.</t>
    </r>
  </si>
  <si>
    <t>V-89283</t>
  </si>
  <si>
    <r>
      <rPr>
        <sz val="11"/>
        <rFont val="Calibri"/>
      </rPr>
      <t>Lighttpd must prohibit non-privileged accounts from accessing the directory tree, the shell, or other operating system functions and utilities.</t>
    </r>
  </si>
  <si>
    <r>
      <rPr>
        <sz val="11"/>
        <color rgb="FF000000"/>
        <rFont val="Calibri"/>
      </rPr>
      <t>At the command prompt, execute the following commands:</t>
    </r>
    <r>
      <rPr>
        <sz val="11"/>
        <color rgb="FF000000"/>
        <rFont val="Calibri"/>
      </rPr>
      <t xml:space="preserve">
</t>
    </r>
    <r>
      <rPr>
        <sz val="11"/>
        <color rgb="FF000000"/>
        <rFont val="Calibri"/>
      </rPr>
      <t>Note: Replace &lt;file_name&gt; for the name of the file that was returned.</t>
    </r>
    <r>
      <rPr>
        <sz val="11"/>
        <color rgb="FF000000"/>
        <rFont val="Calibri"/>
      </rPr>
      <t xml:space="preserve">
</t>
    </r>
    <r>
      <rPr>
        <sz val="11"/>
        <color rgb="FF000000"/>
        <rFont val="Calibri"/>
      </rPr>
      <t>chown root:root &lt;file_name&gt;</t>
    </r>
    <r>
      <rPr>
        <sz val="11"/>
        <color rgb="FF000000"/>
        <rFont val="Calibri"/>
      </rPr>
      <t xml:space="preserve">
</t>
    </r>
    <r>
      <rPr>
        <sz val="11"/>
        <color rgb="FF000000"/>
        <rFont val="Calibri"/>
      </rPr>
      <t>chmod 640 &lt;file_name&gt;</t>
    </r>
    <r>
      <rPr>
        <sz val="11"/>
        <color rgb="FF000000"/>
        <rFont val="Calibri"/>
      </rPr>
      <t xml:space="preserve">
</t>
    </r>
    <r>
      <rPr>
        <sz val="11"/>
        <color rgb="FF000000"/>
        <rFont val="Calibri"/>
      </rPr>
      <t>Repeat the commands for each file that was returned.</t>
    </r>
  </si>
  <si>
    <r>
      <rPr>
        <sz val="11"/>
        <color rgb="FF000000"/>
        <rFont val="Calibri"/>
      </rPr>
      <t>As a rule, accounts on the Lighttpd server are to be kept to a minimum. Only administrators, web managers, developers, auditors, and web authors require accounts on the machine hosting the Lighttpd server. The resources to which these accounts have access must also be closely monitored and controlled. Only the system administrator needs access to all the system's capabilities, while the web administrator and associated staff require access and control of the web content and the Lighttpd server configuration files.</t>
    </r>
  </si>
  <si>
    <r>
      <rPr>
        <sz val="11"/>
        <color rgb="FF000000"/>
        <rFont val="Calibri"/>
      </rPr>
      <t>At the command prompt, execute the following command:</t>
    </r>
    <r>
      <rPr>
        <sz val="11"/>
        <color rgb="FF000000"/>
        <rFont val="Calibri"/>
      </rPr>
      <t xml:space="preserve">
</t>
    </r>
    <r>
      <rPr>
        <sz val="11"/>
        <color rgb="FF000000"/>
        <rFont val="Calibri"/>
      </rPr>
      <t>stat -c "%a %g %G %n" `find /opt/vmware/share/htdocs /opt/vmware/etc/lighttpd /opt/vmware/share/lighttpd -type f` | awk '$1 !~ /^..0/ || $3 !~ /root/ {print}'</t>
    </r>
    <r>
      <rPr>
        <sz val="11"/>
        <color rgb="FF000000"/>
        <rFont val="Calibri"/>
      </rPr>
      <t xml:space="preserve">
</t>
    </r>
    <r>
      <rPr>
        <sz val="11"/>
        <color rgb="FF000000"/>
        <rFont val="Calibri"/>
      </rPr>
      <t>If any files are returned, this is a finding.</t>
    </r>
  </si>
  <si>
    <t>V-89285</t>
  </si>
  <si>
    <r>
      <rPr>
        <sz val="11"/>
        <rFont val="Calibri"/>
      </rPr>
      <t>Lighttpd must have the latest version installed.</t>
    </r>
  </si>
  <si>
    <r>
      <rPr>
        <sz val="11"/>
        <color rgb="FF000000"/>
        <rFont val="Calibri"/>
      </rPr>
      <t>Install the latest version.</t>
    </r>
  </si>
  <si>
    <r>
      <rPr>
        <sz val="11"/>
        <color rgb="FF000000"/>
        <rFont val="Calibri"/>
      </rPr>
      <t>Allowing malicious users the capability to traverse server directory tree can create significant vulnerabilities. Such information and the contents of files listed should not be normally readable by the web users as they often contain information relevant to the configuration and security of the web service.</t>
    </r>
    <r>
      <rPr>
        <sz val="11"/>
        <color rgb="FF000000"/>
        <rFont val="Calibri"/>
      </rPr>
      <t xml:space="preserve">
</t>
    </r>
    <r>
      <rPr>
        <sz val="11"/>
        <color rgb="FF000000"/>
        <rFont val="Calibri"/>
      </rPr>
      <t>Older version of Lighttpd, up to 1.4.34, have been found to be vulnerable to directory traversal and subsequent directory traversal exploits. See CVE-2014-2324 for details.</t>
    </r>
  </si>
  <si>
    <r>
      <rPr>
        <sz val="11"/>
        <color rgb="FF000000"/>
        <rFont val="Calibri"/>
      </rPr>
      <t>At the command prompt, execute the following command:</t>
    </r>
    <r>
      <rPr>
        <sz val="11"/>
        <color rgb="FF000000"/>
        <rFont val="Calibri"/>
      </rPr>
      <t xml:space="preserve">
</t>
    </r>
    <r>
      <rPr>
        <sz val="11"/>
        <color rgb="FF000000"/>
        <rFont val="Calibri"/>
      </rPr>
      <t>/opt/vmware/sbin/vami-lighttpd -v</t>
    </r>
    <r>
      <rPr>
        <sz val="11"/>
        <color rgb="FF000000"/>
        <rFont val="Calibri"/>
      </rPr>
      <t xml:space="preserve">
</t>
    </r>
    <r>
      <rPr>
        <sz val="11"/>
        <color rgb="FF000000"/>
        <rFont val="Calibri"/>
      </rPr>
      <t>If the Lighttpd version does not have the latest version installed, this is a finding.</t>
    </r>
  </si>
  <si>
    <t>V-89287</t>
  </si>
  <si>
    <r>
      <rPr>
        <sz val="11"/>
        <rFont val="Calibri"/>
      </rPr>
      <t>The Lighttpd baseline must be maintained.</t>
    </r>
  </si>
  <si>
    <r>
      <rPr>
        <sz val="11"/>
        <color rgb="FF000000"/>
        <rFont val="Calibri"/>
      </rPr>
      <t>Update the software baseline.</t>
    </r>
  </si>
  <si>
    <r>
      <rPr>
        <sz val="11"/>
        <color rgb="FF000000"/>
        <rFont val="Calibri"/>
      </rPr>
      <t>Without maintenance of a baseline of current Lighttpd software, monitoring for changes cannot be complete and unauthorized changes to the software can go undetected. Changes to Lighttpd could be the result of intentional or unintentional actions.</t>
    </r>
  </si>
  <si>
    <r>
      <rPr>
        <sz val="11"/>
        <color rgb="FF000000"/>
        <rFont val="Calibri"/>
      </rPr>
      <t>Obtain supporting documentation from the ISSO.</t>
    </r>
    <r>
      <rPr>
        <sz val="11"/>
        <color rgb="FF000000"/>
        <rFont val="Calibri"/>
      </rPr>
      <t xml:space="preserve">
</t>
    </r>
    <r>
      <rPr>
        <sz val="11"/>
        <color rgb="FF000000"/>
        <rFont val="Calibri"/>
      </rPr>
      <t>Determine if a software baseline is being maintained.</t>
    </r>
    <r>
      <rPr>
        <sz val="11"/>
        <color rgb="FF000000"/>
        <rFont val="Calibri"/>
      </rPr>
      <t xml:space="preserve">
</t>
    </r>
    <r>
      <rPr>
        <sz val="11"/>
        <color rgb="FF000000"/>
        <rFont val="Calibri"/>
      </rPr>
      <t>If a baseline is not being maintained, this is a finding.</t>
    </r>
  </si>
  <si>
    <t>V-89289</t>
  </si>
  <si>
    <r>
      <rPr>
        <sz val="11"/>
        <rFont val="Calibri"/>
      </rPr>
      <t>Lighttpd must protect against or limit the effects of HTTP types of Denial of Service (DoS) attacks.</t>
    </r>
  </si>
  <si>
    <r>
      <rPr>
        <sz val="11"/>
        <color rgb="FF000000"/>
        <rFont val="Calibri"/>
      </rPr>
      <t>Navigate to and open /opt/vmware/etc/lighttpd/lighttpd.conf</t>
    </r>
    <r>
      <rPr>
        <sz val="11"/>
        <color rgb="FF000000"/>
        <rFont val="Calibri"/>
      </rPr>
      <t xml:space="preserve">
</t>
    </r>
    <r>
      <rPr>
        <sz val="11"/>
        <color rgb="FF000000"/>
        <rFont val="Calibri"/>
      </rPr>
      <t xml:space="preserve">Configure the "lighttpd.conf" file with the following: </t>
    </r>
    <r>
      <rPr>
        <sz val="11"/>
        <color rgb="FF000000"/>
        <rFont val="Calibri"/>
      </rPr>
      <t xml:space="preserve">
</t>
    </r>
    <r>
      <rPr>
        <sz val="11"/>
        <color rgb="FF000000"/>
        <rFont val="Calibri"/>
      </rPr>
      <t>server.max-fds = 2048</t>
    </r>
  </si>
  <si>
    <r>
      <rPr>
        <sz val="11"/>
        <color rgb="FF000000"/>
        <rFont val="Calibri"/>
      </rPr>
      <t>In UNIX and related computer operating systems, a file descriptor is an indicator used to access a file or other input/output resource, such as a pipe or network connection. File descriptors index into a per-process file descriptor table maintained by the kernel, that in turn indexes into a system-wide table of files opened by all processes, called the file table.</t>
    </r>
    <r>
      <rPr>
        <sz val="11"/>
        <color rgb="FF000000"/>
        <rFont val="Calibri"/>
      </rPr>
      <t xml:space="preserve">
</t>
    </r>
    <r>
      <rPr>
        <sz val="11"/>
        <color rgb="FF000000"/>
        <rFont val="Calibri"/>
      </rPr>
      <t>As a single-threaded server, Lighttpd must be limited in the number of file descriptors that can be allocated. This will prevent Lighttpd from being used in a form of DoS attack against the Operating System.</t>
    </r>
  </si>
  <si>
    <r>
      <rPr>
        <sz val="11"/>
        <color rgb="FF000000"/>
        <rFont val="Calibri"/>
      </rPr>
      <t>At the command prompt, execute the following command:</t>
    </r>
    <r>
      <rPr>
        <sz val="11"/>
        <color rgb="FF000000"/>
        <rFont val="Calibri"/>
      </rPr>
      <t xml:space="preserve">
</t>
    </r>
    <r>
      <rPr>
        <sz val="11"/>
        <color rgb="FF000000"/>
        <rFont val="Calibri"/>
      </rPr>
      <t>grep '^server.max-fds' /opt/vmware/etc/lighttpd/lighttpd.conf</t>
    </r>
    <r>
      <rPr>
        <sz val="11"/>
        <color rgb="FF000000"/>
        <rFont val="Calibri"/>
      </rPr>
      <t xml:space="preserve">
</t>
    </r>
    <r>
      <rPr>
        <sz val="11"/>
        <color rgb="FF000000"/>
        <rFont val="Calibri"/>
      </rPr>
      <t>If the value for "server.max-fds" is not set to "2048", this is a finding.</t>
    </r>
  </si>
  <si>
    <t>V-89291</t>
  </si>
  <si>
    <r>
      <rPr>
        <sz val="11"/>
        <rFont val="Calibri"/>
      </rPr>
      <t>Lighttpd must disable directory browsing.</t>
    </r>
  </si>
  <si>
    <r>
      <rPr>
        <sz val="11"/>
        <color rgb="FF000000"/>
        <rFont val="Calibri"/>
      </rPr>
      <t>Navigate to and open /opt/vmware/etc/lighttpd/lighttpd.conf</t>
    </r>
    <r>
      <rPr>
        <sz val="11"/>
        <color rgb="FF000000"/>
        <rFont val="Calibri"/>
      </rPr>
      <t xml:space="preserve">
</t>
    </r>
    <r>
      <rPr>
        <sz val="11"/>
        <color rgb="FF000000"/>
        <rFont val="Calibri"/>
      </rPr>
      <t>Configure the "lighttpd.conf" file with the following:</t>
    </r>
    <r>
      <rPr>
        <sz val="11"/>
        <color rgb="FF000000"/>
        <rFont val="Calibri"/>
      </rPr>
      <t xml:space="preserve">
</t>
    </r>
    <r>
      <rPr>
        <sz val="11"/>
        <color rgb="FF000000"/>
        <rFont val="Calibri"/>
      </rPr>
      <t xml:space="preserve"> dir-listing.activate  = "disable"</t>
    </r>
  </si>
  <si>
    <r>
      <rPr>
        <sz val="11"/>
        <color rgb="FF000000"/>
        <rFont val="Calibri"/>
      </rPr>
      <t>If not disabled, the directory listing feature can be used to facilitate a directory traversal exploit. Directory listing must be disabled.</t>
    </r>
    <r>
      <rPr>
        <sz val="11"/>
        <color rgb="FF000000"/>
        <rFont val="Calibri"/>
      </rPr>
      <t xml:space="preserve">
</t>
    </r>
    <r>
      <rPr>
        <sz val="11"/>
        <color rgb="FF000000"/>
        <rFont val="Calibri"/>
      </rPr>
      <t>Lighttpd provides a configuration setting, dir-listing.activate, that must be set properly in order to globally disable directory listing.</t>
    </r>
  </si>
  <si>
    <r>
      <rPr>
        <sz val="11"/>
        <color rgb="FF000000"/>
        <rFont val="Calibri"/>
      </rPr>
      <t>At the command prompt, execute the following command:</t>
    </r>
    <r>
      <rPr>
        <sz val="11"/>
        <color rgb="FF000000"/>
        <rFont val="Calibri"/>
      </rPr>
      <t xml:space="preserve">
</t>
    </r>
    <r>
      <rPr>
        <sz val="11"/>
        <color rgb="FF000000"/>
        <rFont val="Calibri"/>
      </rPr>
      <t>grep '^dir-listing.activate' /opt/vmware/etc/lighttpd/lighttpd.conf</t>
    </r>
    <r>
      <rPr>
        <sz val="11"/>
        <color rgb="FF000000"/>
        <rFont val="Calibri"/>
      </rPr>
      <t xml:space="preserve">
</t>
    </r>
    <r>
      <rPr>
        <sz val="11"/>
        <color rgb="FF000000"/>
        <rFont val="Calibri"/>
      </rPr>
      <t>If the value for "dir-listing.activate" is not set to "disable", this is a finding.</t>
    </r>
  </si>
  <si>
    <t>V-89293</t>
  </si>
  <si>
    <r>
      <rPr>
        <sz val="11"/>
        <rFont val="Calibri"/>
      </rPr>
      <t>Lighttpd must not be configured to use mod_status.</t>
    </r>
  </si>
  <si>
    <r>
      <rPr>
        <sz val="11"/>
        <color rgb="FF000000"/>
        <rFont val="Calibri"/>
      </rPr>
      <t>Navigate to and open the /opt/vmware/etc/lighttpd/lighttpd.conf file</t>
    </r>
    <r>
      <rPr>
        <sz val="11"/>
        <color rgb="FF000000"/>
        <rFont val="Calibri"/>
      </rPr>
      <t xml:space="preserve">
</t>
    </r>
    <r>
      <rPr>
        <sz val="11"/>
        <color rgb="FF000000"/>
        <rFont val="Calibri"/>
      </rPr>
      <t>Navigate to the "server.modules" section.</t>
    </r>
    <r>
      <rPr>
        <sz val="11"/>
        <color rgb="FF000000"/>
        <rFont val="Calibri"/>
      </rPr>
      <t xml:space="preserve">
</t>
    </r>
    <r>
      <rPr>
        <sz val="11"/>
        <color rgb="FF000000"/>
        <rFont val="Calibri"/>
      </rPr>
      <t>In the "server.modules" section, delete the "mod_status" entry.</t>
    </r>
  </si>
  <si>
    <r>
      <rPr>
        <sz val="11"/>
        <color rgb="FF000000"/>
        <rFont val="Calibri"/>
      </rPr>
      <t xml:space="preserve">Any application providing too much information in error logs and in administrative messages to the screen risks compromising the data and security of the application and system. The structure and content of error messages needs to be carefully considered by the organization and development team. </t>
    </r>
    <r>
      <rPr>
        <sz val="11"/>
        <color rgb="FF000000"/>
        <rFont val="Calibri"/>
      </rPr>
      <t xml:space="preserve">
</t>
    </r>
    <r>
      <rPr>
        <sz val="11"/>
        <color rgb="FF000000"/>
        <rFont val="Calibri"/>
      </rPr>
      <t>Lighttpd must only generate error messages that provide information necessary for corrective actions without revealing sensitive or potentially harmful information in error logs and administrative messages. The mod_status module generates the status overview of the webserver. The information covers:</t>
    </r>
    <r>
      <rPr>
        <sz val="11"/>
        <color rgb="FF000000"/>
        <rFont val="Calibri"/>
      </rPr>
      <t xml:space="preserve">
</t>
    </r>
    <r>
      <rPr>
        <sz val="11"/>
        <color rgb="FF000000"/>
        <rFont val="Calibri"/>
      </rPr>
      <t>uptime</t>
    </r>
    <r>
      <rPr>
        <sz val="11"/>
        <color rgb="FF000000"/>
        <rFont val="Calibri"/>
      </rPr>
      <t xml:space="preserve">
</t>
    </r>
    <r>
      <rPr>
        <sz val="11"/>
        <color rgb="FF000000"/>
        <rFont val="Calibri"/>
      </rPr>
      <t>average throughput</t>
    </r>
    <r>
      <rPr>
        <sz val="11"/>
        <color rgb="FF000000"/>
        <rFont val="Calibri"/>
      </rPr>
      <t xml:space="preserve">
</t>
    </r>
    <r>
      <rPr>
        <sz val="11"/>
        <color rgb="FF000000"/>
        <rFont val="Calibri"/>
      </rPr>
      <t>current throughput</t>
    </r>
    <r>
      <rPr>
        <sz val="11"/>
        <color rgb="FF000000"/>
        <rFont val="Calibri"/>
      </rPr>
      <t xml:space="preserve">
</t>
    </r>
    <r>
      <rPr>
        <sz val="11"/>
        <color rgb="FF000000"/>
        <rFont val="Calibri"/>
      </rPr>
      <t>active connections and their state</t>
    </r>
    <r>
      <rPr>
        <sz val="11"/>
        <color rgb="FF000000"/>
        <rFont val="Calibri"/>
      </rPr>
      <t xml:space="preserve">
</t>
    </r>
    <r>
      <rPr>
        <sz val="11"/>
        <color rgb="FF000000"/>
        <rFont val="Calibri"/>
      </rPr>
      <t>While this information is useful on a development system, production systems must not have mod_status enabled.</t>
    </r>
  </si>
  <si>
    <r>
      <rPr>
        <sz val="11"/>
        <color rgb="FF000000"/>
        <rFont val="Calibri"/>
      </rPr>
      <t xml:space="preserve">At the command prompt, execute the following command:    </t>
    </r>
    <r>
      <rPr>
        <sz val="11"/>
        <color rgb="FF000000"/>
        <rFont val="Calibri"/>
      </rPr>
      <t xml:space="preserve">
</t>
    </r>
    <r>
      <rPr>
        <sz val="11"/>
        <color rgb="FF000000"/>
        <rFont val="Calibri"/>
      </rPr>
      <t>cat /opt/vmware/etc/lighttpd/lighttpd.conf | awk '/server\.modules/,/\)/'</t>
    </r>
    <r>
      <rPr>
        <sz val="11"/>
        <color rgb="FF000000"/>
        <rFont val="Calibri"/>
      </rPr>
      <t xml:space="preserve">
</t>
    </r>
    <r>
      <rPr>
        <sz val="11"/>
        <color rgb="FF000000"/>
        <rFont val="Calibri"/>
      </rPr>
      <t>If the "mod_status" module is listed, this is a finding.</t>
    </r>
  </si>
  <si>
    <t>V-89295</t>
  </si>
  <si>
    <r>
      <rPr>
        <sz val="11"/>
        <rFont val="Calibri"/>
      </rPr>
      <t>Lighttpd must have debug logging disabled.</t>
    </r>
  </si>
  <si>
    <r>
      <rPr>
        <sz val="11"/>
        <color rgb="FF000000"/>
        <rFont val="Calibri"/>
      </rPr>
      <t>Navigate to and open /opt/vmware/etc/lighttpd/lighttpd.conf</t>
    </r>
    <r>
      <rPr>
        <sz val="11"/>
        <color rgb="FF000000"/>
        <rFont val="Calibri"/>
      </rPr>
      <t xml:space="preserve">
</t>
    </r>
    <r>
      <rPr>
        <sz val="11"/>
        <color rgb="FF000000"/>
        <rFont val="Calibri"/>
      </rPr>
      <t xml:space="preserve">Configure the "lighttpd.conf" file with the following: </t>
    </r>
    <r>
      <rPr>
        <sz val="11"/>
        <color rgb="FF000000"/>
        <rFont val="Calibri"/>
      </rPr>
      <t xml:space="preserve">
</t>
    </r>
    <r>
      <rPr>
        <sz val="11"/>
        <color rgb="FF000000"/>
        <rFont val="Calibri"/>
      </rPr>
      <t>debug.log-request-handling = "disable"</t>
    </r>
  </si>
  <si>
    <r>
      <rPr>
        <sz val="11"/>
        <color rgb="FF000000"/>
        <rFont val="Calibri"/>
      </rPr>
      <t>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 Since this information may be placed in logs and general messages during normal operation of the web server, an attacker does not need to cause an error condition to gain this information.</t>
    </r>
    <r>
      <rPr>
        <sz val="11"/>
        <color rgb="FF000000"/>
        <rFont val="Calibri"/>
      </rPr>
      <t xml:space="preserve">
</t>
    </r>
    <r>
      <rPr>
        <sz val="11"/>
        <color rgb="FF000000"/>
        <rFont val="Calibri"/>
      </rPr>
      <t>While this information is useful on a development system, production systems must not have debug logging enabled.</t>
    </r>
  </si>
  <si>
    <r>
      <rPr>
        <sz val="11"/>
        <color rgb="FF000000"/>
        <rFont val="Calibri"/>
      </rPr>
      <t xml:space="preserve">At the command prompt, execute the following command:    </t>
    </r>
    <r>
      <rPr>
        <sz val="11"/>
        <color rgb="FF000000"/>
        <rFont val="Calibri"/>
      </rPr>
      <t xml:space="preserve">
</t>
    </r>
    <r>
      <rPr>
        <sz val="11"/>
        <color rgb="FF000000"/>
        <rFont val="Calibri"/>
      </rPr>
      <t>grep '^debug.log-request-handling' /opt/vmware/etc/lighttpd/lighttpd.conf</t>
    </r>
    <r>
      <rPr>
        <sz val="11"/>
        <color rgb="FF000000"/>
        <rFont val="Calibri"/>
      </rPr>
      <t xml:space="preserve">
</t>
    </r>
    <r>
      <rPr>
        <sz val="11"/>
        <color rgb="FF000000"/>
        <rFont val="Calibri"/>
      </rPr>
      <t>If the value for "debug.log-request-handling" is not set to "disable", this is a finding.</t>
    </r>
  </si>
  <si>
    <t>V-89297</t>
  </si>
  <si>
    <r>
      <rPr>
        <sz val="11"/>
        <rFont val="Calibri"/>
      </rPr>
      <t>Lighttpd must be configured to utilize the Common Information Model Object Manager.</t>
    </r>
  </si>
  <si>
    <r>
      <rPr>
        <sz val="11"/>
        <color rgb="FF000000"/>
        <rFont val="Calibri"/>
      </rPr>
      <t>Navigate to and open /opt/vmware/etc/lighttpd/lighttpd.conf</t>
    </r>
    <r>
      <rPr>
        <sz val="11"/>
        <color rgb="FF000000"/>
        <rFont val="Calibri"/>
      </rPr>
      <t xml:space="preserve">
</t>
    </r>
    <r>
      <rPr>
        <sz val="11"/>
        <color rgb="FF000000"/>
        <rFont val="Calibri"/>
      </rPr>
      <t>Configure the lighttpd.conf with the following:</t>
    </r>
    <r>
      <rPr>
        <sz val="11"/>
        <color rgb="FF000000"/>
        <rFont val="Calibri"/>
      </rPr>
      <t xml:space="preserve">
</t>
    </r>
    <r>
      <rPr>
        <sz val="11"/>
        <color rgb="FF000000"/>
        <rFont val="Calibri"/>
      </rPr>
      <t>$HTTP["url"] =~ "^/cimom" {</t>
    </r>
    <r>
      <rPr>
        <sz val="11"/>
        <color rgb="FF000000"/>
        <rFont val="Calibri"/>
      </rPr>
      <t xml:space="preserve">
</t>
    </r>
    <r>
      <rPr>
        <sz val="11"/>
        <color rgb="FF000000"/>
        <rFont val="Calibri"/>
      </rPr>
      <t xml:space="preserve">    proxy.server = ( ""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"host" =&gt; "127.0.0.1",</t>
    </r>
    <r>
      <rPr>
        <sz val="11"/>
        <color rgb="FF000000"/>
        <rFont val="Calibri"/>
      </rPr>
      <t xml:space="preserve">
</t>
    </r>
    <r>
      <rPr>
        <sz val="11"/>
        <color rgb="FF000000"/>
        <rFont val="Calibri"/>
      </rPr>
      <t xml:space="preserve">                      "port" =&gt; "5488"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</si>
  <si>
    <r>
      <rPr>
        <sz val="11"/>
        <color rgb="FF000000"/>
        <rFont val="Calibri"/>
      </rPr>
      <t>Remote access to the web server is any access that communicates through an external, non-organization-controlled network. Remote access can be used to access hosted applications or to perform management functions.</t>
    </r>
    <r>
      <rPr>
        <sz val="11"/>
        <color rgb="FF000000"/>
        <rFont val="Calibri"/>
      </rPr>
      <t xml:space="preserve">
</t>
    </r>
    <r>
      <rPr>
        <sz val="11"/>
        <color rgb="FF000000"/>
        <rFont val="Calibri"/>
      </rPr>
      <t>A web server can be accessed remotely and must be able to enforce remote access policy requirements or work in conjunction with enterprise tools designed to enforce policy requirements.</t>
    </r>
    <r>
      <rPr>
        <sz val="11"/>
        <color rgb="FF000000"/>
        <rFont val="Calibri"/>
      </rPr>
      <t xml:space="preserve">
</t>
    </r>
    <r>
      <rPr>
        <sz val="11"/>
        <color rgb="FF000000"/>
        <rFont val="Calibri"/>
      </rPr>
      <t>As the web server for the vRA Virtual Appliance Management Interface (vAMI), Lighttpd is the primary remote access management system for vRA. vRA uses CIMOM to Authenticate the sysadmin and to enforce policy requirements.</t>
    </r>
  </si>
  <si>
    <r>
      <rPr>
        <sz val="11"/>
        <color rgb="FF000000"/>
        <rFont val="Calibri"/>
      </rPr>
      <t xml:space="preserve">At the command prompt, execute the following command:    </t>
    </r>
    <r>
      <rPr>
        <sz val="11"/>
        <color rgb="FF000000"/>
        <rFont val="Calibri"/>
      </rPr>
      <t xml:space="preserve">
</t>
    </r>
    <r>
      <rPr>
        <sz val="11"/>
        <color rgb="FF000000"/>
        <rFont val="Calibri"/>
      </rPr>
      <t>cat /opt/vmware/etc/lighttpd/lighttpd.conf | awk '/cimom/,/}/'</t>
    </r>
    <r>
      <rPr>
        <sz val="11"/>
        <color rgb="FF000000"/>
        <rFont val="Calibri"/>
      </rPr>
      <t xml:space="preserve">
</t>
    </r>
    <r>
      <rPr>
        <sz val="11"/>
        <color rgb="FF000000"/>
        <rFont val="Calibri"/>
      </rPr>
      <t>Note:  The return value should produce the following output:</t>
    </r>
    <r>
      <rPr>
        <sz val="11"/>
        <color rgb="FF000000"/>
        <rFont val="Calibri"/>
      </rPr>
      <t xml:space="preserve">
</t>
    </r>
    <r>
      <rPr>
        <sz val="11"/>
        <color rgb="FF000000"/>
        <rFont val="Calibri"/>
      </rPr>
      <t>$HTTP["url"] =~ "^/cimom" {</t>
    </r>
    <r>
      <rPr>
        <sz val="11"/>
        <color rgb="FF000000"/>
        <rFont val="Calibri"/>
      </rPr>
      <t xml:space="preserve">
</t>
    </r>
    <r>
      <rPr>
        <sz val="11"/>
        <color rgb="FF000000"/>
        <rFont val="Calibri"/>
      </rPr>
      <t xml:space="preserve">    proxy.server = ( ""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"host" =&gt; "127.0.0.1",</t>
    </r>
    <r>
      <rPr>
        <sz val="11"/>
        <color rgb="FF000000"/>
        <rFont val="Calibri"/>
      </rPr>
      <t xml:space="preserve">
</t>
    </r>
    <r>
      <rPr>
        <sz val="11"/>
        <color rgb="FF000000"/>
        <rFont val="Calibri"/>
      </rPr>
      <t xml:space="preserve">                      "port" =&gt; "5488"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return value does not match the above output, this is a finding.</t>
    </r>
  </si>
  <si>
    <t>V-89299</t>
  </si>
  <si>
    <r>
      <rPr>
        <sz val="11"/>
        <rFont val="Calibri"/>
      </rPr>
      <t>The web server must use a logging mechanism that is configured to provide a warning to the ISSO and SA when allocated record storage volume reaches 75% of maximum log record storage capacity.</t>
    </r>
  </si>
  <si>
    <r>
      <rPr>
        <sz val="11"/>
        <color rgb="FF000000"/>
        <rFont val="Calibri"/>
      </rPr>
      <t>Navigate to and open /opt/vmware/etc/lighttpd/lighttpd.conf</t>
    </r>
    <r>
      <rPr>
        <sz val="11"/>
        <color rgb="FF000000"/>
        <rFont val="Calibri"/>
      </rPr>
      <t xml:space="preserve">
</t>
    </r>
    <r>
      <rPr>
        <sz val="11"/>
        <color rgb="FF000000"/>
        <rFont val="Calibri"/>
      </rPr>
      <t xml:space="preserve">Configure the lighttpd.conf file with the following: </t>
    </r>
    <r>
      <rPr>
        <sz val="11"/>
        <color rgb="FF000000"/>
        <rFont val="Calibri"/>
      </rPr>
      <t xml:space="preserve">
</t>
    </r>
    <r>
      <rPr>
        <sz val="11"/>
        <color rgb="FF000000"/>
        <rFont val="Calibri"/>
      </rPr>
      <t>accesslog.use-syslog = "enable"</t>
    </r>
  </si>
  <si>
    <r>
      <rPr>
        <sz val="11"/>
        <color rgb="FF000000"/>
        <rFont val="Calibri"/>
      </rPr>
      <t xml:space="preserve">It is critical for the appropriate personnel to be aware if a system is at risk of failing to process logs as required. Log processing failures include: software/hardware errors, failures in the log capturing mechanisms, and log storage capacity being reached or exceeded. </t>
    </r>
    <r>
      <rPr>
        <sz val="11"/>
        <color rgb="FF000000"/>
        <rFont val="Calibri"/>
      </rPr>
      <t xml:space="preserve">
</t>
    </r>
    <r>
      <rPr>
        <sz val="11"/>
        <color rgb="FF000000"/>
        <rFont val="Calibri"/>
      </rPr>
      <t xml:space="preserve">If log capacity were to be exceeded, then events subsequently occurring would not be recorded. Organizations shall define a maximum allowable percentage of storage capacity serving as an alarming threshold (e.g., web server has exceeded 75% of log storage capacity allocated), at which time the web server or the logging mechanism the web server utilizes will provide a warning to the ISSO and SA at a minimum. </t>
    </r>
    <r>
      <rPr>
        <sz val="11"/>
        <color rgb="FF000000"/>
        <rFont val="Calibri"/>
      </rPr>
      <t xml:space="preserve">
</t>
    </r>
    <r>
      <rPr>
        <sz val="11"/>
        <color rgb="FF000000"/>
        <rFont val="Calibri"/>
      </rPr>
      <t>This requirement can be met by configuring the web server to utilize a dedicated log tool that meets this requirement.</t>
    </r>
  </si>
  <si>
    <r>
      <rPr>
        <sz val="11"/>
        <color rgb="FF000000"/>
        <rFont val="Calibri"/>
      </rPr>
      <t>At the command prompt, execute the following command:</t>
    </r>
    <r>
      <rPr>
        <sz val="11"/>
        <color rgb="FF000000"/>
        <rFont val="Calibri"/>
      </rPr>
      <t xml:space="preserve">
</t>
    </r>
    <r>
      <rPr>
        <sz val="11"/>
        <color rgb="FF000000"/>
        <rFont val="Calibri"/>
      </rPr>
      <t>grep 'accesslog.use-syslog' /opt/vmware/etc/lighttpd/lighttpd.conf | grep -v ^#</t>
    </r>
    <r>
      <rPr>
        <sz val="11"/>
        <color rgb="FF000000"/>
        <rFont val="Calibri"/>
      </rPr>
      <t xml:space="preserve">
</t>
    </r>
    <r>
      <rPr>
        <sz val="11"/>
        <color rgb="FF000000"/>
        <rFont val="Calibri"/>
      </rPr>
      <t>If the value for "accesslog.use-syslog" is not set to "enable" or is missing, this is a finding.</t>
    </r>
  </si>
  <si>
    <t>V-89301</t>
  </si>
  <si>
    <r>
      <rPr>
        <sz val="11"/>
        <rFont val="Calibri"/>
      </rPr>
      <t>Lighttpd audit records must be mapped to a time stamp.</t>
    </r>
  </si>
  <si>
    <r>
      <rPr>
        <sz val="11"/>
        <color rgb="FF000000"/>
        <rFont val="Calibri"/>
      </rPr>
      <t>Navigate to and open /opt/vmware/etc/lighttpd/lighttpd.conf</t>
    </r>
    <r>
      <rPr>
        <sz val="11"/>
        <color rgb="FF000000"/>
        <rFont val="Calibri"/>
      </rPr>
      <t xml:space="preserve">
</t>
    </r>
    <r>
      <rPr>
        <sz val="11"/>
        <color rgb="FF000000"/>
        <rFont val="Calibri"/>
      </rPr>
      <t>Note: If the accesslog.format setting was commented out with a '#' sign, remove the '#' sign.</t>
    </r>
    <r>
      <rPr>
        <sz val="11"/>
        <color rgb="FF000000"/>
        <rFont val="Calibri"/>
      </rPr>
      <t xml:space="preserve">
</t>
    </r>
    <r>
      <rPr>
        <sz val="11"/>
        <color rgb="FF000000"/>
        <rFont val="Calibri"/>
      </rPr>
      <t xml:space="preserve">Configure the lighttpd.conf file with the following: </t>
    </r>
    <r>
      <rPr>
        <sz val="11"/>
        <color rgb="FF000000"/>
        <rFont val="Calibri"/>
      </rPr>
      <t xml:space="preserve">
</t>
    </r>
    <r>
      <rPr>
        <sz val="11"/>
        <color rgb="FF000000"/>
        <rFont val="Calibri"/>
      </rPr>
      <t>accesslog.format = "%h %l %u %t \"%r\" %b %&gt;s \"%{User-Agent}i\" \"%{Referer}i\""</t>
    </r>
  </si>
  <si>
    <r>
      <rPr>
        <sz val="11"/>
        <color rgb="FF000000"/>
        <rFont val="Calibri"/>
      </rPr>
      <t>If time stamps are not consistently applied and there is no common time reference, it is difficult to perform forensic analysis across multiple devices and log records.</t>
    </r>
    <r>
      <rPr>
        <sz val="11"/>
        <color rgb="FF000000"/>
        <rFont val="Calibri"/>
      </rPr>
      <t xml:space="preserve">
</t>
    </r>
    <r>
      <rPr>
        <sz val="11"/>
        <color rgb="FF000000"/>
        <rFont val="Calibri"/>
      </rPr>
      <t>Time stamps generated by the web server include date and time. Time is commonly expressed in Coordinated Universal Time (UTC), a modern continuation of Greenwich Mean Time (GMT), or local time with an offset from UTC.</t>
    </r>
    <r>
      <rPr>
        <sz val="11"/>
        <color rgb="FF000000"/>
        <rFont val="Calibri"/>
      </rPr>
      <t xml:space="preserve">
</t>
    </r>
    <r>
      <rPr>
        <sz val="11"/>
        <color rgb="FF000000"/>
        <rFont val="Calibri"/>
      </rPr>
      <t>In order to ensure that Lighttpd is correctly logging timestamps, the accesslog.format setting must be enabled.</t>
    </r>
  </si>
  <si>
    <r>
      <rPr>
        <sz val="11"/>
        <color rgb="FF000000"/>
        <rFont val="Calibri"/>
      </rPr>
      <t>At the command prompt, execute the following command:</t>
    </r>
    <r>
      <rPr>
        <sz val="11"/>
        <color rgb="FF000000"/>
        <rFont val="Calibri"/>
      </rPr>
      <t xml:space="preserve">
</t>
    </r>
    <r>
      <rPr>
        <sz val="11"/>
        <color rgb="FF000000"/>
        <rFont val="Calibri"/>
      </rPr>
      <t>grep 'accesslog.format' /opt/vmware/etc/lighttpd/lighttpd.conf | grep -v ^#</t>
    </r>
    <r>
      <rPr>
        <sz val="11"/>
        <color rgb="FF000000"/>
        <rFont val="Calibri"/>
      </rPr>
      <t xml:space="preserve">
</t>
    </r>
    <r>
      <rPr>
        <sz val="11"/>
        <color rgb="FF000000"/>
        <rFont val="Calibri"/>
      </rPr>
      <t>If no value is returned or if the "accesslog.format" is commented out, this is a finding.</t>
    </r>
  </si>
  <si>
    <t>V-89303</t>
  </si>
  <si>
    <r>
      <rPr>
        <sz val="11"/>
        <rFont val="Calibri"/>
      </rPr>
      <t>Lighttpd must record time stamps for log records to a minimum granularity of time.</t>
    </r>
  </si>
  <si>
    <r>
      <rPr>
        <sz val="11"/>
        <color rgb="FF000000"/>
        <rFont val="Calibri"/>
      </rPr>
      <t xml:space="preserve">Without sufficient granularity of time stamps, it is not possible to adequately determine the chronological order of records. </t>
    </r>
    <r>
      <rPr>
        <sz val="11"/>
        <color rgb="FF000000"/>
        <rFont val="Calibri"/>
      </rPr>
      <t xml:space="preserve">
</t>
    </r>
    <r>
      <rPr>
        <sz val="11"/>
        <color rgb="FF000000"/>
        <rFont val="Calibri"/>
      </rPr>
      <t>Time stamps generated by the web server include date and time and must be to a granularity of one second.</t>
    </r>
    <r>
      <rPr>
        <sz val="11"/>
        <color rgb="FF000000"/>
        <rFont val="Calibri"/>
      </rPr>
      <t xml:space="preserve">
</t>
    </r>
    <r>
      <rPr>
        <sz val="11"/>
        <color rgb="FF000000"/>
        <rFont val="Calibri"/>
      </rPr>
      <t>In order to ensure that Lighttpd is correctly logging timestamps, the accesslog.format setting must be configured correctly.</t>
    </r>
  </si>
  <si>
    <t>V-89305</t>
  </si>
  <si>
    <r>
      <rPr>
        <sz val="11"/>
        <rFont val="Calibri"/>
      </rPr>
      <t>Lighttpd must prohibit non-privileged accounts from accessing the application, libraries, and configuration files.</t>
    </r>
  </si>
  <si>
    <r>
      <rPr>
        <sz val="11"/>
        <color rgb="FF000000"/>
        <rFont val="Calibri"/>
      </rPr>
      <t>At the command prompt, enter the followings commands:</t>
    </r>
    <r>
      <rPr>
        <sz val="11"/>
        <color rgb="FF000000"/>
        <rFont val="Calibri"/>
      </rPr>
      <t xml:space="preserve">
</t>
    </r>
    <r>
      <rPr>
        <sz val="11"/>
        <color rgb="FF000000"/>
        <rFont val="Calibri"/>
      </rPr>
      <t>Note: Replace &lt;file_name&gt; for the name of the file that was returned.</t>
    </r>
    <r>
      <rPr>
        <sz val="11"/>
        <color rgb="FF000000"/>
        <rFont val="Calibri"/>
      </rPr>
      <t xml:space="preserve">
</t>
    </r>
    <r>
      <rPr>
        <sz val="11"/>
        <color rgb="FF000000"/>
        <rFont val="Calibri"/>
      </rPr>
      <t>chown root:root &lt;file_name&gt;</t>
    </r>
    <r>
      <rPr>
        <sz val="11"/>
        <color rgb="FF000000"/>
        <rFont val="Calibri"/>
      </rPr>
      <t xml:space="preserve">
</t>
    </r>
    <r>
      <rPr>
        <sz val="11"/>
        <color rgb="FF000000"/>
        <rFont val="Calibri"/>
      </rPr>
      <t>chmod 640 &lt;file_name&gt;</t>
    </r>
    <r>
      <rPr>
        <sz val="11"/>
        <color rgb="FF000000"/>
        <rFont val="Calibri"/>
      </rPr>
      <t xml:space="preserve">
</t>
    </r>
    <r>
      <rPr>
        <sz val="11"/>
        <color rgb="FF000000"/>
        <rFont val="Calibri"/>
      </rPr>
      <t>Repeat the commands for each file that was returned.</t>
    </r>
  </si>
  <si>
    <t>V-89307</t>
  </si>
  <si>
    <r>
      <rPr>
        <sz val="11"/>
        <rFont val="Calibri"/>
      </rPr>
      <t>Lighttpd must not be configured to listen to unnecessary ports.</t>
    </r>
  </si>
  <si>
    <r>
      <rPr>
        <sz val="11"/>
        <color rgb="FF000000"/>
        <rFont val="Calibri"/>
      </rPr>
      <t>Navigate to and open /opt/vmware/etc/lighttpd/lighttpd.conf</t>
    </r>
    <r>
      <rPr>
        <sz val="11"/>
        <color rgb="FF000000"/>
        <rFont val="Calibri"/>
      </rPr>
      <t xml:space="preserve">
</t>
    </r>
    <r>
      <rPr>
        <sz val="11"/>
        <color rgb="FF000000"/>
        <rFont val="Calibri"/>
      </rPr>
      <t>Note: Do not delete the entry for "server.port=5480"</t>
    </r>
    <r>
      <rPr>
        <sz val="11"/>
        <color rgb="FF000000"/>
        <rFont val="Calibri"/>
      </rPr>
      <t xml:space="preserve">
</t>
    </r>
    <r>
      <rPr>
        <sz val="11"/>
        <color rgb="FF000000"/>
        <rFont val="Calibri"/>
      </rPr>
      <t>Delete all other server.port entries.</t>
    </r>
  </si>
  <si>
    <r>
      <rPr>
        <sz val="11"/>
        <color rgb="FF000000"/>
        <rFont val="Calibri"/>
      </rPr>
      <t>Web servers must provide the capability to disable or deactivate network-related services that are deemed to be non-essential to the server mission, are too unsecure, or are prohibited by the PPSM CAL and vulnerability assessments.</t>
    </r>
    <r>
      <rPr>
        <sz val="11"/>
        <color rgb="FF000000"/>
        <rFont val="Calibri"/>
      </rPr>
      <t xml:space="preserve">
</t>
    </r>
    <r>
      <rPr>
        <sz val="11"/>
        <color rgb="FF000000"/>
        <rFont val="Calibri"/>
      </rPr>
      <t>Lighttpd will listen on ports that are specified with the server.port configuration parameter. Lighttpd listens to port 5480 to provide remote access to the Virtual Appliance Management Interface (vAMI). Lighttpd must not be configured to listen to any other port.</t>
    </r>
  </si>
  <si>
    <r>
      <rPr>
        <sz val="11"/>
        <color rgb="FF000000"/>
        <rFont val="Calibri"/>
      </rPr>
      <t xml:space="preserve">At the command prompt, execute the following command: </t>
    </r>
    <r>
      <rPr>
        <sz val="11"/>
        <color rgb="FF000000"/>
        <rFont val="Calibri"/>
      </rPr>
      <t xml:space="preserve">
</t>
    </r>
    <r>
      <rPr>
        <sz val="11"/>
        <color rgb="FF000000"/>
        <rFont val="Calibri"/>
      </rPr>
      <t xml:space="preserve">cat /opt/vmware/etc/lighttpd/lighttpd.conf | awk '$0 ~ /server\.port/ { print }'  </t>
    </r>
    <r>
      <rPr>
        <sz val="11"/>
        <color rgb="FF000000"/>
        <rFont val="Calibri"/>
      </rPr>
      <t xml:space="preserve">
</t>
    </r>
    <r>
      <rPr>
        <sz val="11"/>
        <color rgb="FF000000"/>
        <rFont val="Calibri"/>
      </rPr>
      <t>If any value returned other than "server.port=5480", this is a finding.</t>
    </r>
  </si>
  <si>
    <t>V-89309</t>
  </si>
  <si>
    <r>
      <rPr>
        <sz val="11"/>
        <color rgb="FF000000"/>
        <rFont val="Calibri"/>
      </rPr>
      <t>Navigate to and open /opt/vmware/etc/lighttpd/lighttpd.conf</t>
    </r>
    <r>
      <rPr>
        <sz val="11"/>
        <color rgb="FF000000"/>
        <rFont val="Calibri"/>
      </rPr>
      <t xml:space="preserve">
</t>
    </r>
    <r>
      <rPr>
        <sz val="11"/>
        <color rgb="FF000000"/>
        <rFont val="Calibri"/>
      </rPr>
      <t xml:space="preserve">Configure the "lighttpd.conf" file with the following: </t>
    </r>
    <r>
      <rPr>
        <sz val="11"/>
        <color rgb="FF000000"/>
        <rFont val="Calibri"/>
      </rPr>
      <t xml:space="preserve">
</t>
    </r>
    <r>
      <rPr>
        <sz val="11"/>
        <color rgb="FF000000"/>
        <rFont val="Calibri"/>
      </rPr>
      <t>ssl.cipher-list = "FIPS: +3DES:!aNULL"</t>
    </r>
  </si>
  <si>
    <r>
      <rPr>
        <sz val="11"/>
        <color rgb="FF000000"/>
        <rFont val="Calibri"/>
      </rPr>
      <t>At the command prompt, execute the following command:</t>
    </r>
    <r>
      <rPr>
        <sz val="11"/>
        <color rgb="FF000000"/>
        <rFont val="Calibri"/>
      </rPr>
      <t xml:space="preserve">
</t>
    </r>
    <r>
      <rPr>
        <sz val="11"/>
        <color rgb="FF000000"/>
        <rFont val="Calibri"/>
      </rPr>
      <t>grep '^ssl.cipher-list' /opt/vmware/etc/lighttpd/lighttpd.conf</t>
    </r>
    <r>
      <rPr>
        <sz val="11"/>
        <color rgb="FF000000"/>
        <rFont val="Calibri"/>
      </rPr>
      <t xml:space="preserve">
</t>
    </r>
    <r>
      <rPr>
        <sz val="11"/>
        <color rgb="FF000000"/>
        <rFont val="Calibri"/>
      </rPr>
      <t>If the value returned in not "ssl.cipher-list = "FIPS: +3DES:!aNULL" "or is commented out, this is a finding.</t>
    </r>
  </si>
  <si>
    <t>V-89311</t>
  </si>
  <si>
    <r>
      <rPr>
        <sz val="11"/>
        <rFont val="Calibri"/>
      </rPr>
      <t>Lighttpd must be protected from being stopped by a non-privileged user.</t>
    </r>
  </si>
  <si>
    <r>
      <rPr>
        <sz val="11"/>
        <color rgb="FF000000"/>
        <rFont val="Calibri"/>
      </rPr>
      <t>Note:  The following command must be ran as root.</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/opt/vmware/etc/init.d/vami-lighttpd restart</t>
    </r>
  </si>
  <si>
    <r>
      <rPr>
        <sz val="11"/>
        <color rgb="FF000000"/>
        <rFont val="Calibri"/>
      </rPr>
      <t xml:space="preserve">An attacker has at least two reasons to stop a web server. The first is to cause a DoS, and the second is to put in place changes the attacker made to the web server configuration. </t>
    </r>
    <r>
      <rPr>
        <sz val="11"/>
        <color rgb="FF000000"/>
        <rFont val="Calibri"/>
      </rPr>
      <t xml:space="preserve">
</t>
    </r>
    <r>
      <rPr>
        <sz val="11"/>
        <color rgb="FF000000"/>
        <rFont val="Calibri"/>
      </rPr>
      <t>To prohibit an attacker from stopping the Lighttpd, the process ID (pid) must be owned by privileged users.</t>
    </r>
  </si>
  <si>
    <r>
      <rPr>
        <sz val="11"/>
        <color rgb="FF000000"/>
        <rFont val="Calibri"/>
      </rPr>
      <t>At the command prompt, execute the following command:</t>
    </r>
    <r>
      <rPr>
        <sz val="11"/>
        <color rgb="FF000000"/>
        <rFont val="Calibri"/>
      </rPr>
      <t xml:space="preserve">
</t>
    </r>
    <r>
      <rPr>
        <sz val="11"/>
        <color rgb="FF000000"/>
        <rFont val="Calibri"/>
      </rPr>
      <t>ps -f -U root | awk '$0 ~ /vami-lighttpd/ &amp;&amp; $0 !~ /awk/ {print}'</t>
    </r>
    <r>
      <rPr>
        <sz val="11"/>
        <color rgb="FF000000"/>
        <rFont val="Calibri"/>
      </rPr>
      <t xml:space="preserve">
</t>
    </r>
    <r>
      <rPr>
        <sz val="11"/>
        <color rgb="FF000000"/>
        <rFont val="Calibri"/>
      </rPr>
      <t>If the "vami-lighttpd" process is not owned by "root", this is a finding.</t>
    </r>
  </si>
  <si>
    <t>V-89313</t>
  </si>
  <si>
    <r>
      <rPr>
        <sz val="11"/>
        <color rgb="FF000000"/>
        <rFont val="Calibri"/>
      </rPr>
      <t xml:space="preserve">Navigate to and open /opt/vmware/etc/lighttpd/lighttpd.conf  </t>
    </r>
    <r>
      <rPr>
        <sz val="11"/>
        <color rgb="FF000000"/>
        <rFont val="Calibri"/>
      </rPr>
      <t xml:space="preserve">
</t>
    </r>
    <r>
      <rPr>
        <sz val="11"/>
        <color rgb="FF000000"/>
        <rFont val="Calibri"/>
      </rPr>
      <t xml:space="preserve">Configure the "lighttpd.conf" file with the following value: </t>
    </r>
    <r>
      <rPr>
        <sz val="11"/>
        <color rgb="FF000000"/>
        <rFont val="Calibri"/>
      </rPr>
      <t xml:space="preserve">
</t>
    </r>
    <r>
      <rPr>
        <sz val="11"/>
        <color rgb="FF000000"/>
        <rFont val="Calibri"/>
      </rPr>
      <t>ssl.engine = "enable"</t>
    </r>
  </si>
  <si>
    <r>
      <rPr>
        <sz val="11"/>
        <color rgb="FF000000"/>
        <rFont val="Calibri"/>
      </rPr>
      <t>At the command prompt, execute the following command:</t>
    </r>
    <r>
      <rPr>
        <sz val="11"/>
        <color rgb="FF000000"/>
        <rFont val="Calibri"/>
      </rPr>
      <t xml:space="preserve">
</t>
    </r>
    <r>
      <rPr>
        <sz val="11"/>
        <color rgb="FF000000"/>
        <rFont val="Calibri"/>
      </rPr>
      <t>$ grep '^ssl.engine' /opt/vmware/etc/lighttpd/lighttpd.conf</t>
    </r>
    <r>
      <rPr>
        <sz val="11"/>
        <color rgb="FF000000"/>
        <rFont val="Calibri"/>
      </rPr>
      <t xml:space="preserve">
</t>
    </r>
    <r>
      <rPr>
        <sz val="11"/>
        <color rgb="FF000000"/>
        <rFont val="Calibri"/>
      </rPr>
      <t>If the value returned for "ssl.engine" is not set to "enable", this is a finding.</t>
    </r>
  </si>
  <si>
    <t>V-89315</t>
  </si>
  <si>
    <t>V-89317</t>
  </si>
  <si>
    <r>
      <rPr>
        <sz val="11"/>
        <rFont val="Calibri"/>
      </rPr>
      <t>Lighttpd must use an approved TLS version for encryption.</t>
    </r>
  </si>
  <si>
    <r>
      <rPr>
        <sz val="11"/>
        <color rgb="FF000000"/>
        <rFont val="Calibri"/>
      </rPr>
      <t>Navigate to and open /opt/vmware/etc/lighttpd/lighttpd.conf</t>
    </r>
    <r>
      <rPr>
        <sz val="11"/>
        <color rgb="FF000000"/>
        <rFont val="Calibri"/>
      </rPr>
      <t xml:space="preserve">
</t>
    </r>
    <r>
      <rPr>
        <sz val="11"/>
        <color rgb="FF000000"/>
        <rFont val="Calibri"/>
      </rPr>
      <t>Configure the lighttpd.conf file with following:</t>
    </r>
    <r>
      <rPr>
        <sz val="11"/>
        <color rgb="FF000000"/>
        <rFont val="Calibri"/>
      </rPr>
      <t xml:space="preserve">
</t>
    </r>
    <r>
      <rPr>
        <sz val="11"/>
        <color rgb="FF000000"/>
        <rFont val="Calibri"/>
      </rPr>
      <t>ssl.use-sslv2 = "disable"</t>
    </r>
    <r>
      <rPr>
        <sz val="11"/>
        <color rgb="FF000000"/>
        <rFont val="Calibri"/>
      </rPr>
      <t xml:space="preserve">
</t>
    </r>
    <r>
      <rPr>
        <sz val="11"/>
        <color rgb="FF000000"/>
        <rFont val="Calibri"/>
      </rPr>
      <t>ssl.use-sslv3 = "disable"</t>
    </r>
  </si>
  <si>
    <r>
      <rPr>
        <sz val="11"/>
        <color rgb="FF000000"/>
        <rFont val="Calibri"/>
      </rPr>
      <t>Transport Layer Security (TLS) is a required transmission protocol for a web server hosting controlled information. The use of TLS provides confidentiality of data in transit between the web server and client. FIPS 140-2 approved TLS versions must be enabled and non-FIPS-approved SSL versions must be disabled.</t>
    </r>
    <r>
      <rPr>
        <sz val="11"/>
        <color rgb="FF000000"/>
        <rFont val="Calibri"/>
      </rPr>
      <t xml:space="preserve">
</t>
    </r>
    <r>
      <rPr>
        <sz val="11"/>
        <color rgb="FF000000"/>
        <rFont val="Calibri"/>
      </rPr>
      <t>NIST SP 800-52 defines the approved TLS versions for government applications.</t>
    </r>
    <r>
      <rPr>
        <sz val="11"/>
        <color rgb="FF000000"/>
        <rFont val="Calibri"/>
      </rPr>
      <t xml:space="preserve">
</t>
    </r>
    <r>
      <rPr>
        <sz val="11"/>
        <color rgb="FF000000"/>
        <rFont val="Calibri"/>
      </rPr>
      <t>SSL/TLS is a collection of protocols. Weaknesses have been identified with earlier SSL protocols, including SSLv2 and SSLv3, hence SSL versions 1, 2, and 3 should no longer be used. The best practice for transport layer protection is to only provide support for the TLS protocols - TLS 1.0, TLS 1.1 and TLS 1.2. This configuration will provide maximum protection against skilled and determined attackers and is appropriate for applications handling sensitive data or performing critical operations.</t>
    </r>
    <r>
      <rPr>
        <sz val="11"/>
        <color rgb="FF000000"/>
        <rFont val="Calibri"/>
      </rPr>
      <t xml:space="preserve">
</t>
    </r>
    <r>
      <rPr>
        <sz val="11"/>
        <color rgb="FF000000"/>
        <rFont val="Calibri"/>
      </rPr>
      <t>Lighttpd must explicitly disable all of the SSL-series protocols. If these protocols are not disabled, the vRA appliance may be vulnerable to a loss of confidentiality.</t>
    </r>
  </si>
  <si>
    <r>
      <rPr>
        <sz val="11"/>
        <color rgb="FF000000"/>
        <rFont val="Calibri"/>
      </rPr>
      <t>At the command prompt, execute the following command:</t>
    </r>
    <r>
      <rPr>
        <sz val="11"/>
        <color rgb="FF000000"/>
        <rFont val="Calibri"/>
      </rPr>
      <t xml:space="preserve">
</t>
    </r>
    <r>
      <rPr>
        <sz val="11"/>
        <color rgb="FF000000"/>
        <rFont val="Calibri"/>
      </rPr>
      <t>Note:  The command should return 2 outputs: ssl.use-sslv2 and ssl.use-sslv3</t>
    </r>
    <r>
      <rPr>
        <sz val="11"/>
        <color rgb="FF000000"/>
        <rFont val="Calibri"/>
      </rPr>
      <t xml:space="preserve">
</t>
    </r>
    <r>
      <rPr>
        <sz val="11"/>
        <color rgb="FF000000"/>
        <rFont val="Calibri"/>
      </rPr>
      <t>grep '^ssl.use-sslv' /opt/vmware/etc/lighttpd/lighttpd.conf</t>
    </r>
    <r>
      <rPr>
        <sz val="11"/>
        <color rgb="FF000000"/>
        <rFont val="Calibri"/>
      </rPr>
      <t xml:space="preserve">
</t>
    </r>
    <r>
      <rPr>
        <sz val="11"/>
        <color rgb="FF000000"/>
        <rFont val="Calibri"/>
      </rPr>
      <t>If the value returned for "ssl.use-sslv2" and "ssl.use-sslv3" are not set to "disable", this is a finding.</t>
    </r>
  </si>
  <si>
    <t>V-89319</t>
  </si>
  <si>
    <r>
      <rPr>
        <sz val="11"/>
        <rFont val="Calibri"/>
      </rPr>
      <t>Lighttpd must remove all export ciphers to transmitted information.</t>
    </r>
  </si>
  <si>
    <r>
      <rPr>
        <sz val="11"/>
        <color rgb="FF000000"/>
        <rFont val="Calibri"/>
      </rPr>
      <t>Navigate to and open /opt/vmware/etc/lighttpd/lighttpd.conf</t>
    </r>
    <r>
      <rPr>
        <sz val="11"/>
        <color rgb="FF000000"/>
        <rFont val="Calibri"/>
      </rPr>
      <t xml:space="preserve">
</t>
    </r>
    <r>
      <rPr>
        <sz val="11"/>
        <color rgb="FF000000"/>
        <rFont val="Calibri"/>
      </rPr>
      <t xml:space="preserve">Configure the lighttpd.conf file with the following: </t>
    </r>
    <r>
      <rPr>
        <sz val="11"/>
        <color rgb="FF000000"/>
        <rFont val="Calibri"/>
      </rPr>
      <t xml:space="preserve">
</t>
    </r>
    <r>
      <rPr>
        <sz val="11"/>
        <color rgb="FF000000"/>
        <rFont val="Calibri"/>
      </rPr>
      <t>ssl.cipher-list = "FIPS: +3DES:!aNULL"</t>
    </r>
  </si>
  <si>
    <r>
      <rPr>
        <sz val="11"/>
        <color rgb="FF000000"/>
        <rFont val="Calibri"/>
      </rPr>
      <t>During the initial setup of a Transport Layer Security (TLS) connection to the web server, the client sends a list of supported cipher suites in order of preference. The Lighttpd will reply with the cipher suite it will use for communication from the client list. If an attacker can intercept the submission of cipher suites to the web server and place, as the preferred cipher suite, a weak export suite, the encryption used for the session becomes easy for the attacker to break, often within minutes to hours.</t>
    </r>
  </si>
  <si>
    <t>V-89321</t>
  </si>
  <si>
    <r>
      <rPr>
        <sz val="11"/>
        <rFont val="Calibri"/>
      </rPr>
      <t>Lighttpd must be configured to use SSL.</t>
    </r>
  </si>
  <si>
    <r>
      <rPr>
        <sz val="11"/>
        <color rgb="FF000000"/>
        <rFont val="Calibri"/>
      </rPr>
      <t xml:space="preserve">Navigate to and open /opt/vmware/etc/lighttpd/lighttpd.conf  </t>
    </r>
    <r>
      <rPr>
        <sz val="11"/>
        <color rgb="FF000000"/>
        <rFont val="Calibri"/>
      </rPr>
      <t xml:space="preserve">
</t>
    </r>
    <r>
      <rPr>
        <sz val="11"/>
        <color rgb="FF000000"/>
        <rFont val="Calibri"/>
      </rPr>
      <t xml:space="preserve">Configure the lighttpd.conf file with the following value: </t>
    </r>
    <r>
      <rPr>
        <sz val="11"/>
        <color rgb="FF000000"/>
        <rFont val="Calibri"/>
      </rPr>
      <t xml:space="preserve">
</t>
    </r>
    <r>
      <rPr>
        <sz val="11"/>
        <color rgb="FF000000"/>
        <rFont val="Calibri"/>
      </rPr>
      <t>ssl.engine = "enable"</t>
    </r>
  </si>
  <si>
    <r>
      <rPr>
        <sz val="11"/>
        <color rgb="FF000000"/>
        <rFont val="Calibri"/>
      </rPr>
      <t>At the command prompt, execute the following command:</t>
    </r>
    <r>
      <rPr>
        <sz val="11"/>
        <color rgb="FF000000"/>
        <rFont val="Calibri"/>
      </rPr>
      <t xml:space="preserve">
</t>
    </r>
    <r>
      <rPr>
        <sz val="11"/>
        <color rgb="FF000000"/>
        <rFont val="Calibri"/>
      </rPr>
      <t>$ grep '^ssl.engine' /opt/vmware/etc/lighttpd/lighttpd.conf</t>
    </r>
    <r>
      <rPr>
        <sz val="11"/>
        <color rgb="FF000000"/>
        <rFont val="Calibri"/>
      </rPr>
      <t xml:space="preserve">
</t>
    </r>
    <r>
      <rPr>
        <sz val="11"/>
        <color rgb="FF000000"/>
        <rFont val="Calibri"/>
      </rPr>
      <t>If the value for "ssl.engine" is not set to "enable", this is a finding.</t>
    </r>
  </si>
  <si>
    <t>V-89323</t>
  </si>
  <si>
    <r>
      <rPr>
        <sz val="11"/>
        <rFont val="Calibri"/>
      </rPr>
      <t>Lighttpd must have the latest approved security-relevant software updates installed.</t>
    </r>
  </si>
  <si>
    <r>
      <rPr>
        <sz val="11"/>
        <color rgb="FF000000"/>
        <rFont val="Calibri"/>
      </rPr>
      <t>Install the latest approved security-relevant software updates.</t>
    </r>
  </si>
  <si>
    <r>
      <rPr>
        <sz val="11"/>
        <color rgb="FF000000"/>
        <rFont val="Calibri"/>
      </rPr>
      <t>Obtain supporting documentation from the ISSO.</t>
    </r>
    <r>
      <rPr>
        <sz val="11"/>
        <color rgb="FF000000"/>
        <rFont val="Calibri"/>
      </rPr>
      <t xml:space="preserve">
</t>
    </r>
    <r>
      <rPr>
        <sz val="11"/>
        <color rgb="FF000000"/>
        <rFont val="Calibri"/>
      </rPr>
      <t xml:space="preserve">Determine whether Lighttpd has the latest approved security-relevant software updates installed. </t>
    </r>
    <r>
      <rPr>
        <sz val="11"/>
        <color rgb="FF000000"/>
        <rFont val="Calibri"/>
      </rPr>
      <t xml:space="preserve">
</t>
    </r>
    <r>
      <rPr>
        <sz val="11"/>
        <color rgb="FF000000"/>
        <rFont val="Calibri"/>
      </rPr>
      <t>If the latest approved security-relevant software updates are not installed, this is a finding.</t>
    </r>
  </si>
  <si>
    <t>V-89325</t>
  </si>
  <si>
    <r>
      <rPr>
        <sz val="11"/>
        <rFont val="Calibri"/>
      </rPr>
      <t>Lighttpd must disable IP forwarding.</t>
    </r>
  </si>
  <si>
    <r>
      <rPr>
        <sz val="11"/>
        <color rgb="FF000000"/>
        <rFont val="Calibri"/>
      </rPr>
      <t>Navigate to /opt/vmware/etc/lighttpd/lighttpd.conf</t>
    </r>
    <r>
      <rPr>
        <sz val="11"/>
        <color rgb="FF000000"/>
        <rFont val="Calibri"/>
      </rPr>
      <t xml:space="preserve">
</t>
    </r>
    <r>
      <rPr>
        <sz val="11"/>
        <color rgb="FF000000"/>
        <rFont val="Calibri"/>
      </rPr>
      <t>In the "lighttpd.conf" file, delete all lines that are returned containing url.redirect returned.</t>
    </r>
  </si>
  <si>
    <r>
      <rPr>
        <sz val="11"/>
        <color rgb="FF000000"/>
        <rFont val="Calibri"/>
      </rPr>
      <t>IP forwarding permits Lighttpd to forward packets from one network interface to another. The ability to forward packets between two networks is only appropriate for systems acting as routers. Lighttpd is not implemented as a router.</t>
    </r>
    <r>
      <rPr>
        <sz val="11"/>
        <color rgb="FF000000"/>
        <rFont val="Calibri"/>
      </rPr>
      <t xml:space="preserve">
</t>
    </r>
    <r>
      <rPr>
        <sz val="11"/>
        <color rgb="FF000000"/>
        <rFont val="Calibri"/>
      </rPr>
      <t>With the url.redirect configuration parameter, Lighttpd can be configured to forward IPv4 packets. This configuration parameter is prohibited, unless Lighttpd is redirecting packets to localhost, 127.0.0.1.</t>
    </r>
  </si>
  <si>
    <r>
      <rPr>
        <sz val="11"/>
        <color rgb="FF000000"/>
        <rFont val="Calibri"/>
      </rPr>
      <t xml:space="preserve">At the command prompt, execute the following command: </t>
    </r>
    <r>
      <rPr>
        <sz val="11"/>
        <color rgb="FF000000"/>
        <rFont val="Calibri"/>
      </rPr>
      <t xml:space="preserve">
</t>
    </r>
    <r>
      <rPr>
        <sz val="11"/>
        <color rgb="FF000000"/>
        <rFont val="Calibri"/>
      </rPr>
      <t>grep -E 'url\.redirect' /opt/vmware/etc/lighttpd/lighttpd.conf | grep -v '^#'</t>
    </r>
    <r>
      <rPr>
        <sz val="11"/>
        <color rgb="FF000000"/>
        <rFont val="Calibri"/>
      </rPr>
      <t xml:space="preserve">
</t>
    </r>
    <r>
      <rPr>
        <sz val="11"/>
        <color rgb="FF000000"/>
        <rFont val="Calibri"/>
      </rPr>
      <t>If any values are returned, this is a finding.</t>
    </r>
  </si>
  <si>
    <t>V-89327</t>
  </si>
  <si>
    <r>
      <rPr>
        <sz val="11"/>
        <rFont val="Calibri"/>
      </rPr>
      <t>vRA PostgreSQL database log file data must contain required data elements.</t>
    </r>
  </si>
  <si>
    <t>VMW vRealize Automation 7.x PostgreSQL</t>
  </si>
  <si>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log_line_prefix TO '%m %d %u %r %p %l %c';"</t>
    </r>
    <r>
      <rPr>
        <sz val="11"/>
        <color rgb="FF000000"/>
        <rFont val="Calibri"/>
      </rPr>
      <t xml:space="preserve">
</t>
    </r>
    <r>
      <rPr>
        <sz val="11"/>
        <color rgb="FF000000"/>
        <rFont val="Calibri"/>
      </rPr>
      <t># /opt/vmware/vpostgres/current/bin/psql -U postgres -c "SELECT pg_reload_conf();"</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</si>
  <si>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DBMS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DBMS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Organizations may define additional events requiring continuous or ad hoc auditing.</t>
    </r>
  </si>
  <si>
    <r>
      <rPr>
        <sz val="11"/>
        <color rgb="FF000000"/>
        <rFont val="Calibri"/>
      </rPr>
      <t>At the command prompt, execute the following command:</t>
    </r>
    <r>
      <rPr>
        <sz val="11"/>
        <color rgb="FF000000"/>
        <rFont val="Calibri"/>
      </rPr>
      <t xml:space="preserve">
</t>
    </r>
    <r>
      <rPr>
        <sz val="11"/>
        <color rgb="FF000000"/>
        <rFont val="Calibri"/>
      </rPr>
      <t># grep '^\s*log_line_prefix\b' /storage/db/pgdata/postgresql.conf</t>
    </r>
    <r>
      <rPr>
        <sz val="11"/>
        <color rgb="FF000000"/>
        <rFont val="Calibri"/>
      </rPr>
      <t xml:space="preserve">
</t>
    </r>
    <r>
      <rPr>
        <sz val="11"/>
        <color rgb="FF000000"/>
        <rFont val="Calibri"/>
      </rPr>
      <t>If "log_line_prefix" is not set to "%m %d %u %r %p %l %c", this is a finding.</t>
    </r>
  </si>
  <si>
    <t>V-89329</t>
  </si>
  <si>
    <r>
      <rPr>
        <sz val="11"/>
        <rFont val="Calibri"/>
      </rPr>
      <t>The vRA PostgreSQL configuration file must not be accessible by unauthorized users.</t>
    </r>
  </si>
  <si>
    <r>
      <rPr>
        <sz val="11"/>
        <color rgb="FF000000"/>
        <rFont val="Calibri"/>
      </rPr>
      <t>At the command prompt, enter the following command:</t>
    </r>
    <r>
      <rPr>
        <sz val="11"/>
        <color rgb="FF000000"/>
        <rFont val="Calibri"/>
      </rPr>
      <t xml:space="preserve">
</t>
    </r>
    <r>
      <rPr>
        <sz val="11"/>
        <color rgb="FF000000"/>
        <rFont val="Calibri"/>
      </rPr>
      <t># chmod 600 &lt;file&gt;</t>
    </r>
    <r>
      <rPr>
        <sz val="11"/>
        <color rgb="FF000000"/>
        <rFont val="Calibri"/>
      </rPr>
      <t xml:space="preserve">
</t>
    </r>
    <r>
      <rPr>
        <sz val="11"/>
        <color rgb="FF000000"/>
        <rFont val="Calibri"/>
      </rPr>
      <t>Note: Replace &lt;file&gt; with the file with incorrect permissions.</t>
    </r>
  </si>
  <si>
    <r>
      <rPr>
        <sz val="11"/>
        <color rgb="FF000000"/>
        <rFont val="Calibri"/>
      </rPr>
      <t>Without the capability to restrict which roles and individuals can select which events are audited, unauthorized personnel may be able to prevent or interfere with the auditing of critical events.</t>
    </r>
    <r>
      <rPr>
        <sz val="11"/>
        <color rgb="FF000000"/>
        <rFont val="Calibri"/>
      </rPr>
      <t xml:space="preserve">
</t>
    </r>
    <r>
      <rPr>
        <sz val="11"/>
        <color rgb="FF000000"/>
        <rFont val="Calibri"/>
      </rPr>
      <t>Suppression of auditing could permit an adversary to evade detection.</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</si>
  <si>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At the command prompt, enter the following command:</t>
    </r>
    <r>
      <rPr>
        <sz val="11"/>
        <color rgb="FF000000"/>
        <rFont val="Calibri"/>
      </rPr>
      <t xml:space="preserve">
</t>
    </r>
    <r>
      <rPr>
        <sz val="11"/>
        <color rgb="FF000000"/>
        <rFont val="Calibri"/>
      </rPr>
      <t># ls -l /storage/db/pgdata/*conf*</t>
    </r>
    <r>
      <rPr>
        <sz val="11"/>
        <color rgb="FF000000"/>
        <rFont val="Calibri"/>
      </rPr>
      <t xml:space="preserve">
</t>
    </r>
    <r>
      <rPr>
        <sz val="11"/>
        <color rgb="FF000000"/>
        <rFont val="Calibri"/>
      </rPr>
      <t>If the permissions on any of the listed files are not "600", this is a finding.</t>
    </r>
  </si>
  <si>
    <t>V-89331</t>
  </si>
  <si>
    <r>
      <rPr>
        <sz val="11"/>
        <rFont val="Calibri"/>
      </rPr>
      <t>The vRA PostgreSQL database must set the log_statement to all.</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</si>
  <si>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log_statement TO 'all';"</t>
    </r>
    <r>
      <rPr>
        <sz val="11"/>
        <color rgb="FF000000"/>
        <rFont val="Calibri"/>
      </rPr>
      <t xml:space="preserve">
</t>
    </r>
    <r>
      <rPr>
        <sz val="11"/>
        <color rgb="FF000000"/>
        <rFont val="Calibri"/>
      </rPr>
      <t># /opt/vmware/vpostgres/current/bin/psql -U postgres -c "SELECT pg_reload_conf();"</t>
    </r>
  </si>
  <si>
    <r>
      <rPr>
        <sz val="11"/>
        <color rgb="FF000000"/>
        <rFont val="Calibri"/>
      </rPr>
      <t>Under some circumstances, it may be useful to monitor who/what is reading privilege/permission/role information. Therefore, it must be possible to configure auditing to do this. DBMSs typically make such information available through views or functions.</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the DBMS continually performs to determine if any and every action on the database is permitted.</t>
    </r>
  </si>
  <si>
    <r>
      <rPr>
        <sz val="11"/>
        <color rgb="FF000000"/>
        <rFont val="Calibri"/>
      </rPr>
      <t>At the command prompt, execute the following command:</t>
    </r>
    <r>
      <rPr>
        <sz val="11"/>
        <color rgb="FF000000"/>
        <rFont val="Calibri"/>
      </rPr>
      <t xml:space="preserve">
</t>
    </r>
    <r>
      <rPr>
        <sz val="11"/>
        <color rgb="FF000000"/>
        <rFont val="Calibri"/>
      </rPr>
      <t># grep '^\s*log_statement\b' /storage/db/pgdata/postgresql.conf</t>
    </r>
    <r>
      <rPr>
        <sz val="11"/>
        <color rgb="FF000000"/>
        <rFont val="Calibri"/>
      </rPr>
      <t xml:space="preserve">
</t>
    </r>
    <r>
      <rPr>
        <sz val="11"/>
        <color rgb="FF000000"/>
        <rFont val="Calibri"/>
      </rPr>
      <t>If "log_statement" is not "all", this is a finding.</t>
    </r>
  </si>
  <si>
    <t>V-89333</t>
  </si>
  <si>
    <r>
      <rPr>
        <sz val="11"/>
        <color rgb="FF000000"/>
        <rFont val="Calibri"/>
      </rPr>
      <t>Session auditing is for use when a user's activities are under investigation. To be sure of capturing all activity during those periods when session auditing is in use, it needs to be in operation for the whole time the DBMS is running.</t>
    </r>
  </si>
  <si>
    <t>V-89335</t>
  </si>
  <si>
    <r>
      <rPr>
        <sz val="11"/>
        <color rgb="FF000000"/>
        <rFont val="Calibri"/>
      </rPr>
      <t>Without the capability to capture, record, and log all content related to a user session, investigations into suspicious user activity would be hampered.</t>
    </r>
    <r>
      <rPr>
        <sz val="11"/>
        <color rgb="FF000000"/>
        <rFont val="Calibri"/>
      </rPr>
      <t xml:space="preserve">
</t>
    </r>
    <r>
      <rPr>
        <sz val="11"/>
        <color rgb="FF000000"/>
        <rFont val="Calibri"/>
      </rPr>
      <t>Typically, this DBMS capability would be used in conjunction with comparable monitoring of a user's online session, involving other software components such as operating systems, web servers and front-end user applications. The current requirement, however, deals specifically with the DBMS.</t>
    </r>
  </si>
  <si>
    <t>V-89337</t>
  </si>
  <si>
    <r>
      <rPr>
        <sz val="11"/>
        <color rgb="FF000000"/>
        <rFont val="Calibri"/>
      </rPr>
      <t xml:space="preserve">Information system auditing capability is critical for accurate forensic analysis. Without establishing what type of event occurred,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 content that may be necessary to satisfy the requirement of this policy includes, for example, time stamps, user/process identifiers, event descriptions, success/fail indications, filenames involved, and access control or flow control rules invoked.</t>
    </r>
    <r>
      <rPr>
        <sz val="11"/>
        <color rgb="FF000000"/>
        <rFont val="Calibri"/>
      </rPr>
      <t xml:space="preserve">
</t>
    </r>
    <r>
      <rPr>
        <sz val="11"/>
        <color rgb="FF000000"/>
        <rFont val="Calibri"/>
      </rPr>
      <t xml:space="preserve">Associating event types with detected events in the application and audit logs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what actions were performed. This requires specific information regarding the event type an audit record is referring to. If event type information is not recorded and stored with the audit record, the record itself is of very limited use.</t>
    </r>
  </si>
  <si>
    <t>V-89339</t>
  </si>
  <si>
    <r>
      <rPr>
        <sz val="11"/>
        <color rgb="FF000000"/>
        <rFont val="Calibri"/>
      </rPr>
      <t>Information system auditing capability is critical for accurate forensic analysis. Without establishing when events occurred, it is impossible to establish, correlate, and investigate the events relating to an incident.</t>
    </r>
    <r>
      <rPr>
        <sz val="11"/>
        <color rgb="FF000000"/>
        <rFont val="Calibri"/>
      </rPr>
      <t xml:space="preserve">
</t>
    </r>
    <r>
      <rPr>
        <sz val="11"/>
        <color rgb="FF000000"/>
        <rFont val="Calibri"/>
      </rPr>
      <t>In order to compile an accurate risk assessment and provide forensic analysis, it is essential for security personnel to know the date and time when events occurred.</t>
    </r>
    <r>
      <rPr>
        <sz val="11"/>
        <color rgb="FF000000"/>
        <rFont val="Calibri"/>
      </rPr>
      <t xml:space="preserve">
</t>
    </r>
    <r>
      <rPr>
        <sz val="11"/>
        <color rgb="FF000000"/>
        <rFont val="Calibri"/>
      </rPr>
      <t xml:space="preserve">Associating the date and time with detected events in the application and audit logs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when specific actions were performed. This requires the date and time an audit record is referring to. If date and time information is not recorded and stored with the audit record, the record itself is of very limited use.</t>
    </r>
  </si>
  <si>
    <t>V-89341</t>
  </si>
  <si>
    <r>
      <rPr>
        <sz val="11"/>
        <color rgb="FF000000"/>
        <rFont val="Calibri"/>
      </rPr>
      <t>Information system auditing capability is critical for accurate forensic analysis. Without establishing where events occurred, it is impossible to establish, correlate, and investigate the events relating to an incident.</t>
    </r>
    <r>
      <rPr>
        <sz val="11"/>
        <color rgb="FF000000"/>
        <rFont val="Calibri"/>
      </rPr>
      <t xml:space="preserve">
</t>
    </r>
    <r>
      <rPr>
        <sz val="11"/>
        <color rgb="FF000000"/>
        <rFont val="Calibri"/>
      </rPr>
      <t xml:space="preserve">In order to compile an accurate risk assessment and provide forensic analysis, it is essential for security personnel to know where events occurred, such as application components, modules, session identifiers, filenames, host names, and functionality. </t>
    </r>
    <r>
      <rPr>
        <sz val="11"/>
        <color rgb="FF000000"/>
        <rFont val="Calibri"/>
      </rPr>
      <t xml:space="preserve">
</t>
    </r>
    <r>
      <rPr>
        <sz val="11"/>
        <color rgb="FF000000"/>
        <rFont val="Calibri"/>
      </rPr>
      <t>Associating information about where the event occurred within the application provides a means of investigating an attack; recognizing resource utilization or capacity thresholds; or identifying an improperly configured application.</t>
    </r>
  </si>
  <si>
    <t>V-89343</t>
  </si>
  <si>
    <r>
      <rPr>
        <sz val="11"/>
        <color rgb="FF000000"/>
        <rFont val="Calibri"/>
      </rPr>
      <t>Information system auditing capability is critical for accurate forensic analysis. Without establishing the source of the event, it is impossible to establish, correlate, and investigate the events relating to an incident.</t>
    </r>
    <r>
      <rPr>
        <sz val="11"/>
        <color rgb="FF000000"/>
        <rFont val="Calibri"/>
      </rPr>
      <t xml:space="preserve">
</t>
    </r>
    <r>
      <rPr>
        <sz val="11"/>
        <color rgb="FF000000"/>
        <rFont val="Calibri"/>
      </rPr>
      <t xml:space="preserve">In order to compile an accurate risk assessment and provide forensic analysis, it is essential for security personnel to know where events occurred, such as application components, modules, session identifiers, filenames, host names, and functionality. </t>
    </r>
    <r>
      <rPr>
        <sz val="11"/>
        <color rgb="FF000000"/>
        <rFont val="Calibri"/>
      </rPr>
      <t xml:space="preserve">
</t>
    </r>
    <r>
      <rPr>
        <sz val="11"/>
        <color rgb="FF000000"/>
        <rFont val="Calibri"/>
      </rPr>
      <t>In addition to logging where events occur within the application, the application must also produce audit records that identify the application itself as the source of the event.</t>
    </r>
    <r>
      <rPr>
        <sz val="11"/>
        <color rgb="FF000000"/>
        <rFont val="Calibri"/>
      </rPr>
      <t xml:space="preserve">
</t>
    </r>
    <r>
      <rPr>
        <sz val="11"/>
        <color rgb="FF000000"/>
        <rFont val="Calibri"/>
      </rPr>
      <t>Associating information about the source of the event within the application provides a means of investigating an attack; recognizing resource utilization or capacity thresholds; or identifying an improperly configured application.</t>
    </r>
  </si>
  <si>
    <t>V-89345</t>
  </si>
  <si>
    <r>
      <rPr>
        <sz val="11"/>
        <color rgb="FF000000"/>
        <rFont val="Calibri"/>
      </rPr>
      <t>Information system auditing capability is critical for accurate forensic analysis. 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information system after the event occurred). As such, they also provide a means to measure the impact of an event and help authorized personnel to determine the appropriate response.</t>
    </r>
  </si>
  <si>
    <t>V-89347</t>
  </si>
  <si>
    <r>
      <rPr>
        <sz val="11"/>
        <color rgb="FF000000"/>
        <rFont val="Calibri"/>
      </rPr>
      <t>Information system auditing capability is critical for accurate forensic analysis. Without information that establishes the identity of the subjects (i.e., users or processes acting on behalf of users) associated with the events, security personnel cannot determine responsibility for the potentially harmful event.</t>
    </r>
    <r>
      <rPr>
        <sz val="11"/>
        <color rgb="FF000000"/>
        <rFont val="Calibri"/>
      </rPr>
      <t xml:space="preserve">
</t>
    </r>
    <r>
      <rPr>
        <sz val="11"/>
        <color rgb="FF000000"/>
        <rFont val="Calibri"/>
      </rPr>
      <t>Identifiers (if authenticated or otherwise known) include, but are not limited to, user database tables, primary key values, user names, or process identifiers.</t>
    </r>
  </si>
  <si>
    <t>V-89349</t>
  </si>
  <si>
    <r>
      <rPr>
        <sz val="11"/>
        <color rgb="FF000000"/>
        <rFont val="Calibri"/>
      </rPr>
      <t>Information system auditing capability is critical for accurate forensic analysis. Reconstruction of harmful events or forensic analysis is not possible if audit records do not contain enough information. To support analysis, some types of events will need information to be logged that exceeds the basic requirements of event type, time stamps, location, source, outcome, and user identity. If additional information is not available, it could negatively impact forensic investigations into user actions or other malicious events.</t>
    </r>
    <r>
      <rPr>
        <sz val="11"/>
        <color rgb="FF000000"/>
        <rFont val="Calibri"/>
      </rPr>
      <t xml:space="preserve">
</t>
    </r>
    <r>
      <rPr>
        <sz val="11"/>
        <color rgb="FF000000"/>
        <rFont val="Calibri"/>
      </rPr>
      <t xml:space="preserve">The organization must determine what additional information is required for complete analysis of the audited events. The additional information required is dependent on the type of information (e.g., sensitivity of the data and the environment within which it resides). At a minimum, the organization must employ either full-text recording of privileged commands or the individual identities of group users, or both. The organization must maintain audit trails in sufficient detail to reconstruct events to determine the cause and impact of compromise. </t>
    </r>
    <r>
      <rPr>
        <sz val="11"/>
        <color rgb="FF000000"/>
        <rFont val="Calibri"/>
      </rPr>
      <t xml:space="preserve">
</t>
    </r>
    <r>
      <rPr>
        <sz val="11"/>
        <color rgb="FF000000"/>
        <rFont val="Calibri"/>
      </rPr>
      <t>Examples of detailed information the organization may require in audit records are full-text recording of privileged commands or the individual identities of group account users.</t>
    </r>
  </si>
  <si>
    <t>V-89351</t>
  </si>
  <si>
    <r>
      <rPr>
        <sz val="11"/>
        <rFont val="Calibri"/>
      </rPr>
      <t>vRA PostgreSQL database must have log_truncate_on_rotation enabled.</t>
    </r>
  </si>
  <si>
    <t>CAT III (Low)</t>
  </si>
  <si>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log_truncate_on_rotation TO 'on';"</t>
    </r>
    <r>
      <rPr>
        <sz val="11"/>
        <color rgb="FF000000"/>
        <rFont val="Calibri"/>
      </rPr>
      <t xml:space="preserve">
</t>
    </r>
    <r>
      <rPr>
        <sz val="11"/>
        <color rgb="FF000000"/>
        <rFont val="Calibri"/>
      </rPr>
      <t># /opt/vmware/vpostgres/current/bin/psql -U postgres -c "SELECT pg_reload_conf();"</t>
    </r>
  </si>
  <si>
    <r>
      <rPr>
        <sz val="11"/>
        <color rgb="FF000000"/>
        <rFont val="Calibri"/>
      </rPr>
      <t xml:space="preserve">It is critical that when the DBMS is at risk of failing to process audit logs as required, it take action to mitigate the failure. Audit processing failures include: software/hardware errors; failures in the audit capturing mechanisms; and audit storage capacity being reached or exceeded. Responses to audit failure depend upon the nature of the failure mode. </t>
    </r>
    <r>
      <rPr>
        <sz val="11"/>
        <color rgb="FF000000"/>
        <rFont val="Calibri"/>
      </rPr>
      <t xml:space="preserve">
</t>
    </r>
    <r>
      <rPr>
        <sz val="11"/>
        <color rgb="FF000000"/>
        <rFont val="Calibri"/>
      </rPr>
      <t xml:space="preserve">When availability is an overriding concern, approved actions in response to an audit failure are as follows: </t>
    </r>
    <r>
      <rPr>
        <sz val="11"/>
        <color rgb="FF000000"/>
        <rFont val="Calibri"/>
      </rPr>
      <t xml:space="preserve">
</t>
    </r>
    <r>
      <rPr>
        <sz val="11"/>
        <color rgb="FF000000"/>
        <rFont val="Calibri"/>
      </rPr>
      <t>(i) If the failure was caused by the lack of audit record storage capacity, the DBMS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(ii) If audit records are sent to a centralized collection server and communication with this server is lost or the server fails, the DBMS must queue audit records locally until communication is restored or until the audit records are retrieved manually. Upon restoration of the connection to the centralized collection server, action should be taken to synchronize the local audit data with the collection server.</t>
    </r>
    <r>
      <rPr>
        <sz val="11"/>
        <color rgb="FF000000"/>
        <rFont val="Calibri"/>
      </rPr>
      <t xml:space="preserve">
</t>
    </r>
    <r>
      <rPr>
        <sz val="11"/>
        <color rgb="FF000000"/>
        <rFont val="Calibri"/>
      </rPr>
      <t>Systems where availability is paramount will most likely be MAC I; the final determination is the prerogative of the application owner, subject to Authorizing Official concurrence. In any case, sufficient auditing resources must be allocated to avoid audit data loss in all but the most extreme situations.</t>
    </r>
  </si>
  <si>
    <r>
      <rPr>
        <sz val="11"/>
        <color rgb="FF000000"/>
        <rFont val="Calibri"/>
      </rPr>
      <t>At the command prompt, execute the following command:</t>
    </r>
    <r>
      <rPr>
        <sz val="11"/>
        <color rgb="FF000000"/>
        <rFont val="Calibri"/>
      </rPr>
      <t xml:space="preserve">
</t>
    </r>
    <r>
      <rPr>
        <sz val="11"/>
        <color rgb="FF000000"/>
        <rFont val="Calibri"/>
      </rPr>
      <t># grep '^\s*log_truncate_on_rotation\b' /storage/db/pgdata/postgresql.conf</t>
    </r>
    <r>
      <rPr>
        <sz val="11"/>
        <color rgb="FF000000"/>
        <rFont val="Calibri"/>
      </rPr>
      <t xml:space="preserve">
</t>
    </r>
    <r>
      <rPr>
        <sz val="11"/>
        <color rgb="FF000000"/>
        <rFont val="Calibri"/>
      </rPr>
      <t>If "log_truncate_on_rotation" is not set to "on", this is a finding.</t>
    </r>
  </si>
  <si>
    <t>V-89353</t>
  </si>
  <si>
    <r>
      <rPr>
        <sz val="11"/>
        <rFont val="Calibri"/>
      </rPr>
      <t>The vRA PostgreSQL database must have the correct permissions on the log files.</t>
    </r>
  </si>
  <si>
    <r>
      <rPr>
        <sz val="11"/>
        <color rgb="FF000000"/>
        <rFont val="Calibri"/>
      </rPr>
      <t>At the command prompt, enter the following command:</t>
    </r>
    <r>
      <rPr>
        <sz val="11"/>
        <color rgb="FF000000"/>
        <rFont val="Calibri"/>
      </rPr>
      <t xml:space="preserve">
</t>
    </r>
    <r>
      <rPr>
        <sz val="11"/>
        <color rgb="FF000000"/>
        <rFont val="Calibri"/>
      </rPr>
      <t># chmod 600 /storage/db/pgdata/pg_log/&lt;file_name&gt;</t>
    </r>
    <r>
      <rPr>
        <sz val="11"/>
        <color rgb="FF000000"/>
        <rFont val="Calibri"/>
      </rPr>
      <t xml:space="preserve">
</t>
    </r>
    <r>
      <rPr>
        <sz val="11"/>
        <color rgb="FF000000"/>
        <rFont val="Calibri"/>
      </rPr>
      <t>Replace &lt;file_name&gt; with files to be modified.</t>
    </r>
    <r>
      <rPr>
        <sz val="11"/>
        <color rgb="FF000000"/>
        <rFont val="Calibri"/>
      </rPr>
      <t xml:space="preserve">
</t>
    </r>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log_file_mode TO '0600';"</t>
    </r>
    <r>
      <rPr>
        <sz val="11"/>
        <color rgb="FF000000"/>
        <rFont val="Calibri"/>
      </rPr>
      <t xml:space="preserve">
</t>
    </r>
    <r>
      <rPr>
        <sz val="11"/>
        <color rgb="FF000000"/>
        <rFont val="Calibri"/>
      </rPr>
      <t># /opt/vmware/vpostgres/current/bin/psql -U postgres -c "SELECT pg_reload_conf();"</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</si>
  <si>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enjoy the proper file system permissions utilizing file system protections and limiting log data location. </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that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</si>
  <si>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At the command prompt, enter the following command:</t>
    </r>
    <r>
      <rPr>
        <sz val="11"/>
        <color rgb="FF000000"/>
        <rFont val="Calibri"/>
      </rPr>
      <t xml:space="preserve">
</t>
    </r>
    <r>
      <rPr>
        <sz val="11"/>
        <color rgb="FF000000"/>
        <rFont val="Calibri"/>
      </rPr>
      <t># ls -l /storage/db/pgdata/pg_log/*.log</t>
    </r>
    <r>
      <rPr>
        <sz val="11"/>
        <color rgb="FF000000"/>
        <rFont val="Calibri"/>
      </rPr>
      <t xml:space="preserve">
</t>
    </r>
    <r>
      <rPr>
        <sz val="11"/>
        <color rgb="FF000000"/>
        <rFont val="Calibri"/>
      </rPr>
      <t>If the permissions on any log files are not "600", this is a finding.</t>
    </r>
  </si>
  <si>
    <t>V-89355</t>
  </si>
  <si>
    <r>
      <rPr>
        <sz val="11"/>
        <rFont val="Calibri"/>
      </rPr>
      <t>The vRA PostgreSQL database must have the correct ownership on the log files.</t>
    </r>
  </si>
  <si>
    <r>
      <rPr>
        <sz val="11"/>
        <color rgb="FF000000"/>
        <rFont val="Calibri"/>
      </rPr>
      <t>At the command prompt, enter the following command:</t>
    </r>
    <r>
      <rPr>
        <sz val="11"/>
        <color rgb="FF000000"/>
        <rFont val="Calibri"/>
      </rPr>
      <t xml:space="preserve">
</t>
    </r>
    <r>
      <rPr>
        <sz val="11"/>
        <color rgb="FF000000"/>
        <rFont val="Calibri"/>
      </rPr>
      <t># chown postgres:users /storage/db/pgdata/pg_log/&lt;file_name&gt;</t>
    </r>
    <r>
      <rPr>
        <sz val="11"/>
        <color rgb="FF000000"/>
        <rFont val="Calibri"/>
      </rPr>
      <t xml:space="preserve">
</t>
    </r>
    <r>
      <rPr>
        <sz val="11"/>
        <color rgb="FF000000"/>
        <rFont val="Calibri"/>
      </rPr>
      <t>Replace &lt;file_name&gt; with files to be modified.</t>
    </r>
  </si>
  <si>
    <r>
      <rPr>
        <sz val="11"/>
        <color rgb="FF000000"/>
        <rFont val="Calibri"/>
      </rPr>
      <t xml:space="preserve">If audit data were to become compromised, then competent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information system and/or the application must protect audit information from unauthorized modification. </t>
    </r>
    <r>
      <rPr>
        <sz val="11"/>
        <color rgb="FF000000"/>
        <rFont val="Calibri"/>
      </rPr>
      <t xml:space="preserve">
</t>
    </r>
    <r>
      <rPr>
        <sz val="11"/>
        <color rgb="FF000000"/>
        <rFont val="Calibri"/>
      </rPr>
      <t xml:space="preserve">This requirement can be achieved through multiple methods that will depend upon system architecture and design. Some commonly employed methods include ensuring log files enjoy the proper file system permissions and limiting log data locations.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that the user enjoys in order to make access decisions regarding the modification of audit data.</t>
    </r>
    <r>
      <rPr>
        <sz val="11"/>
        <color rgb="FF000000"/>
        <rFont val="Calibri"/>
      </rPr>
      <t xml:space="preserve">
</t>
    </r>
    <r>
      <rPr>
        <sz val="11"/>
        <color rgb="FF000000"/>
        <rFont val="Calibri"/>
      </rPr>
      <t xml:space="preserve">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Modification of database audit data could mask the theft of, or the unauthorized modification of, sensitive data stored in the database.</t>
    </r>
  </si>
  <si>
    <r>
      <rPr>
        <sz val="11"/>
        <color rgb="FF000000"/>
        <rFont val="Calibri"/>
      </rPr>
      <t>At the command prompt, enter the following command:</t>
    </r>
    <r>
      <rPr>
        <sz val="11"/>
        <color rgb="FF000000"/>
        <rFont val="Calibri"/>
      </rPr>
      <t xml:space="preserve">
</t>
    </r>
    <r>
      <rPr>
        <sz val="11"/>
        <color rgb="FF000000"/>
        <rFont val="Calibri"/>
      </rPr>
      <t># ls -l /storage/db/pgdata/pg_log/*.log</t>
    </r>
    <r>
      <rPr>
        <sz val="11"/>
        <color rgb="FF000000"/>
        <rFont val="Calibri"/>
      </rPr>
      <t xml:space="preserve">
</t>
    </r>
    <r>
      <rPr>
        <sz val="11"/>
        <color rgb="FF000000"/>
        <rFont val="Calibri"/>
      </rPr>
      <t>If the owner of any log files are not "postgres:users", this is a finding.</t>
    </r>
  </si>
  <si>
    <t>V-89357</t>
  </si>
  <si>
    <r>
      <rPr>
        <sz val="11"/>
        <rFont val="Calibri"/>
      </rPr>
      <t>The vRA PostgreSQL database must have the correct group-ownership on the log files.</t>
    </r>
  </si>
  <si>
    <r>
      <rPr>
        <sz val="11"/>
        <color rgb="FF000000"/>
        <rFont val="Calibri"/>
      </rPr>
      <t>If audit data were to become compromised, then competent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deletion. This requirement can be achieved through multiple methods which will depend upon system architecture and design.</t>
    </r>
    <r>
      <rPr>
        <sz val="11"/>
        <color rgb="FF000000"/>
        <rFont val="Calibri"/>
      </rPr>
      <t xml:space="preserve">
</t>
    </r>
    <r>
      <rPr>
        <sz val="11"/>
        <color rgb="FF000000"/>
        <rFont val="Calibri"/>
      </rPr>
      <t>Some commonly employed methods include: ensuring log files enjoy the proper file system permissions utilizing file system protections; restricting access; and backing up log data to ensure log data is retained.</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in order make access decisions regarding the deletion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Deletion of database audit data could mask the theft of, or the unauthorized modification of, sensitive data stored in the database.</t>
    </r>
  </si>
  <si>
    <r>
      <rPr>
        <sz val="11"/>
        <color rgb="FF000000"/>
        <rFont val="Calibri"/>
      </rPr>
      <t>At the command prompt, enter the following command:</t>
    </r>
    <r>
      <rPr>
        <sz val="11"/>
        <color rgb="FF000000"/>
        <rFont val="Calibri"/>
      </rPr>
      <t xml:space="preserve">
</t>
    </r>
    <r>
      <rPr>
        <sz val="11"/>
        <color rgb="FF000000"/>
        <rFont val="Calibri"/>
      </rPr>
      <t># ls -l /storage/db/pgdata/pg_log/*.log</t>
    </r>
    <r>
      <rPr>
        <sz val="11"/>
        <color rgb="FF000000"/>
        <rFont val="Calibri"/>
      </rPr>
      <t xml:space="preserve">
</t>
    </r>
    <r>
      <rPr>
        <sz val="11"/>
        <color rgb="FF000000"/>
        <rFont val="Calibri"/>
      </rPr>
      <t>If the group-owner of any log files are not "postgres:users", this is a finding.</t>
    </r>
  </si>
  <si>
    <t>V-89359</t>
  </si>
  <si>
    <r>
      <rPr>
        <sz val="11"/>
        <rFont val="Calibri"/>
      </rPr>
      <t>The vRA PostgreSQL configuration files must have the correct permissions.</t>
    </r>
  </si>
  <si>
    <r>
      <rPr>
        <sz val="11"/>
        <color rgb="FF000000"/>
        <rFont val="Calibri"/>
      </rPr>
      <t xml:space="preserve">Protecting audit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It is, therefore, imperative that access to audit tools be controlled and protected from unauthorized access. </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access to audit tools.</t>
    </r>
    <r>
      <rPr>
        <sz val="11"/>
        <color rgb="FF000000"/>
        <rFont val="Calibri"/>
      </rPr>
      <t xml:space="preserve">
</t>
    </r>
    <r>
      <rPr>
        <sz val="11"/>
        <color rgb="FF000000"/>
        <rFont val="Calibri"/>
      </rPr>
      <t xml:space="preserve">Audit tools include, but are not limited to, OS-provided audit tools, vendor-provided audit tools, and open source audit tools needed to successfully view and manipulate audit information system activity and records. </t>
    </r>
    <r>
      <rPr>
        <sz val="11"/>
        <color rgb="FF000000"/>
        <rFont val="Calibri"/>
      </rPr>
      <t xml:space="preserve">
</t>
    </r>
    <r>
      <rPr>
        <sz val="11"/>
        <color rgb="FF000000"/>
        <rFont val="Calibri"/>
      </rPr>
      <t>If an attacker were to gain access to audit tools, he could analyze audit logs for system weaknesses or weaknesses in the auditing itself. An attacker could also manipulate logs to hide evidence of malicious activity.</t>
    </r>
  </si>
  <si>
    <t>V-89361</t>
  </si>
  <si>
    <r>
      <rPr>
        <sz val="11"/>
        <rFont val="Calibri"/>
      </rPr>
      <t>The vRA PostgreSQL configuration files must have the correct ownership.</t>
    </r>
  </si>
  <si>
    <r>
      <rPr>
        <sz val="11"/>
        <color rgb="FF000000"/>
        <rFont val="Calibri"/>
      </rPr>
      <t>At the command prompt, enter the following command:</t>
    </r>
    <r>
      <rPr>
        <sz val="11"/>
        <color rgb="FF000000"/>
        <rFont val="Calibri"/>
      </rPr>
      <t xml:space="preserve">
</t>
    </r>
    <r>
      <rPr>
        <sz val="11"/>
        <color rgb="FF000000"/>
        <rFont val="Calibri"/>
      </rPr>
      <t># chown postgres:users &lt;file_name&gt;</t>
    </r>
    <r>
      <rPr>
        <sz val="11"/>
        <color rgb="FF000000"/>
        <rFont val="Calibri"/>
      </rPr>
      <t xml:space="preserve">
</t>
    </r>
    <r>
      <rPr>
        <sz val="11"/>
        <color rgb="FF000000"/>
        <rFont val="Calibri"/>
      </rPr>
      <t>Replace &lt;file_name&gt; with files to be modified.</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</si>
  <si>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</si>
  <si>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At the command prompt, enter the following command:</t>
    </r>
    <r>
      <rPr>
        <sz val="11"/>
        <color rgb="FF000000"/>
        <rFont val="Calibri"/>
      </rPr>
      <t xml:space="preserve">
</t>
    </r>
    <r>
      <rPr>
        <sz val="11"/>
        <color rgb="FF000000"/>
        <rFont val="Calibri"/>
      </rPr>
      <t># ls -l /storage/db/pgdata/*conf*</t>
    </r>
    <r>
      <rPr>
        <sz val="11"/>
        <color rgb="FF000000"/>
        <rFont val="Calibri"/>
      </rPr>
      <t xml:space="preserve">
</t>
    </r>
    <r>
      <rPr>
        <sz val="11"/>
        <color rgb="FF000000"/>
        <rFont val="Calibri"/>
      </rPr>
      <t>If the owner of any configuration file is not "postgres:users", this is a finding.</t>
    </r>
  </si>
  <si>
    <t>V-89363</t>
  </si>
  <si>
    <r>
      <rPr>
        <sz val="11"/>
        <rFont val="Calibri"/>
      </rPr>
      <t>The vRA PostgreSQL configuration files must have the correct group-ownership.</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</si>
  <si>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</si>
  <si>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At the command prompt, enter the following command:</t>
    </r>
    <r>
      <rPr>
        <sz val="11"/>
        <color rgb="FF000000"/>
        <rFont val="Calibri"/>
      </rPr>
      <t xml:space="preserve">
</t>
    </r>
    <r>
      <rPr>
        <sz val="11"/>
        <color rgb="FF000000"/>
        <rFont val="Calibri"/>
      </rPr>
      <t># ls -l /storage/db/pgdata/*conf*</t>
    </r>
    <r>
      <rPr>
        <sz val="11"/>
        <color rgb="FF000000"/>
        <rFont val="Calibri"/>
      </rPr>
      <t xml:space="preserve">
</t>
    </r>
    <r>
      <rPr>
        <sz val="11"/>
        <color rgb="FF000000"/>
        <rFont val="Calibri"/>
      </rPr>
      <t>If the group-owner of any configuration file is not "postgres:users", this is a finding.</t>
    </r>
  </si>
  <si>
    <t>V-89365</t>
  </si>
  <si>
    <r>
      <rPr>
        <sz val="11"/>
        <rFont val="Calibri"/>
      </rPr>
      <t>vRA PostgreSQL database objects must only be accessible to the postgres account.</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</si>
  <si>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"ALTER TABLE &lt;tablename&gt; OWNER TO postgres;"</t>
    </r>
    <r>
      <rPr>
        <sz val="11"/>
        <color rgb="FF000000"/>
        <rFont val="Calibri"/>
      </rPr>
      <t xml:space="preserve">
</t>
    </r>
    <r>
      <rPr>
        <sz val="11"/>
        <color rgb="FF000000"/>
        <rFont val="Calibri"/>
      </rPr>
      <t>Replace &lt;tablename&gt; with the name of the table discovered during the check.</t>
    </r>
  </si>
  <si>
    <r>
      <rPr>
        <sz val="11"/>
        <color rgb="FF000000"/>
        <rFont val="Calibri"/>
      </rPr>
      <t>Within the database, object ownership implies full privileges to the owned object, including the privilege to assign access to the owned objects to other subjects. Database functions and procedures can be coded using definer's rights. This allows anyone who utilizes the object to perform the actions if they were the owner. If not properly managed, this can lead to privileged actions being taken by unauthorized individuals.</t>
    </r>
    <r>
      <rPr>
        <sz val="11"/>
        <color rgb="FF000000"/>
        <rFont val="Calibri"/>
      </rPr>
      <t xml:space="preserve">
</t>
    </r>
    <r>
      <rPr>
        <sz val="11"/>
        <color rgb="FF000000"/>
        <rFont val="Calibri"/>
      </rPr>
      <t>Conversely, if critical tables or other objects rely on unauthorized owner accounts, these objects may be lost when an account is removed.</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</si>
  <si>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"\dp;"</t>
    </r>
    <r>
      <rPr>
        <sz val="11"/>
        <color rgb="FF000000"/>
        <rFont val="Calibri"/>
      </rPr>
      <t xml:space="preserve">
</t>
    </r>
    <r>
      <rPr>
        <sz val="11"/>
        <color rgb="FF000000"/>
        <rFont val="Calibri"/>
      </rPr>
      <t>Review the Access Privileges column.  </t>
    </r>
    <r>
      <rPr>
        <sz val="11"/>
        <color rgb="FF000000"/>
        <rFont val="Calibri"/>
      </rPr>
      <t xml:space="preserve">
</t>
    </r>
    <r>
      <rPr>
        <sz val="11"/>
        <color rgb="FF000000"/>
        <rFont val="Calibri"/>
      </rPr>
      <t>If any tables have permissions to users other than "postgres", this is a finding.</t>
    </r>
  </si>
  <si>
    <t>V-89367</t>
  </si>
  <si>
    <r>
      <rPr>
        <sz val="11"/>
        <rFont val="Calibri"/>
      </rPr>
      <t>The vRA PostgreSQL database must limit modify privileges to authorized accounts.</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</si>
  <si>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"REVOKE ALL PRIVILEGES FROM &lt;user&gt;;"</t>
    </r>
    <r>
      <rPr>
        <sz val="11"/>
        <color rgb="FF000000"/>
        <rFont val="Calibri"/>
      </rPr>
      <t xml:space="preserve">
</t>
    </r>
    <r>
      <rPr>
        <sz val="11"/>
        <color rgb="FF000000"/>
        <rFont val="Calibri"/>
      </rPr>
      <t>Replace &lt;user&gt; with the account discovered during the check.</t>
    </r>
  </si>
  <si>
    <r>
      <rPr>
        <sz val="11"/>
        <color rgb="FF000000"/>
        <rFont val="Calibri"/>
      </rPr>
      <t>If the DBMS were to allow any user to make changes to database structure or logic,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shall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</si>
  <si>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"\du;"</t>
    </r>
    <r>
      <rPr>
        <sz val="11"/>
        <color rgb="FF000000"/>
        <rFont val="Calibri"/>
      </rPr>
      <t xml:space="preserve">
</t>
    </r>
    <r>
      <rPr>
        <sz val="11"/>
        <color rgb="FF000000"/>
        <rFont val="Calibri"/>
      </rPr>
      <t>If the accounts other than "postgres" and "vcac_replication" have "create" privileges, this is a finding.</t>
    </r>
  </si>
  <si>
    <t>V-89369</t>
  </si>
  <si>
    <r>
      <rPr>
        <sz val="11"/>
        <rFont val="Calibri"/>
      </rPr>
      <t>The vRA PostgreSQL database must not contain sample data.</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</si>
  <si>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"DROP DATABASE IF EXISTS &lt;name&gt;;"</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</si>
  <si>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software products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every mission, that cannot be disabled.</t>
    </r>
    <r>
      <rPr>
        <sz val="11"/>
        <color rgb="FF000000"/>
        <rFont val="Calibri"/>
      </rPr>
      <t xml:space="preserve">
</t>
    </r>
    <r>
      <rPr>
        <sz val="11"/>
        <color rgb="FF000000"/>
        <rFont val="Calibri"/>
      </rPr>
      <t>DBMSs must adhere to the principles of least functionality by providing only essential capabilities.</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DBMS and host system.</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</si>
  <si>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"SELECT datname FROM pg_database WHERE datistemplate = false;"</t>
    </r>
    <r>
      <rPr>
        <sz val="11"/>
        <color rgb="FF000000"/>
        <rFont val="Calibri"/>
      </rPr>
      <t xml:space="preserve">
</t>
    </r>
    <r>
      <rPr>
        <sz val="11"/>
        <color rgb="FF000000"/>
        <rFont val="Calibri"/>
      </rPr>
      <t>If the output is not the following lines, this is a finding.</t>
    </r>
    <r>
      <rPr>
        <sz val="11"/>
        <color rgb="FF000000"/>
        <rFont val="Calibri"/>
      </rPr>
      <t xml:space="preserve">
</t>
    </r>
    <r>
      <rPr>
        <sz val="11"/>
        <color rgb="FF000000"/>
        <rFont val="Calibri"/>
      </rPr>
      <t xml:space="preserve"> datname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postgres</t>
    </r>
    <r>
      <rPr>
        <sz val="11"/>
        <color rgb="FF000000"/>
        <rFont val="Calibri"/>
      </rPr>
      <t xml:space="preserve">
</t>
    </r>
    <r>
      <rPr>
        <sz val="11"/>
        <color rgb="FF000000"/>
        <rFont val="Calibri"/>
      </rPr>
      <t xml:space="preserve"> vcac</t>
    </r>
    <r>
      <rPr>
        <sz val="11"/>
        <color rgb="FF000000"/>
        <rFont val="Calibri"/>
      </rPr>
      <t xml:space="preserve">
</t>
    </r>
    <r>
      <rPr>
        <sz val="11"/>
        <color rgb="FF000000"/>
        <rFont val="Calibri"/>
      </rPr>
      <t>(2 rows)</t>
    </r>
  </si>
  <si>
    <t>V-89371</t>
  </si>
  <si>
    <r>
      <rPr>
        <sz val="11"/>
        <rFont val="Calibri"/>
      </rPr>
      <t>The vRA PostgreSQL database must be limited to authorized accounts.</t>
    </r>
  </si>
  <si>
    <r>
      <rPr>
        <sz val="11"/>
        <color rgb="FF000000"/>
        <rFont val="Calibri"/>
      </rPr>
      <t xml:space="preserve">Navigate to and open /storage/db/pgdata/pg_hba.conf.  </t>
    </r>
    <r>
      <rPr>
        <sz val="11"/>
        <color rgb="FF000000"/>
        <rFont val="Calibri"/>
      </rPr>
      <t xml:space="preserve">
</t>
    </r>
    <r>
      <rPr>
        <sz val="11"/>
        <color rgb="FF000000"/>
        <rFont val="Calibri"/>
      </rPr>
      <t xml:space="preserve">Navigate to the user that has a method of "trust".  </t>
    </r>
    <r>
      <rPr>
        <sz val="11"/>
        <color rgb="FF000000"/>
        <rFont val="Calibri"/>
      </rPr>
      <t xml:space="preserve">
</t>
    </r>
    <r>
      <rPr>
        <sz val="11"/>
        <color rgb="FF000000"/>
        <rFont val="Calibri"/>
      </rPr>
      <t>Change the method to "md5".</t>
    </r>
    <r>
      <rPr>
        <sz val="11"/>
        <color rgb="FF000000"/>
        <rFont val="Calibri"/>
      </rPr>
      <t xml:space="preserve">
</t>
    </r>
    <r>
      <rPr>
        <sz val="11"/>
        <color rgb="FF000000"/>
        <rFont val="Calibri"/>
      </rPr>
      <t>A correct, typical line will look like the following:</t>
    </r>
    <r>
      <rPr>
        <sz val="11"/>
        <color rgb="FF000000"/>
        <rFont val="Calibri"/>
      </rPr>
      <t xml:space="preserve">
</t>
    </r>
    <r>
      <rPr>
        <sz val="11"/>
        <color rgb="FF000000"/>
        <rFont val="Calibri"/>
      </rPr>
      <t># TYPE  DATABASE        USER            ADDRESS                 METHOD</t>
    </r>
    <r>
      <rPr>
        <sz val="11"/>
        <color rgb="FF000000"/>
        <rFont val="Calibri"/>
      </rPr>
      <t xml:space="preserve">
</t>
    </r>
    <r>
      <rPr>
        <sz val="11"/>
        <color rgb="FF000000"/>
        <rFont val="Calibri"/>
      </rPr>
      <t>host       all                        all                 127.0.0.1/32           md5</t>
    </r>
  </si>
  <si>
    <r>
      <rPr>
        <sz val="11"/>
        <color rgb="FF000000"/>
        <rFont val="Calibri"/>
      </rPr>
      <t xml:space="preserve">To assure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in group accounts (e.g., shared privilege accounts) or for detailed accountability of individual activity.</t>
    </r>
  </si>
  <si>
    <r>
      <rPr>
        <sz val="11"/>
        <color rgb="FF000000"/>
        <rFont val="Calibri"/>
      </rPr>
      <t>At the command prompt, execute the following command to enter the psql prompt:</t>
    </r>
    <r>
      <rPr>
        <sz val="11"/>
        <color rgb="FF000000"/>
        <rFont val="Calibri"/>
      </rPr>
      <t xml:space="preserve">
</t>
    </r>
    <r>
      <rPr>
        <sz val="11"/>
        <color rgb="FF000000"/>
        <rFont val="Calibri"/>
      </rPr>
      <t># cat /storage/db/pgdata/pg_hba.conf</t>
    </r>
    <r>
      <rPr>
        <sz val="11"/>
        <color rgb="FF000000"/>
        <rFont val="Calibri"/>
      </rPr>
      <t xml:space="preserve">
</t>
    </r>
    <r>
      <rPr>
        <sz val="11"/>
        <color rgb="FF000000"/>
        <rFont val="Calibri"/>
      </rPr>
      <t>If any rows have "trust" specified for the "METHOD" column, this is a finding.</t>
    </r>
  </si>
  <si>
    <t>V-89373</t>
  </si>
  <si>
    <r>
      <rPr>
        <sz val="11"/>
        <rFont val="Calibri"/>
      </rPr>
      <t>The vRA PostgreSQL database must use md5 for authentication.</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</si>
  <si>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database passwords stored in clear text, using reversible encryption, or using unsalted hashes would be vulnerable to unauthorized disclosure. Database passwords must always be in the form of one-way, salted hashes when stored internally or externally to the DBMS.</t>
    </r>
  </si>
  <si>
    <t>V-89375</t>
  </si>
  <si>
    <r>
      <rPr>
        <sz val="11"/>
        <rFont val="Calibri"/>
      </rPr>
      <t>The vRA PostgreSQL database must be configured to use ssl.</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</si>
  <si>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ssl TO 'on';"</t>
    </r>
    <r>
      <rPr>
        <sz val="11"/>
        <color rgb="FF000000"/>
        <rFont val="Calibri"/>
      </rPr>
      <t xml:space="preserve">
</t>
    </r>
    <r>
      <rPr>
        <sz val="11"/>
        <color rgb="FF000000"/>
        <rFont val="Calibri"/>
      </rPr>
      <t># /opt/vmware/vpostgres/current/bin/psql -U postgres -c "SELECT pg_reload_conf();"</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</si>
  <si>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passwords need to be protected at all times, and encryption is the standard method for protecting passwords during transmission.</t>
    </r>
    <r>
      <rPr>
        <sz val="11"/>
        <color rgb="FF000000"/>
        <rFont val="Calibri"/>
      </rPr>
      <t xml:space="preserve">
</t>
    </r>
    <r>
      <rPr>
        <sz val="11"/>
        <color rgb="FF000000"/>
        <rFont val="Calibri"/>
      </rPr>
      <t>DBMS passwords sent in clear text format across the network are vulnerable to discovery by unauthorized users. Disclosure of passwords may easily lead to unauthorized access to the database.</t>
    </r>
  </si>
  <si>
    <r>
      <rPr>
        <sz val="11"/>
        <color rgb="FF000000"/>
        <rFont val="Calibri"/>
      </rPr>
      <t>At the command prompt, execute the following command:</t>
    </r>
    <r>
      <rPr>
        <sz val="11"/>
        <color rgb="FF000000"/>
        <rFont val="Calibri"/>
      </rPr>
      <t xml:space="preserve">
</t>
    </r>
    <r>
      <rPr>
        <sz val="11"/>
        <color rgb="FF000000"/>
        <rFont val="Calibri"/>
      </rPr>
      <t># grep '^\s*ssl\b' /storage/db/pgdata/postgresql.conf</t>
    </r>
    <r>
      <rPr>
        <sz val="11"/>
        <color rgb="FF000000"/>
        <rFont val="Calibri"/>
      </rPr>
      <t xml:space="preserve">
</t>
    </r>
    <r>
      <rPr>
        <sz val="11"/>
        <color rgb="FF000000"/>
        <rFont val="Calibri"/>
      </rPr>
      <t>If "ssl" is not "on", this is a finding.</t>
    </r>
  </si>
  <si>
    <t>V-89377</t>
  </si>
  <si>
    <r>
      <rPr>
        <sz val="11"/>
        <rFont val="Calibri"/>
      </rPr>
      <t>The vRA PostgreSQL database must complete writing log entries prior to returning results.</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</si>
  <si>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&lt;name&gt; TO 'on';"</t>
    </r>
    <r>
      <rPr>
        <sz val="11"/>
        <color rgb="FF000000"/>
        <rFont val="Calibri"/>
      </rPr>
      <t xml:space="preserve">
</t>
    </r>
    <r>
      <rPr>
        <sz val="11"/>
        <color rgb="FF000000"/>
        <rFont val="Calibri"/>
      </rPr>
      <t># /opt/vmware/vpostgres/current/bin/psql -U postgres -c "SELECT pg_reload_conf();"</t>
    </r>
    <r>
      <rPr>
        <sz val="11"/>
        <color rgb="FF000000"/>
        <rFont val="Calibri"/>
      </rPr>
      <t xml:space="preserve">
</t>
    </r>
    <r>
      <rPr>
        <sz val="11"/>
        <color rgb="FF000000"/>
        <rFont val="Calibri"/>
      </rPr>
      <t>Note: Substitute &lt;name&gt; with the incorrectly set parameter.</t>
    </r>
  </si>
  <si>
    <r>
      <rPr>
        <sz val="11"/>
        <color rgb="FF000000"/>
        <rFont val="Calibri"/>
      </rPr>
      <t>Failure to a known state can address safety or security in accordance with the mission/business needs of the organization.</t>
    </r>
    <r>
      <rPr>
        <sz val="11"/>
        <color rgb="FF000000"/>
        <rFont val="Calibri"/>
      </rPr>
      <t xml:space="preserve">
</t>
    </r>
    <r>
      <rPr>
        <sz val="11"/>
        <color rgb="FF000000"/>
        <rFont val="Calibri"/>
      </rPr>
      <t xml:space="preserve">Failure to a known secure state helps prevent a loss of confidentiality, integrity, or availability in the event of a failure of the information system or a component of the system. </t>
    </r>
    <r>
      <rPr>
        <sz val="11"/>
        <color rgb="FF000000"/>
        <rFont val="Calibri"/>
      </rPr>
      <t xml:space="preserve">
</t>
    </r>
    <r>
      <rPr>
        <sz val="11"/>
        <color rgb="FF000000"/>
        <rFont val="Calibri"/>
      </rPr>
      <t xml:space="preserve">Preserving information system state information helps to facilitate system restart and return to the operational mode of the organization with less disruption of mission/business processes. </t>
    </r>
    <r>
      <rPr>
        <sz val="11"/>
        <color rgb="FF000000"/>
        <rFont val="Calibri"/>
      </rPr>
      <t xml:space="preserve">
</t>
    </r>
    <r>
      <rPr>
        <sz val="11"/>
        <color rgb="FF000000"/>
        <rFont val="Calibri"/>
      </rPr>
      <t>Since it is usually not possible to test this capability in a production environment, systems should either be validated in a testing environment or prior to installation. This requirement is usually a function of the design of the IDPS component. Compliance can be verified by acceptance/validation processes or vendor attestation.</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</si>
  <si>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"SELECT name,setting FROM pg_settings WHERE name IN ('fsync','full_page_writes','synchronous_commit');"</t>
    </r>
    <r>
      <rPr>
        <sz val="11"/>
        <color rgb="FF000000"/>
        <rFont val="Calibri"/>
      </rPr>
      <t xml:space="preserve">
</t>
    </r>
    <r>
      <rPr>
        <sz val="11"/>
        <color rgb="FF000000"/>
        <rFont val="Calibri"/>
      </rPr>
      <t>If "fsync", "full_page_writes", and "synchronous_commit" are not all "on", this is a finding.</t>
    </r>
    <r>
      <rPr>
        <sz val="11"/>
        <color rgb="FF000000"/>
        <rFont val="Calibri"/>
      </rPr>
      <t xml:space="preserve">
</t>
    </r>
    <r>
      <rPr>
        <sz val="11"/>
        <color rgb="FF000000"/>
        <rFont val="Calibri"/>
      </rPr>
      <t>The command will return the following lines:</t>
    </r>
    <r>
      <rPr>
        <sz val="11"/>
        <color rgb="FF000000"/>
        <rFont val="Calibri"/>
      </rPr>
      <t xml:space="preserve">
</t>
    </r>
    <r>
      <rPr>
        <sz val="11"/>
        <color rgb="FF000000"/>
        <rFont val="Calibri"/>
      </rPr>
      <t xml:space="preserve">          name                       | setting</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fsync                                  | on</t>
    </r>
    <r>
      <rPr>
        <sz val="11"/>
        <color rgb="FF000000"/>
        <rFont val="Calibri"/>
      </rPr>
      <t xml:space="preserve">
</t>
    </r>
    <r>
      <rPr>
        <sz val="11"/>
        <color rgb="FF000000"/>
        <rFont val="Calibri"/>
      </rPr>
      <t xml:space="preserve"> full_page_writes          | on</t>
    </r>
    <r>
      <rPr>
        <sz val="11"/>
        <color rgb="FF000000"/>
        <rFont val="Calibri"/>
      </rPr>
      <t xml:space="preserve">
</t>
    </r>
    <r>
      <rPr>
        <sz val="11"/>
        <color rgb="FF000000"/>
        <rFont val="Calibri"/>
      </rPr>
      <t xml:space="preserve"> synchronous_commit | on</t>
    </r>
    <r>
      <rPr>
        <sz val="11"/>
        <color rgb="FF000000"/>
        <rFont val="Calibri"/>
      </rPr>
      <t xml:space="preserve">
</t>
    </r>
    <r>
      <rPr>
        <sz val="11"/>
        <color rgb="FF000000"/>
        <rFont val="Calibri"/>
      </rPr>
      <t>(3 rows)</t>
    </r>
  </si>
  <si>
    <t>V-89379</t>
  </si>
  <si>
    <r>
      <rPr>
        <sz val="11"/>
        <rFont val="Calibri"/>
      </rPr>
      <t>The vRA PostgreSQL must not allow access to unauthorized accounts.</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</si>
  <si>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"REVOKE ALL PRIVILEGES ON &lt;name&gt; FROM &lt;user&gt;;"</t>
    </r>
    <r>
      <rPr>
        <sz val="11"/>
        <color rgb="FF000000"/>
        <rFont val="Calibri"/>
      </rPr>
      <t xml:space="preserve">
</t>
    </r>
    <r>
      <rPr>
        <sz val="11"/>
        <color rgb="FF000000"/>
        <rFont val="Calibri"/>
      </rPr>
      <t>Replace &lt;name&gt; and &lt;user&gt; with the Access Privilege name and account, respectively, discovered during the check.</t>
    </r>
  </si>
  <si>
    <r>
      <rPr>
        <sz val="11"/>
        <color rgb="FF000000"/>
        <rFont val="Calibri"/>
      </rPr>
      <t xml:space="preserve">An isolation boundary provides access control and protects the integrity of the hardware, software, and firmware that perform security functions. </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 xml:space="preserve">Developers and implementers can increase the assurance in security functions by employing well-defined security policy models; structured, disciplined, and rigorous hardware and software development techniques; and sound system/security engineering principles. </t>
    </r>
    <r>
      <rPr>
        <sz val="11"/>
        <color rgb="FF000000"/>
        <rFont val="Calibri"/>
      </rPr>
      <t xml:space="preserve">
</t>
    </r>
    <r>
      <rPr>
        <sz val="11"/>
        <color rgb="FF000000"/>
        <rFont val="Calibri"/>
      </rPr>
      <t>Database Management Systems typically separate security functionality from non-security functionality via separate databases or schemas. Database objects or code implementing security functionality should not be commingled with objects or code implementing application logic. When security and non-security functionality are commingled, users who have access to non-security functionality may be able to access security functionality.</t>
    </r>
  </si>
  <si>
    <r>
      <rPr>
        <sz val="11"/>
        <color rgb="FF000000"/>
        <rFont val="Calibri"/>
      </rPr>
      <t>At the command prompt, execute the following command:</t>
    </r>
    <r>
      <rPr>
        <sz val="11"/>
        <color rgb="FF000000"/>
        <rFont val="Calibri"/>
      </rPr>
      <t xml:space="preserve">
</t>
    </r>
    <r>
      <rPr>
        <sz val="11"/>
        <color rgb="FF000000"/>
        <rFont val="Calibri"/>
      </rPr>
      <t># /opt/vmware/vpostgres/current/bin/psql -U postgres -c "\dp .*.;"</t>
    </r>
    <r>
      <rPr>
        <sz val="11"/>
        <color rgb="FF000000"/>
        <rFont val="Calibri"/>
      </rPr>
      <t xml:space="preserve">
</t>
    </r>
    <r>
      <rPr>
        <sz val="11"/>
        <color rgb="FF000000"/>
        <rFont val="Calibri"/>
      </rPr>
      <t>Review the Access Privilege column for all Schemas listed as "information_schema" and "pg_catalog".  If access privilege is granted to any users other than "postgres", this is a finding.</t>
    </r>
  </si>
  <si>
    <t>V-89381</t>
  </si>
  <si>
    <r>
      <rPr>
        <sz val="11"/>
        <rFont val="Calibri"/>
      </rPr>
      <t>Data from the vRA PostgreSQL database must be protected from unauthorized transfer.</t>
    </r>
  </si>
  <si>
    <r>
      <rPr>
        <sz val="11"/>
        <color rgb="FF000000"/>
        <rFont val="Calibri"/>
      </rPr>
      <t>Modify any code used for moving data from production to development/test systems to comply with the organization-defined data transfer policy, and to ensure copies of production data are not left in unsecured locations.</t>
    </r>
  </si>
  <si>
    <r>
      <rPr>
        <sz val="11"/>
        <color rgb="FF000000"/>
        <rFont val="Calibri"/>
      </rPr>
      <t xml:space="preserve">Applications, including DBMSs, must prevent unauthorized and unintended information transfer via shared system resources. </t>
    </r>
    <r>
      <rPr>
        <sz val="11"/>
        <color rgb="FF000000"/>
        <rFont val="Calibri"/>
      </rPr>
      <t xml:space="preserve">
</t>
    </r>
    <r>
      <rPr>
        <sz val="11"/>
        <color rgb="FF000000"/>
        <rFont val="Calibri"/>
      </rPr>
      <t>Data used for the development and testing of applications often involves copying data from production. It is important that specific procedures exist for this process, to include the conditions under which such transfer may take place, where the copies may reside, and the rules for ensuring sensitive data are not exposed.</t>
    </r>
    <r>
      <rPr>
        <sz val="11"/>
        <color rgb="FF000000"/>
        <rFont val="Calibri"/>
      </rPr>
      <t xml:space="preserve">
</t>
    </r>
    <r>
      <rPr>
        <sz val="11"/>
        <color rgb="FF000000"/>
        <rFont val="Calibri"/>
      </rPr>
      <t>Copies of sensitive data must not be misplaced or left in a temporary location without the proper controls.</t>
    </r>
  </si>
  <si>
    <r>
      <rPr>
        <sz val="11"/>
        <color rgb="FF000000"/>
        <rFont val="Calibri"/>
      </rPr>
      <t>Obtain the site data-transfer policy from the ISSO.</t>
    </r>
    <r>
      <rPr>
        <sz val="11"/>
        <color rgb="FF000000"/>
        <rFont val="Calibri"/>
      </rPr>
      <t xml:space="preserve">
</t>
    </r>
    <r>
      <rPr>
        <sz val="11"/>
        <color rgb="FF000000"/>
        <rFont val="Calibri"/>
      </rPr>
      <t>Review the policies and procedures used to ensure that all vRA data are being protected from unauthorized and unintended information transformation in accordance with site policy.</t>
    </r>
    <r>
      <rPr>
        <sz val="11"/>
        <color rgb="FF000000"/>
        <rFont val="Calibri"/>
      </rPr>
      <t xml:space="preserve">
</t>
    </r>
    <r>
      <rPr>
        <sz val="11"/>
        <color rgb="FF000000"/>
        <rFont val="Calibri"/>
      </rPr>
      <t>If the site data-transfer policy is not followed, this is a finding.</t>
    </r>
  </si>
  <si>
    <t>V-89383</t>
  </si>
  <si>
    <r>
      <rPr>
        <sz val="11"/>
        <rFont val="Calibri"/>
      </rPr>
      <t>The vRA PostgreSQL error file must be protected from unauthorized access.</t>
    </r>
  </si>
  <si>
    <r>
      <rPr>
        <sz val="11"/>
        <color rgb="FF000000"/>
        <rFont val="Calibri"/>
      </rPr>
      <t>At the command prompt, enter the following command:</t>
    </r>
    <r>
      <rPr>
        <sz val="11"/>
        <color rgb="FF000000"/>
        <rFont val="Calibri"/>
      </rPr>
      <t xml:space="preserve">
</t>
    </r>
    <r>
      <rPr>
        <sz val="11"/>
        <color rgb="FF000000"/>
        <rFont val="Calibri"/>
      </rPr>
      <t>chmod 600 /storage/db/pgdata/serverlog</t>
    </r>
  </si>
  <si>
    <r>
      <rPr>
        <sz val="11"/>
        <color rgb="FF000000"/>
        <rFont val="Calibri"/>
      </rPr>
      <t xml:space="preserve">If the DBMS provides too much information in error logs and administrative messages to the screen, this could lead to compromise. The structure and content of error messages need to be carefully considered by the organization and development team. The extent to which the information system is able to identify and handle error conditions is guided by organizational policy and operational requirements. </t>
    </r>
    <r>
      <rPr>
        <sz val="11"/>
        <color rgb="FF000000"/>
        <rFont val="Calibri"/>
      </rPr>
      <t xml:space="preserve">
</t>
    </r>
    <r>
      <rPr>
        <sz val="11"/>
        <color rgb="FF000000"/>
        <rFont val="Calibri"/>
      </rPr>
      <t xml:space="preserve">Some default DBMS error messages can contain information that could aid an attacker in, among others things, identifying the database type, host address, or state of the database. Custom errors may contain sensitive customer information. </t>
    </r>
    <r>
      <rPr>
        <sz val="11"/>
        <color rgb="FF000000"/>
        <rFont val="Calibri"/>
      </rPr>
      <t xml:space="preserve">
</t>
    </r>
    <r>
      <rPr>
        <sz val="11"/>
        <color rgb="FF000000"/>
        <rFont val="Calibri"/>
      </rPr>
      <t xml:space="preserve">It is important that detailed error messages be visible only to those who are authorized to view them; that general users receive only generalized acknowledgment that errors have occurred; and that these generalized messages appear only when relevant to the user's task. For example, a message along the lines of, "An error has occurred. Unable to save your changes. If this problem persists, please contact your help desk" would be relevant. A message such as "Warning: your transaction generated a large number of page splits" would likely not be relevant. </t>
    </r>
    <r>
      <rPr>
        <sz val="11"/>
        <color rgb="FF000000"/>
        <rFont val="Calibri"/>
      </rPr>
      <t xml:space="preserve">
</t>
    </r>
    <r>
      <rPr>
        <sz val="11"/>
        <color rgb="FF000000"/>
        <rFont val="Calibri"/>
      </rPr>
      <t>Administrative users authorized to review detailed error messages typically are the ISSO, ISSM, SA and DBA. Other individuals or roles may be specified according to organization-specific needs, with DBA approval.</t>
    </r>
  </si>
  <si>
    <r>
      <rPr>
        <sz val="11"/>
        <color rgb="FF000000"/>
        <rFont val="Calibri"/>
      </rPr>
      <t>At the command prompt, execute the following command:</t>
    </r>
    <r>
      <rPr>
        <sz val="11"/>
        <color rgb="FF000000"/>
        <rFont val="Calibri"/>
      </rPr>
      <t xml:space="preserve">
</t>
    </r>
    <r>
      <rPr>
        <sz val="11"/>
        <color rgb="FF000000"/>
        <rFont val="Calibri"/>
      </rPr>
      <t># ls -l /storage/db/pgdata/serverlog</t>
    </r>
    <r>
      <rPr>
        <sz val="11"/>
        <color rgb="FF000000"/>
        <rFont val="Calibri"/>
      </rPr>
      <t xml:space="preserve">
</t>
    </r>
    <r>
      <rPr>
        <sz val="11"/>
        <color rgb="FF000000"/>
        <rFont val="Calibri"/>
      </rPr>
      <t>If the file permissions are more permissive than "600", this is a finding.</t>
    </r>
  </si>
  <si>
    <t>V-89385</t>
  </si>
  <si>
    <r>
      <rPr>
        <sz val="11"/>
        <rFont val="Calibri"/>
      </rPr>
      <t>The vRA PostgreSQL database must have log collection enabled.</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</si>
  <si>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logging_collector TO 'on';"</t>
    </r>
    <r>
      <rPr>
        <sz val="11"/>
        <color rgb="FF000000"/>
        <rFont val="Calibri"/>
      </rPr>
      <t xml:space="preserve">
</t>
    </r>
    <r>
      <rPr>
        <sz val="11"/>
        <color rgb="FF000000"/>
        <rFont val="Calibri"/>
      </rPr>
      <t># /opt/vmware/vpostgres/current/bin/psql -U postgres -c "SELECT pg_reload_conf();"</t>
    </r>
  </si>
  <si>
    <r>
      <rPr>
        <sz val="11"/>
        <color rgb="FF000000"/>
        <rFont val="Calibri"/>
      </rPr>
      <t>Without the ability to centrally manage the content captured in the audit records,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 xml:space="preserve">The content captured in audit records must be managed from a central location (necessitating automation). Centralized management of audit records and logs provides for efficiency in maintenance and management of records, as well as the backup and archiving of those records. </t>
    </r>
    <r>
      <rPr>
        <sz val="11"/>
        <color rgb="FF000000"/>
        <rFont val="Calibri"/>
      </rPr>
      <t xml:space="preserve">
</t>
    </r>
    <r>
      <rPr>
        <sz val="11"/>
        <color rgb="FF000000"/>
        <rFont val="Calibri"/>
      </rPr>
      <t>The DBMS may write audit records to database tables, to files in the file system, to other kinds of local repository, or directly to a centralized log management system. Whatever the method used, it must be compatible with off-loading the records to the centralized system.</t>
    </r>
  </si>
  <si>
    <r>
      <rPr>
        <sz val="11"/>
        <color rgb="FF000000"/>
        <rFont val="Calibri"/>
      </rPr>
      <t>At the command prompt, execute the following command:</t>
    </r>
    <r>
      <rPr>
        <sz val="11"/>
        <color rgb="FF000000"/>
        <rFont val="Calibri"/>
      </rPr>
      <t xml:space="preserve">
</t>
    </r>
    <r>
      <rPr>
        <sz val="11"/>
        <color rgb="FF000000"/>
        <rFont val="Calibri"/>
      </rPr>
      <t># grep '^\s*logging_collector\b' /storage/db/pgdata/postgresql.conf</t>
    </r>
    <r>
      <rPr>
        <sz val="11"/>
        <color rgb="FF000000"/>
        <rFont val="Calibri"/>
      </rPr>
      <t xml:space="preserve">
</t>
    </r>
    <r>
      <rPr>
        <sz val="11"/>
        <color rgb="FF000000"/>
        <rFont val="Calibri"/>
      </rPr>
      <t>If "logging_collector" is not "on", this is a finding.</t>
    </r>
  </si>
  <si>
    <t>V-89387</t>
  </si>
  <si>
    <r>
      <rPr>
        <sz val="11"/>
        <rFont val="Calibri"/>
      </rPr>
      <t>The vRA PostgreSQL database must be configured to use a syslog facility.</t>
    </r>
  </si>
  <si>
    <r>
      <rPr>
        <sz val="11"/>
        <color rgb="FF000000"/>
        <rFont val="Calibri"/>
      </rPr>
      <t>Organizations are required to use a central log management system, so, under normal conditions, the audit space allocated to the DBMS on its own server will not be an issue. However, space will still be required on the DBMS server for audit records in transit, and, under abnormal conditions, this could fill up. Since a requirement exists to halt processing upon audit failure, a service outage would result.</t>
    </r>
    <r>
      <rPr>
        <sz val="11"/>
        <color rgb="FF000000"/>
        <rFont val="Calibri"/>
      </rPr>
      <t xml:space="preserve">
</t>
    </r>
    <r>
      <rPr>
        <sz val="11"/>
        <color rgb="FF000000"/>
        <rFont val="Calibri"/>
      </rPr>
      <t xml:space="preserve">If support personnel are not notified immediately upon storage volume utilization reaching 75%, they are unable to plan for storage capacity expansion. </t>
    </r>
    <r>
      <rPr>
        <sz val="11"/>
        <color rgb="FF000000"/>
        <rFont val="Calibri"/>
      </rPr>
      <t xml:space="preserve">
</t>
    </r>
    <r>
      <rPr>
        <sz val="11"/>
        <color rgb="FF000000"/>
        <rFont val="Calibri"/>
      </rPr>
      <t>The appropriate support staff include, at a minimum, the ISSO and the DBA/SA.</t>
    </r>
  </si>
  <si>
    <t>V-89389</t>
  </si>
  <si>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The appropriate support staff include, at a minimum, the ISSO and the DBA/SA.</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</si>
  <si>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t>V-89391</t>
  </si>
  <si>
    <r>
      <rPr>
        <sz val="11"/>
        <rFont val="Calibri"/>
      </rPr>
      <t>The vRA PostgreSQL database must use UTC for log timestamps.</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</si>
  <si>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log_timezone TO 'UTC';"</t>
    </r>
    <r>
      <rPr>
        <sz val="11"/>
        <color rgb="FF000000"/>
        <rFont val="Calibri"/>
      </rPr>
      <t xml:space="preserve">
</t>
    </r>
    <r>
      <rPr>
        <sz val="11"/>
        <color rgb="FF000000"/>
        <rFont val="Calibri"/>
      </rPr>
      <t># /opt/vmware/vpostgres/current/bin/psql -U postgres -c "SELECT pg_reload_conf();"</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</si>
  <si>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 xml:space="preserve">Time stamps generated by the DBMS must include date and time. Time is commonly expressed in Coordinated Universal Time (UTC), a modern continuation of Greenwich Mean Time (GMT), or local time with an offset from UTC. </t>
    </r>
    <r>
      <rPr>
        <sz val="11"/>
        <color rgb="FF000000"/>
        <rFont val="Calibri"/>
      </rPr>
      <t xml:space="preserve">
</t>
    </r>
    <r>
      <rPr>
        <sz val="11"/>
        <color rgb="FF000000"/>
        <rFont val="Calibri"/>
      </rPr>
      <t>Some DBMS products offer a data type called TIMESTAMP that is not a representation of date and time. Rather, it is a database state counter and does not correspond to calendar and clock time. This requirement does not refer to that meaning of TIMESTAMP.</t>
    </r>
  </si>
  <si>
    <r>
      <rPr>
        <sz val="11"/>
        <color rgb="FF000000"/>
        <rFont val="Calibri"/>
      </rPr>
      <t>At the command prompt, execute the following command:</t>
    </r>
    <r>
      <rPr>
        <sz val="11"/>
        <color rgb="FF000000"/>
        <rFont val="Calibri"/>
      </rPr>
      <t xml:space="preserve">
</t>
    </r>
    <r>
      <rPr>
        <sz val="11"/>
        <color rgb="FF000000"/>
        <rFont val="Calibri"/>
      </rPr>
      <t># grep '^\s*log_timezone\b' /storage/db/pgdata/postgresql.conf</t>
    </r>
    <r>
      <rPr>
        <sz val="11"/>
        <color rgb="FF000000"/>
        <rFont val="Calibri"/>
      </rPr>
      <t xml:space="preserve">
</t>
    </r>
    <r>
      <rPr>
        <sz val="11"/>
        <color rgb="FF000000"/>
        <rFont val="Calibri"/>
      </rPr>
      <t>If "log_timezone" is not "utc", this is a finding.</t>
    </r>
  </si>
  <si>
    <t>V-89393</t>
  </si>
  <si>
    <r>
      <rPr>
        <sz val="11"/>
        <color rgb="FF000000"/>
        <rFont val="Calibri"/>
      </rPr>
      <t xml:space="preserve">Without sufficient granularity of time stamps, it is not possible to adequately determine the chronological order of records. </t>
    </r>
    <r>
      <rPr>
        <sz val="11"/>
        <color rgb="FF000000"/>
        <rFont val="Calibri"/>
      </rPr>
      <t xml:space="preserve">
</t>
    </r>
    <r>
      <rPr>
        <sz val="11"/>
        <color rgb="FF000000"/>
        <rFont val="Calibri"/>
      </rPr>
      <t>Time stamps generated by the DBMS must include date and time. Granularity of time measurements refers to the precision available in time stamp values. Granularity coarser than one second is not sufficient for audit trail purposes. Time stamp values are typically presented with three or more decimal places of seconds; however, the actual granularity may be coarser than the apparent precision. For example, SQL Server's GETDATE()/CURRENT_TMESTAMP values are presented to three decimal places, but the granularity is not one millisecond: it is about 1/300 of a second.</t>
    </r>
    <r>
      <rPr>
        <sz val="11"/>
        <color rgb="FF000000"/>
        <rFont val="Calibri"/>
      </rPr>
      <t xml:space="preserve">
</t>
    </r>
    <r>
      <rPr>
        <sz val="11"/>
        <color rgb="FF000000"/>
        <rFont val="Calibri"/>
      </rPr>
      <t>Some DBMS products offer a data type called TIMESTAMP that is not a representation of date and time. Rather, it is a database state counter and does not correspond to calendar and clock time. This requirement does not refer to that meaning of TIMESTAMP.</t>
    </r>
  </si>
  <si>
    <t>V-89395</t>
  </si>
  <si>
    <r>
      <rPr>
        <sz val="11"/>
        <rFont val="Calibri"/>
      </rPr>
      <t>The DBMS must enforce access restrictions associated with changes to the configuration of the DBMS or database(s).</t>
    </r>
  </si>
  <si>
    <r>
      <rPr>
        <sz val="11"/>
        <color rgb="FF000000"/>
        <rFont val="Calibri"/>
      </rPr>
      <t xml:space="preserve">Failure to provide logical access restrictions associated with changes to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information system can potentially have significant effects on the overall security of the system. </t>
    </r>
    <r>
      <rPr>
        <sz val="11"/>
        <color rgb="FF000000"/>
        <rFont val="Calibri"/>
      </rPr>
      <t xml:space="preserve">
</t>
    </r>
    <r>
      <rPr>
        <sz val="11"/>
        <color rgb="FF000000"/>
        <rFont val="Calibri"/>
      </rPr>
      <t>Accordingly, only qualified and authorized individuals should be allowed to obtain access to system components for the purposes of initiating changes, including upgrades and modifications.</t>
    </r>
  </si>
  <si>
    <t>V-89397</t>
  </si>
  <si>
    <r>
      <rPr>
        <sz val="11"/>
        <rFont val="Calibri"/>
      </rPr>
      <t>vRA PostgreSQL database must be configured to validate character encoding to UTF-8.</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</si>
  <si>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client_encoding TO 'UTF8';"</t>
    </r>
    <r>
      <rPr>
        <sz val="11"/>
        <color rgb="FF000000"/>
        <rFont val="Calibri"/>
      </rPr>
      <t xml:space="preserve">
</t>
    </r>
    <r>
      <rPr>
        <sz val="11"/>
        <color rgb="FF000000"/>
        <rFont val="Calibri"/>
      </rPr>
      <t># /opt/vmware/vpostgres/current/bin/psql -U postgres -c "SELECT pg_reload_conf();"</t>
    </r>
  </si>
  <si>
    <r>
      <rPr>
        <sz val="11"/>
        <color rgb="FF000000"/>
        <rFont val="Calibri"/>
      </rPr>
      <t>A common vulnerability is unplanned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</si>
  <si>
    <r>
      <rPr>
        <sz val="11"/>
        <color rgb="FF000000"/>
        <rFont val="Calibri"/>
      </rPr>
      <t>At the command prompt, execute the following command:</t>
    </r>
    <r>
      <rPr>
        <sz val="11"/>
        <color rgb="FF000000"/>
        <rFont val="Calibri"/>
      </rPr>
      <t xml:space="preserve">
</t>
    </r>
    <r>
      <rPr>
        <sz val="11"/>
        <color rgb="FF000000"/>
        <rFont val="Calibri"/>
      </rPr>
      <t># grep '^\s*client_encoding\b' /storage/db/pgdata/postgresql.conf</t>
    </r>
    <r>
      <rPr>
        <sz val="11"/>
        <color rgb="FF000000"/>
        <rFont val="Calibri"/>
      </rPr>
      <t xml:space="preserve">
</t>
    </r>
    <r>
      <rPr>
        <sz val="11"/>
        <color rgb="FF000000"/>
        <rFont val="Calibri"/>
      </rPr>
      <t>If "client_encoding" is not "UTF8", this is a finding.</t>
    </r>
  </si>
  <si>
    <t>V-89399</t>
  </si>
  <si>
    <r>
      <rPr>
        <sz val="11"/>
        <rFont val="Calibri"/>
      </rPr>
      <t>The vRA PostgreSQL database security updates and patches must be installed in a timely manner in accordance with site policy.</t>
    </r>
  </si>
  <si>
    <r>
      <rPr>
        <sz val="11"/>
        <color rgb="FF000000"/>
        <rFont val="Calibri"/>
      </rPr>
      <t>Ensure that patches and updates from an authoritative source are applied at least within 24 hours after they have been received.</t>
    </r>
  </si>
  <si>
    <r>
      <rPr>
        <sz val="11"/>
        <color rgb="FF000000"/>
        <rFont val="Calibri"/>
      </rPr>
      <t xml:space="preserve">Security flaws with software applications, including database management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utilized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</si>
  <si>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Obtain supporting documentation from the ISSO.</t>
    </r>
    <r>
      <rPr>
        <sz val="11"/>
        <color rgb="FF000000"/>
        <rFont val="Calibri"/>
      </rPr>
      <t xml:space="preserve">
</t>
    </r>
    <r>
      <rPr>
        <sz val="11"/>
        <color rgb="FF000000"/>
        <rFont val="Calibri"/>
      </rPr>
      <t>Review the policies and procedures used to ensure that all security-related upgrades are being installed within the configured time period directed by an authoritative source.</t>
    </r>
    <r>
      <rPr>
        <sz val="11"/>
        <color rgb="FF000000"/>
        <rFont val="Calibri"/>
      </rPr>
      <t xml:space="preserve">
</t>
    </r>
    <r>
      <rPr>
        <sz val="11"/>
        <color rgb="FF000000"/>
        <rFont val="Calibri"/>
      </rPr>
      <t>If all security-related upgrades are not being installed within the configured time period directed by an authoritative source, this is a finding.</t>
    </r>
  </si>
  <si>
    <t>V-89401</t>
  </si>
  <si>
    <r>
      <rPr>
        <sz val="11"/>
        <color rgb="FF000000"/>
        <rFont val="Calibri"/>
      </rPr>
      <t>Changes to the security configuration must be tracked.</t>
    </r>
    <r>
      <rPr>
        <sz val="11"/>
        <color rgb="FF000000"/>
        <rFont val="Calibri"/>
      </rPr>
      <t xml:space="preserve">
</t>
    </r>
    <r>
      <rPr>
        <sz val="11"/>
        <color rgb="FF000000"/>
        <rFont val="Calibri"/>
      </rPr>
      <t>This requirement applies to situations where security data is retrieved or modified via data manipulation operations, as opposed to via specialized security functionality.</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</si>
  <si>
    <t>V-89403</t>
  </si>
  <si>
    <r>
      <rPr>
        <sz val="11"/>
        <color rgb="FF000000"/>
        <rFont val="Calibri"/>
      </rPr>
      <t>Changes to the security configuration must be tracked.</t>
    </r>
    <r>
      <rPr>
        <sz val="11"/>
        <color rgb="FF000000"/>
        <rFont val="Calibri"/>
      </rPr>
      <t xml:space="preserve">
</t>
    </r>
    <r>
      <rPr>
        <sz val="11"/>
        <color rgb="FF000000"/>
        <rFont val="Calibri"/>
      </rPr>
      <t>This requirement applies to situations where security data is retrieved or modified via data manipulation operations, as opposed to via specialized security functionality.</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To aid in diagnosis, it is necessary to keep track of failed attempts in addition to the successful ones.</t>
    </r>
  </si>
  <si>
    <t>V-89405</t>
  </si>
  <si>
    <r>
      <rPr>
        <sz val="11"/>
        <color rgb="FF000000"/>
        <rFont val="Calibri"/>
      </rPr>
      <t>Changes in the permissions, privileges, and roles granted to users and roles must be tracked. Without an audit trail, unauthorized elevation or restriction of individuals' and groups'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an SQL environment, adding permissions is typically done via the GRANT command, or, in the negative, the DENY command.</t>
    </r>
  </si>
  <si>
    <t>V-89407</t>
  </si>
  <si>
    <r>
      <rPr>
        <sz val="11"/>
        <color rgb="FF000000"/>
        <rFont val="Calibri"/>
      </rPr>
      <t xml:space="preserve">Failed attempts to change the permissions, privileges, and roles granted to users and roles must be tracked. Without an audit trail, unauthorized attempts to elevate or restrict individuals' and groups' privileges could go undetected. </t>
    </r>
    <r>
      <rPr>
        <sz val="11"/>
        <color rgb="FF000000"/>
        <rFont val="Calibri"/>
      </rPr>
      <t xml:space="preserve">
</t>
    </r>
    <r>
      <rPr>
        <sz val="11"/>
        <color rgb="FF000000"/>
        <rFont val="Calibri"/>
      </rPr>
      <t xml:space="preserve">In an SQL environment, adding permissions is typically done via the GRANT command, or, in the negative, the DENY command. </t>
    </r>
    <r>
      <rPr>
        <sz val="11"/>
        <color rgb="FF000000"/>
        <rFont val="Calibri"/>
      </rPr>
      <t xml:space="preserve">
</t>
    </r>
    <r>
      <rPr>
        <sz val="11"/>
        <color rgb="FF000000"/>
        <rFont val="Calibri"/>
      </rPr>
      <t>To aid in diagnosis, it is necessary to keep track of failed attempts in addition to the successful ones.</t>
    </r>
  </si>
  <si>
    <t>V-89409</t>
  </si>
  <si>
    <r>
      <rPr>
        <sz val="11"/>
        <rFont val="Calibri"/>
      </rPr>
      <t>The DBMS must generate audit records when privileges/permissions are modified.</t>
    </r>
  </si>
  <si>
    <r>
      <rPr>
        <sz val="11"/>
        <color rgb="FF000000"/>
        <rFont val="Calibri"/>
      </rPr>
      <t>Changes in the permissions, privileges, and roles granted to users and roles must be tracked. Without an audit trail, unauthorized elevation or restriction of individuals' and groups'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an SQL environment, modifying permissions is typically done via the GRANT, REVOKE, and DENY commands.</t>
    </r>
  </si>
  <si>
    <t>V-89411</t>
  </si>
  <si>
    <r>
      <rPr>
        <sz val="11"/>
        <rFont val="Calibri"/>
      </rPr>
      <t>The DBMS must generate audit records when unsuccessful attempts to modify privileges/permissions occur.</t>
    </r>
  </si>
  <si>
    <r>
      <rPr>
        <sz val="11"/>
        <color rgb="FF000000"/>
        <rFont val="Calibri"/>
      </rPr>
      <t xml:space="preserve">Failed attempts to change the permissions, privileges, and roles granted to users and roles must be tracked. Without an audit trail, unauthorized attempts to elevate or restrict individuals' and groups' privileges could go undetected. </t>
    </r>
    <r>
      <rPr>
        <sz val="11"/>
        <color rgb="FF000000"/>
        <rFont val="Calibri"/>
      </rPr>
      <t xml:space="preserve">
</t>
    </r>
    <r>
      <rPr>
        <sz val="11"/>
        <color rgb="FF000000"/>
        <rFont val="Calibri"/>
      </rPr>
      <t xml:space="preserve">In PostgreSQL environment, modifying permissions is typically done via the GRANT and REVOKE commands. </t>
    </r>
    <r>
      <rPr>
        <sz val="11"/>
        <color rgb="FF000000"/>
        <rFont val="Calibri"/>
      </rPr>
      <t xml:space="preserve">
</t>
    </r>
    <r>
      <rPr>
        <sz val="11"/>
        <color rgb="FF000000"/>
        <rFont val="Calibri"/>
      </rPr>
      <t>To aid in diagnosis, it is necessary to keep track of failed attempts in addition to the successful ones.</t>
    </r>
  </si>
  <si>
    <t>V-89413</t>
  </si>
  <si>
    <r>
      <rPr>
        <sz val="11"/>
        <rFont val="Calibri"/>
      </rPr>
      <t>The DBMS must generate audit records when security objects are modified.</t>
    </r>
  </si>
  <si>
    <r>
      <rPr>
        <sz val="11"/>
        <color rgb="FF000000"/>
        <rFont val="Calibri"/>
      </rPr>
      <t>Changes in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t>
    </r>
  </si>
  <si>
    <t>V-89415</t>
  </si>
  <si>
    <r>
      <rPr>
        <sz val="11"/>
        <rFont val="Calibri"/>
      </rPr>
      <t>The DBMS must generate audit records when unsuccessful attempts to modify security objects occur.</t>
    </r>
  </si>
  <si>
    <r>
      <rPr>
        <sz val="11"/>
        <color rgb="FF000000"/>
        <rFont val="Calibri"/>
      </rPr>
      <t>Changes in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</si>
  <si>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At the command prompt, execute the following command:</t>
    </r>
    <r>
      <rPr>
        <sz val="11"/>
        <color rgb="FF000000"/>
        <rFont val="Calibri"/>
      </rPr>
      <t xml:space="preserve">
</t>
    </r>
    <r>
      <rPr>
        <sz val="11"/>
        <color rgb="FF000000"/>
        <rFont val="Calibri"/>
      </rPr>
      <t># grep '^\s*log_statement\b' /storage/db/pgdata/postgresql.conf</t>
    </r>
    <r>
      <rPr>
        <sz val="11"/>
        <color rgb="FF000000"/>
        <rFont val="Calibri"/>
      </rPr>
      <t xml:space="preserve">
</t>
    </r>
    <r>
      <rPr>
        <sz val="11"/>
        <color rgb="FF000000"/>
        <rFont val="Calibri"/>
      </rPr>
      <t>If "log_statement" is not all, this is a finding.</t>
    </r>
  </si>
  <si>
    <t>V-89417</t>
  </si>
  <si>
    <r>
      <rPr>
        <sz val="11"/>
        <color rgb="FF000000"/>
        <rFont val="Calibri"/>
      </rPr>
      <t>Changes in the permissions, privileges, and roles granted to users and roles must be tracked. Without an audit trail, unauthorized elevation or restriction of individuals' and groups'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an SQL environment, deleting permissions is typically done via the REVOKE or DENY command.</t>
    </r>
  </si>
  <si>
    <t>V-89419</t>
  </si>
  <si>
    <r>
      <rPr>
        <sz val="11"/>
        <color rgb="FF000000"/>
        <rFont val="Calibri"/>
      </rPr>
      <t xml:space="preserve">Failed attempts to change the permissions, privileges, and roles granted to users and roles must be tracked. Without an audit trail, unauthorized attempts to elevate or restrict individuals' and groups' privileges could go undetected. </t>
    </r>
    <r>
      <rPr>
        <sz val="11"/>
        <color rgb="FF000000"/>
        <rFont val="Calibri"/>
      </rPr>
      <t xml:space="preserve">
</t>
    </r>
    <r>
      <rPr>
        <sz val="11"/>
        <color rgb="FF000000"/>
        <rFont val="Calibri"/>
      </rPr>
      <t xml:space="preserve">In an SQL environment, deleting permissions is typically done via the REVOKE or DENY command. </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</si>
  <si>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At the command prompt, execute the following command:</t>
    </r>
    <r>
      <rPr>
        <sz val="11"/>
        <color rgb="FF000000"/>
        <rFont val="Calibri"/>
      </rPr>
      <t xml:space="preserve">
</t>
    </r>
    <r>
      <rPr>
        <sz val="11"/>
        <color rgb="FF000000"/>
        <rFont val="Calibri"/>
      </rPr>
      <t># grep '^\s*log_statement\b' /storage/db/pgdata/postgresql.conf</t>
    </r>
    <r>
      <rPr>
        <sz val="11"/>
        <color rgb="FF000000"/>
        <rFont val="Calibri"/>
      </rPr>
      <t xml:space="preserve">
</t>
    </r>
    <r>
      <rPr>
        <sz val="11"/>
        <color rgb="FF000000"/>
        <rFont val="Calibri"/>
      </rPr>
      <t>If "log_statement is not all", this is a finding.</t>
    </r>
  </si>
  <si>
    <t>V-89421</t>
  </si>
  <si>
    <r>
      <rPr>
        <sz val="11"/>
        <color rgb="FF000000"/>
        <rFont val="Calibri"/>
      </rPr>
      <t>The removal of security objects from the database/DBMS would seriously degrade a system's information assurance posture. If such an event occurs, it must be logged.</t>
    </r>
  </si>
  <si>
    <t>V-89423</t>
  </si>
  <si>
    <r>
      <rPr>
        <sz val="11"/>
        <color rgb="FF000000"/>
        <rFont val="Calibri"/>
      </rPr>
      <t>The removal of security objects from the database/DBMS would seriously degrade a system's information assurance posture. If such an action is attempted, it must be logged.</t>
    </r>
    <r>
      <rPr>
        <sz val="11"/>
        <color rgb="FF000000"/>
        <rFont val="Calibri"/>
      </rPr>
      <t xml:space="preserve">
</t>
    </r>
    <r>
      <rPr>
        <sz val="11"/>
        <color rgb="FF000000"/>
        <rFont val="Calibri"/>
      </rPr>
      <t>To aid in diagnosis, it is necessary to keep track of failed attempts in addition to the successful ones.</t>
    </r>
  </si>
  <si>
    <t>V-89425</t>
  </si>
  <si>
    <r>
      <rPr>
        <sz val="11"/>
        <color rgb="FF000000"/>
        <rFont val="Calibri"/>
      </rPr>
      <t>Changes in categories of information must be tracked. Without an audit trail, unauthorized access to protected data could go undetected.</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</si>
  <si>
    <t>V-89427</t>
  </si>
  <si>
    <r>
      <rPr>
        <sz val="11"/>
        <rFont val="Calibri"/>
      </rPr>
      <t>The vRA PostgreSQL database must set log_connections to on.</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</si>
  <si>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log_connections TO 'on';"</t>
    </r>
    <r>
      <rPr>
        <sz val="11"/>
        <color rgb="FF000000"/>
        <rFont val="Calibri"/>
      </rPr>
      <t xml:space="preserve">
</t>
    </r>
    <r>
      <rPr>
        <sz val="11"/>
        <color rgb="FF000000"/>
        <rFont val="Calibri"/>
      </rPr>
      <t># /opt/vmware/vpostgres/current/bin/psql -U postgres -c "SELECT pg_reload_conf();"</t>
    </r>
  </si>
  <si>
    <r>
      <rPr>
        <sz val="11"/>
        <color rgb="FF000000"/>
        <rFont val="Calibri"/>
      </rPr>
      <t>For completeness of forensic analysis, it is necessary to track who/what (a user or other principal) logs on to the DBMS.</t>
    </r>
  </si>
  <si>
    <r>
      <rPr>
        <sz val="11"/>
        <color rgb="FF000000"/>
        <rFont val="Calibri"/>
      </rPr>
      <t>At the command prompt, execute the following command:</t>
    </r>
    <r>
      <rPr>
        <sz val="11"/>
        <color rgb="FF000000"/>
        <rFont val="Calibri"/>
      </rPr>
      <t xml:space="preserve">
</t>
    </r>
    <r>
      <rPr>
        <sz val="11"/>
        <color rgb="FF000000"/>
        <rFont val="Calibri"/>
      </rPr>
      <t># grep '^\s*log_connections\b' /storage/db/pgdata/postgresql.conf</t>
    </r>
    <r>
      <rPr>
        <sz val="11"/>
        <color rgb="FF000000"/>
        <rFont val="Calibri"/>
      </rPr>
      <t xml:space="preserve">
</t>
    </r>
    <r>
      <rPr>
        <sz val="11"/>
        <color rgb="FF000000"/>
        <rFont val="Calibri"/>
      </rPr>
      <t>If log_connections is not on, this is a finding.</t>
    </r>
  </si>
  <si>
    <t>V-89429</t>
  </si>
  <si>
    <r>
      <rPr>
        <sz val="11"/>
        <rFont val="Calibri"/>
      </rPr>
      <t>The vRA PostgreSQL database must set the log_min_messages to warning.</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</si>
  <si>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log_min_messages TO 'warning';"</t>
    </r>
    <r>
      <rPr>
        <sz val="11"/>
        <color rgb="FF000000"/>
        <rFont val="Calibri"/>
      </rPr>
      <t xml:space="preserve">
</t>
    </r>
    <r>
      <rPr>
        <sz val="11"/>
        <color rgb="FF000000"/>
        <rFont val="Calibri"/>
      </rPr>
      <t># /opt/vmware/vpostgres/current/bin/psql -U postgres -c "SELECT pg_reload_conf();"</t>
    </r>
  </si>
  <si>
    <r>
      <rPr>
        <sz val="11"/>
        <color rgb="FF000000"/>
        <rFont val="Calibri"/>
      </rPr>
      <t>For completeness of forensic analysis, it is necessary to track failed attempts to log on to the DBMS. While positive identification may not be possible in a case of failed authentication, as much information as possible about the incident must be captured.</t>
    </r>
  </si>
  <si>
    <r>
      <rPr>
        <sz val="11"/>
        <color rgb="FF000000"/>
        <rFont val="Calibri"/>
      </rPr>
      <t>At the command prompt, execute the following command:</t>
    </r>
    <r>
      <rPr>
        <sz val="11"/>
        <color rgb="FF000000"/>
        <rFont val="Calibri"/>
      </rPr>
      <t xml:space="preserve">
</t>
    </r>
    <r>
      <rPr>
        <sz val="11"/>
        <color rgb="FF000000"/>
        <rFont val="Calibri"/>
      </rPr>
      <t># grep '^\s*log_min_messages\b' /storage/db/pgdata/postgresql.conf</t>
    </r>
    <r>
      <rPr>
        <sz val="11"/>
        <color rgb="FF000000"/>
        <rFont val="Calibri"/>
      </rPr>
      <t xml:space="preserve">
</t>
    </r>
    <r>
      <rPr>
        <sz val="11"/>
        <color rgb="FF000000"/>
        <rFont val="Calibri"/>
      </rPr>
      <t>If "log_min_messages" is not "warning", this is a finding.</t>
    </r>
  </si>
  <si>
    <t>V-89431</t>
  </si>
  <si>
    <r>
      <rPr>
        <sz val="11"/>
        <color rgb="FF000000"/>
        <rFont val="Calibri"/>
      </rPr>
      <t xml:space="preserve">Without tracking privileged activity, it would be difficult to establish, correlate, and investigate the events relating to an incident or identify those responsible for one.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DENY</t>
    </r>
    <r>
      <rPr>
        <sz val="11"/>
        <color rgb="FF000000"/>
        <rFont val="Calibri"/>
      </rPr>
      <t xml:space="preserve">
</t>
    </r>
    <r>
      <rPr>
        <sz val="11"/>
        <color rgb="FF000000"/>
        <rFont val="Calibri"/>
      </rPr>
      <t>There may also be Data Manipulation Language (DML) statements that, subject to context, should be regarded as privileged. Possible examples in SQL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Depending on the capabilities of the DBMS and the design of the database and associated applications, audit logging may be achieved by means of DBMS auditing features, database triggers, other mechanisms, or a combination of these.</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</si>
  <si>
    <t>V-89433</t>
  </si>
  <si>
    <r>
      <rPr>
        <sz val="11"/>
        <color rgb="FF000000"/>
        <rFont val="Calibri"/>
      </rPr>
      <t xml:space="preserve">Without tracking privileged activity, it would be difficult to establish, correlate, and investigate the events relating to an incident or identify those responsible for one.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DENY</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r>
      <rPr>
        <sz val="11"/>
        <color rgb="FF000000"/>
        <rFont val="Calibri"/>
      </rPr>
      <t xml:space="preserve">
</t>
    </r>
    <r>
      <rPr>
        <sz val="11"/>
        <color rgb="FF000000"/>
        <rFont val="Calibri"/>
      </rPr>
      <t>To aid in diagnosis, it is necessary to keep track of failed attempts in addition to the successful ones.</t>
    </r>
  </si>
  <si>
    <t>V-89435</t>
  </si>
  <si>
    <r>
      <rPr>
        <sz val="11"/>
        <color rgb="FF000000"/>
        <rFont val="Calibri"/>
      </rPr>
      <t xml:space="preserve">For completeness of forensic analysis, it is necessary to know how long a user's (or other principal's) connection to the DBMS lasts. This can be achieved by recording disconnections, in addition to logons/connections, in the audit logs. </t>
    </r>
    <r>
      <rPr>
        <sz val="11"/>
        <color rgb="FF000000"/>
        <rFont val="Calibri"/>
      </rPr>
      <t xml:space="preserve">
</t>
    </r>
    <r>
      <rPr>
        <sz val="11"/>
        <color rgb="FF000000"/>
        <rFont val="Calibri"/>
      </rPr>
      <t>Disconnection may be initiated by the user or forced by the system (as in a timeout) or result from a system or network failure. To the greatest extent possible, all disconnections must be logged.</t>
    </r>
  </si>
  <si>
    <r>
      <rPr>
        <sz val="11"/>
        <color rgb="FF000000"/>
        <rFont val="Calibri"/>
      </rPr>
      <t>At the command prompt, execute the following command:</t>
    </r>
    <r>
      <rPr>
        <sz val="11"/>
        <color rgb="FF000000"/>
        <rFont val="Calibri"/>
      </rPr>
      <t xml:space="preserve">
</t>
    </r>
    <r>
      <rPr>
        <sz val="11"/>
        <color rgb="FF000000"/>
        <rFont val="Calibri"/>
      </rPr>
      <t># grep '^\s*log_connections\b' /storage/db/pgdata/postgresql.conf</t>
    </r>
    <r>
      <rPr>
        <sz val="11"/>
        <color rgb="FF000000"/>
        <rFont val="Calibri"/>
      </rPr>
      <t xml:space="preserve">
</t>
    </r>
    <r>
      <rPr>
        <sz val="11"/>
        <color rgb="FF000000"/>
        <rFont val="Calibri"/>
      </rPr>
      <t>If "log_connections" is not "on", this is a finding.</t>
    </r>
  </si>
  <si>
    <t>V-89437</t>
  </si>
  <si>
    <r>
      <rPr>
        <sz val="11"/>
        <color rgb="FF000000"/>
        <rFont val="Calibri"/>
      </rPr>
      <t>For completeness of forensic analysis, it is necessary to track who logs on to the DBMS.</t>
    </r>
    <r>
      <rPr>
        <sz val="11"/>
        <color rgb="FF000000"/>
        <rFont val="Calibri"/>
      </rPr>
      <t xml:space="preserve">
</t>
    </r>
    <r>
      <rPr>
        <sz val="11"/>
        <color rgb="FF000000"/>
        <rFont val="Calibri"/>
      </rPr>
      <t>Concurrent connections by the same user from multiple workstations may be valid use of the system; or such connections may be due to improper circumvention of the requirement to use the CAC for authentication; or they may indicate unauthorized account sharing; or they may be because an account has been compromised.</t>
    </r>
    <r>
      <rPr>
        <sz val="11"/>
        <color rgb="FF000000"/>
        <rFont val="Calibri"/>
      </rPr>
      <t xml:space="preserve">
</t>
    </r>
    <r>
      <rPr>
        <sz val="11"/>
        <color rgb="FF000000"/>
        <rFont val="Calibri"/>
      </rPr>
      <t>(If the fact of multiple, concurrent logons by a given user can be reliably reconstructed from the log entries for other events (logons/connections; voluntary and involuntary disconnections), then it is not mandatory to create additional log entries specifically for this.)</t>
    </r>
  </si>
  <si>
    <t>V-89439</t>
  </si>
  <si>
    <r>
      <rPr>
        <sz val="11"/>
        <color rgb="FF000000"/>
        <rFont val="Calibri"/>
      </rPr>
      <t xml:space="preserve">Without tracking all or selected types of access to all or selected objects (tables, views, procedures, functions, etc.), it would be difficult to establish, correlate, and investigate the events relating to an incident, or identify those responsible for one. </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</si>
  <si>
    <t>V-89441</t>
  </si>
  <si>
    <r>
      <rPr>
        <sz val="11"/>
        <color rgb="FF000000"/>
        <rFont val="Calibri"/>
      </rPr>
      <t xml:space="preserve">Without tracking all or selected types of access to all or selected objects (tables, views, procedures, functions, etc.), it would be difficult to establish, correlate, and investigate the events relating to an incident or identify those responsible for one. </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To aid in diagnosis, it is necessary to keep track of failed attempts in addition to the successful ones.</t>
    </r>
  </si>
  <si>
    <t>V-89443</t>
  </si>
  <si>
    <r>
      <rPr>
        <sz val="11"/>
        <color rgb="FF000000"/>
        <rFont val="Calibri"/>
      </rPr>
      <t>In this context, direct access is any query, command, or call to the DBMS that comes from any source other than the application(s) that it supports. Examples would be the command line or a database management utility program. The intent is to capture all activity from administrative and non-standard sources.</t>
    </r>
  </si>
  <si>
    <t>V-89445</t>
  </si>
  <si>
    <r>
      <rPr>
        <sz val="11"/>
        <rFont val="Calibri"/>
      </rPr>
      <t>The vRA PostgreSQL database must use FIPS 140-2 ciphers.</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</si>
  <si>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ssl_ciphers TO 'FIPS: +3DES:!aNULL';"</t>
    </r>
    <r>
      <rPr>
        <sz val="11"/>
        <color rgb="FF000000"/>
        <rFont val="Calibri"/>
      </rPr>
      <t xml:space="preserve">
</t>
    </r>
    <r>
      <rPr>
        <sz val="11"/>
        <color rgb="FF000000"/>
        <rFont val="Calibri"/>
      </rPr>
      <t># /opt/vmware/vpostgres/current/bin/psql -U postgres -c "SELECT pg_reload_conf();"</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</si>
  <si>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For detailed information, refer to NIST FIPS Publication 140-2, Security Requirements For Cryptographic Modules. Note that the product's cryptographic modules must be validated and certified by NIST as FIPS-compliant.</t>
    </r>
  </si>
  <si>
    <r>
      <rPr>
        <sz val="11"/>
        <color rgb="FF000000"/>
        <rFont val="Calibri"/>
      </rPr>
      <t>At the command prompt, execute the following command:</t>
    </r>
    <r>
      <rPr>
        <sz val="11"/>
        <color rgb="FF000000"/>
        <rFont val="Calibri"/>
      </rPr>
      <t xml:space="preserve">
</t>
    </r>
    <r>
      <rPr>
        <sz val="11"/>
        <color rgb="FF000000"/>
        <rFont val="Calibri"/>
      </rPr>
      <t># grep '^\s*ssl_ciphers\b' /storage/db/pgdata/postgresql.conf</t>
    </r>
    <r>
      <rPr>
        <sz val="11"/>
        <color rgb="FF000000"/>
        <rFont val="Calibri"/>
      </rPr>
      <t xml:space="preserve">
</t>
    </r>
    <r>
      <rPr>
        <sz val="11"/>
        <color rgb="FF000000"/>
        <rFont val="Calibri"/>
      </rPr>
      <t>If "ssl_ciphers" is not "FIPS: +3DES:!aNULL", this is a finding.</t>
    </r>
  </si>
  <si>
    <t>V-89447</t>
  </si>
  <si>
    <t>V-89449</t>
  </si>
  <si>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For detailed information, refer to NIST FIPS Publication 140-2, Security Requirements For Cryptographic Modules. Note that the product's cryptographic modules must be validated and certified by NIST as FIPS-compliant.</t>
    </r>
  </si>
  <si>
    <t>V-89451</t>
  </si>
  <si>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syslog_facility TO 'local0';"</t>
    </r>
    <r>
      <rPr>
        <sz val="11"/>
        <color rgb="FF000000"/>
        <rFont val="Calibri"/>
      </rPr>
      <t xml:space="preserve">
</t>
    </r>
    <r>
      <rPr>
        <sz val="11"/>
        <color rgb="FF000000"/>
        <rFont val="Calibri"/>
      </rPr>
      <t># /opt/vmware/vpostgres/current/bin/psql -U postgres -c "SELECT pg_reload_conf();"</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</si>
  <si>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The DBMS may write audit records to database tables, to files in the file system, to other kinds of local repository, or directly to a centralized log management system. Whatever the method used, it must be compatible with off-loading the records to the centralized system.</t>
    </r>
  </si>
  <si>
    <r>
      <rPr>
        <sz val="11"/>
        <color rgb="FF000000"/>
        <rFont val="Calibri"/>
      </rPr>
      <t>At the command prompt, execute the following command:</t>
    </r>
    <r>
      <rPr>
        <sz val="11"/>
        <color rgb="FF000000"/>
        <rFont val="Calibri"/>
      </rPr>
      <t xml:space="preserve">
</t>
    </r>
    <r>
      <rPr>
        <sz val="11"/>
        <color rgb="FF000000"/>
        <rFont val="Calibri"/>
      </rPr>
      <t># grep '^\s*syslog_facility\b' /storage/db/pgdata/postgresql.conf</t>
    </r>
    <r>
      <rPr>
        <sz val="11"/>
        <color rgb="FF000000"/>
        <rFont val="Calibri"/>
      </rPr>
      <t xml:space="preserve">
</t>
    </r>
    <r>
      <rPr>
        <sz val="11"/>
        <color rgb="FF000000"/>
        <rFont val="Calibri"/>
      </rPr>
      <t>If "syslog_facility" is not "local0", this is a finding.</t>
    </r>
  </si>
  <si>
    <t>V-89453</t>
  </si>
  <si>
    <r>
      <rPr>
        <sz val="11"/>
        <rFont val="Calibri"/>
      </rPr>
      <t>vRA PostgreSQL must have the latest approved security-relevant software updates installed.</t>
    </r>
  </si>
  <si>
    <r>
      <rPr>
        <sz val="11"/>
        <color rgb="FF000000"/>
        <rFont val="Calibri"/>
      </rPr>
      <t xml:space="preserve">Configuring the DBMS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In addition to this SRG, sources of guidance on security and information assurance exist. These include NSA configuration guides, CTOs, DTMs, and IAVMs. The DBMS must be configured in compliance with guidance from all such relevant sources.</t>
    </r>
  </si>
  <si>
    <r>
      <rPr>
        <sz val="11"/>
        <color rgb="FF000000"/>
        <rFont val="Calibri"/>
      </rPr>
      <t>Obtain supporting documentation from the ISSO.</t>
    </r>
    <r>
      <rPr>
        <sz val="11"/>
        <color rgb="FF000000"/>
        <rFont val="Calibri"/>
      </rPr>
      <t xml:space="preserve">
</t>
    </r>
    <r>
      <rPr>
        <sz val="11"/>
        <color rgb="FF000000"/>
        <rFont val="Calibri"/>
      </rPr>
      <t>Verify that this Security Technical Implementation Guide (STIG) is the most current STIG available for PostgreSQL on vRA  Assess all of the organization's vRA installations to ensure that they are fully compliant with the most current PostgreSQL STIG.</t>
    </r>
    <r>
      <rPr>
        <sz val="11"/>
        <color rgb="FF000000"/>
        <rFont val="Calibri"/>
      </rPr>
      <t xml:space="preserve">
</t>
    </r>
    <r>
      <rPr>
        <sz val="11"/>
        <color rgb="FF000000"/>
        <rFont val="Calibri"/>
      </rPr>
      <t>If the PostgreSQL configuration is not compliant with the most current PostgreSQL STIG, this is a finding.</t>
    </r>
  </si>
  <si>
    <t>V-89455</t>
  </si>
  <si>
    <r>
      <rPr>
        <sz val="11"/>
        <rFont val="Calibri"/>
      </rPr>
      <t>The DBMS must use NIST FIPS 140-2 validated cryptographic modules for cryptographic operations.</t>
    </r>
  </si>
  <si>
    <r>
      <rPr>
        <sz val="11"/>
        <color rgb="FF000000"/>
        <rFont val="Calibri"/>
      </rPr>
      <t>Use of weak or not validated cryptographic algorithms undermines the purposes of utilizing encryption and digital signatures to protect data.  Weak algorithms can be easily broken and not 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the DBMS.</t>
    </r>
    <r>
      <rPr>
        <sz val="11"/>
        <color rgb="FF000000"/>
        <rFont val="Calibri"/>
      </rPr>
      <t xml:space="preserve">
</t>
    </r>
    <r>
      <rPr>
        <sz val="11"/>
        <color rgb="FF000000"/>
        <rFont val="Calibri"/>
      </rPr>
      <t xml:space="preserve">Applications, including DBMSs, utilizing cryptography are required to use approved NIST FIPS 140-2 validated cryptographic modules that meet the requirements of applicable federal laws, Executive Orders, directives, policies, regulations, standards, and guidance.  </t>
    </r>
    <r>
      <rPr>
        <sz val="11"/>
        <color rgb="FF000000"/>
        <rFont val="Calibri"/>
      </rPr>
      <t xml:space="preserve">
</t>
    </r>
    <r>
      <rPr>
        <sz val="11"/>
        <color rgb="FF000000"/>
        <rFont val="Calibri"/>
      </rPr>
      <t>The security functions validated as part of FIPS 140-2 for cryptographic modules are described in FIPS 140-2 Annex A.</t>
    </r>
    <r>
      <rPr>
        <sz val="11"/>
        <color rgb="FF000000"/>
        <rFont val="Calibri"/>
      </rPr>
      <t xml:space="preserve">
</t>
    </r>
    <r>
      <rPr>
        <sz val="11"/>
        <color rgb="FF000000"/>
        <rFont val="Calibri"/>
      </rPr>
      <t>NSA Type-X (where X=1, 2, 3, 4) products are NSA-certified, hardware-based encryption modules.</t>
    </r>
  </si>
  <si>
    <t>V-89457</t>
  </si>
  <si>
    <r>
      <rPr>
        <sz val="11"/>
        <rFont val="Calibri"/>
      </rPr>
      <t>vRA Postgres must be configured to use the correct port.</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</si>
  <si>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port TO '5432';"</t>
    </r>
    <r>
      <rPr>
        <sz val="11"/>
        <color rgb="FF000000"/>
        <rFont val="Calibri"/>
      </rPr>
      <t xml:space="preserve">
</t>
    </r>
    <r>
      <rPr>
        <sz val="11"/>
        <color rgb="FF000000"/>
        <rFont val="Calibri"/>
      </rPr>
      <t># /opt/vmware/vpostgres/current/bin/psql -U postgres -c "SELECT pg_reload_conf();"</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</si>
  <si>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ports/protocols/services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</si>
  <si>
    <r>
      <rPr>
        <sz val="11"/>
        <color rgb="FF000000"/>
        <rFont val="Calibri"/>
      </rPr>
      <t>At the command prompt, execute the following command:</t>
    </r>
    <r>
      <rPr>
        <sz val="11"/>
        <color rgb="FF000000"/>
        <rFont val="Calibri"/>
      </rPr>
      <t xml:space="preserve">
</t>
    </r>
    <r>
      <rPr>
        <sz val="11"/>
        <color rgb="FF000000"/>
        <rFont val="Calibri"/>
      </rPr>
      <t># grep '^\s*port\b' /storage/db/pgdata/postgresql.conf</t>
    </r>
    <r>
      <rPr>
        <sz val="11"/>
        <color rgb="FF000000"/>
        <rFont val="Calibri"/>
      </rPr>
      <t xml:space="preserve">
</t>
    </r>
    <r>
      <rPr>
        <sz val="11"/>
        <color rgb="FF000000"/>
        <rFont val="Calibri"/>
      </rPr>
      <t>If the port is set to "5432", this is NOT a finding.</t>
    </r>
    <r>
      <rPr>
        <sz val="11"/>
        <color rgb="FF000000"/>
        <rFont val="Calibri"/>
      </rPr>
      <t xml:space="preserve">
</t>
    </r>
    <r>
      <rPr>
        <sz val="11"/>
        <color rgb="FF000000"/>
        <rFont val="Calibri"/>
      </rPr>
      <t>If the port is not set to "5432" and if the ISSO does not have documentation of an approved variance for using a non-standard port, this is a finding.</t>
    </r>
  </si>
  <si>
    <t>V-89459</t>
  </si>
  <si>
    <r>
      <rPr>
        <sz val="11"/>
        <color rgb="FF000000"/>
        <rFont val="Calibri"/>
      </rPr>
      <t>If the configuration of the DBMS's auditing is spread across multiple locations in the database management software, or across multiple commands, only loosely related, it is harder to use and takes longer to reconfigure in response to events.</t>
    </r>
    <r>
      <rPr>
        <sz val="11"/>
        <color rgb="FF000000"/>
        <rFont val="Calibri"/>
      </rPr>
      <t xml:space="preserve">
</t>
    </r>
    <r>
      <rPr>
        <sz val="11"/>
        <color rgb="FF000000"/>
        <rFont val="Calibri"/>
      </rPr>
      <t>The DBMS must provide a unified tool for audit configuration.</t>
    </r>
  </si>
  <si>
    <t>V-89461</t>
  </si>
  <si>
    <r>
      <rPr>
        <sz val="11"/>
        <color rgb="FF000000"/>
        <rFont val="Calibri"/>
      </rPr>
      <t>Use of nonsecure network functions, ports, protocols, and services exposes the system to avoidable threats.</t>
    </r>
  </si>
  <si>
    <t>V-89463</t>
  </si>
  <si>
    <r>
      <rPr>
        <sz val="11"/>
        <rFont val="Calibri"/>
      </rPr>
      <t>vRA PostgreSQL must limit the number of connections.</t>
    </r>
  </si>
  <si>
    <r>
      <rPr>
        <sz val="11"/>
        <color rgb="FF000000"/>
        <rFont val="Calibri"/>
      </rPr>
      <t>At the command prompt, execute the following commands:</t>
    </r>
    <r>
      <rPr>
        <sz val="11"/>
        <color rgb="FF000000"/>
        <rFont val="Calibri"/>
      </rPr>
      <t xml:space="preserve">
</t>
    </r>
    <r>
      <rPr>
        <sz val="11"/>
        <color rgb="FF000000"/>
        <rFont val="Calibri"/>
      </rPr>
      <t># /opt/vmware/vpostgres/current/bin/psql -U postgres -c "ALTER SYSTEM SET max_connections TO '210';"</t>
    </r>
    <r>
      <rPr>
        <sz val="11"/>
        <color rgb="FF000000"/>
        <rFont val="Calibri"/>
      </rPr>
      <t xml:space="preserve">
</t>
    </r>
    <r>
      <rPr>
        <sz val="11"/>
        <color rgb="FF000000"/>
        <rFont val="Calibri"/>
      </rPr>
      <t># /opt/vmware/vpostgres/current/bin/psql -U postgres -c "SELECT pg_reload_conf();"</t>
    </r>
  </si>
  <si>
    <r>
      <rPr>
        <sz val="11"/>
        <color rgb="FF000000"/>
        <rFont val="Calibri"/>
      </rPr>
      <t>Database management includes the ability to control the number of users and user sessions utilizing a DBMS. Unlimited concurrent connections to the DBMS could allow a successful Denial of Service (DoS) attack by exhausting connection resources; and a system can also fail or be degraded by an overload of legitimate users. Limiting the number of concurrent sessions per user is helpful in reducing these risks.</t>
    </r>
    <r>
      <rPr>
        <sz val="11"/>
        <color rgb="FF000000"/>
        <rFont val="Calibri"/>
      </rPr>
      <t xml:space="preserve">
</t>
    </r>
    <r>
      <rPr>
        <sz val="11"/>
        <color rgb="FF000000"/>
        <rFont val="Calibri"/>
      </rPr>
      <t>This requirement addresses concurrent session control for a single account. It does not address concurrent sessions by a single user via multiple system accounts; and it does not deal with the total number of sessions across all accounts.</t>
    </r>
    <r>
      <rPr>
        <sz val="11"/>
        <color rgb="FF000000"/>
        <rFont val="Calibri"/>
      </rPr>
      <t xml:space="preserve">
</t>
    </r>
    <r>
      <rPr>
        <sz val="11"/>
        <color rgb="FF000000"/>
        <rFont val="Calibri"/>
      </rPr>
      <t>The capability to limit the number of concurrent sessions per user must be configured in or added to the DBMS (for example, by use of a logon trigger), when this is technically feasible. Note that it is not sufficient to limit sessions via a web server or application server alone, because legitimate users and adversaries can potentially connect to the DBMS by other means.</t>
    </r>
    <r>
      <rPr>
        <sz val="11"/>
        <color rgb="FF000000"/>
        <rFont val="Calibri"/>
      </rPr>
      <t xml:space="preserve">
</t>
    </r>
    <r>
      <rPr>
        <sz val="11"/>
        <color rgb="FF000000"/>
        <rFont val="Calibri"/>
      </rPr>
      <t>The organization will need to define the maximum number of concurrent sessions by account type, by account, or a combination thereof. In deciding on the appropriate number, it is important to consider the work requirements of the various types of users. For example, 2 might be an acceptable limit for general users accessing the database via an application; but 10 might be too few for a database administrator using a database management GUI tool, where each query tab and navigation pane may count as a separate session.</t>
    </r>
    <r>
      <rPr>
        <sz val="11"/>
        <color rgb="FF000000"/>
        <rFont val="Calibri"/>
      </rPr>
      <t xml:space="preserve">
</t>
    </r>
    <r>
      <rPr>
        <sz val="11"/>
        <color rgb="FF000000"/>
        <rFont val="Calibri"/>
      </rPr>
      <t>(Sessions may also be referred to as connections or logons, which for the purposes of this requirement are synonyms.)</t>
    </r>
  </si>
  <si>
    <r>
      <rPr>
        <sz val="11"/>
        <color rgb="FF000000"/>
        <rFont val="Calibri"/>
      </rPr>
      <t>At the command prompt, execute the following command:</t>
    </r>
    <r>
      <rPr>
        <sz val="11"/>
        <color rgb="FF000000"/>
        <rFont val="Calibri"/>
      </rPr>
      <t xml:space="preserve">
</t>
    </r>
    <r>
      <rPr>
        <sz val="11"/>
        <color rgb="FF000000"/>
        <rFont val="Calibri"/>
      </rPr>
      <t># grep '^\s*max_connections\b' /storage/db/pgdata/postgresql.conf</t>
    </r>
    <r>
      <rPr>
        <sz val="11"/>
        <color rgb="FF000000"/>
        <rFont val="Calibri"/>
      </rPr>
      <t xml:space="preserve">
</t>
    </r>
    <r>
      <rPr>
        <sz val="11"/>
        <color rgb="FF000000"/>
        <rFont val="Calibri"/>
      </rPr>
      <t>If "max_connections" is not "210", this is a finding.</t>
    </r>
  </si>
  <si>
    <t>V-90195</t>
  </si>
  <si>
    <r>
      <rPr>
        <sz val="11"/>
        <rFont val="Calibri"/>
      </rPr>
      <t>The vAMI must use FIPS 140-2 approved ciphers when transmitting management data during remote access management sessions.</t>
    </r>
  </si>
  <si>
    <t>VMW vRealize Automation 7.x vAMI</t>
  </si>
  <si>
    <r>
      <rPr>
        <sz val="11"/>
        <color rgb="FF000000"/>
        <rFont val="Calibri"/>
      </rPr>
      <t>Navigate to and open /opt/vmware/etc/lighttpd/lighttpd.conf.</t>
    </r>
    <r>
      <rPr>
        <sz val="11"/>
        <color rgb="FF000000"/>
        <rFont val="Calibri"/>
      </rPr>
      <t xml:space="preserve">
</t>
    </r>
    <r>
      <rPr>
        <sz val="11"/>
        <color rgb="FF000000"/>
        <rFont val="Calibri"/>
      </rPr>
      <t>Configure the lighttpd.conf file with the following value: 'ssl.cipher-list = "FIPS: +3DES:!aNULL"'</t>
    </r>
  </si>
  <si>
    <r>
      <rPr>
        <sz val="11"/>
        <color rgb="FF000000"/>
        <rFont val="Calibri"/>
      </rPr>
      <t>Remote management access is accomplished by leveraging common communication protocols and establishing a remote connection to the application server via a network for the purposes of managing the application server. If cryptography is not used, then the session data traversing the remote connection could be intercepted and compromised. Types of management interfaces utilized by an application server include web-based HTTPS interfaces as well as command line-based management interfaces.</t>
    </r>
  </si>
  <si>
    <r>
      <rPr>
        <sz val="11"/>
        <color rgb="FF000000"/>
        <rFont val="Calibri"/>
      </rPr>
      <t>At the command prompt, execute the following command:</t>
    </r>
    <r>
      <rPr>
        <sz val="11"/>
        <color rgb="FF000000"/>
        <rFont val="Calibri"/>
      </rPr>
      <t xml:space="preserve">
</t>
    </r>
    <r>
      <rPr>
        <sz val="11"/>
        <color rgb="FF000000"/>
        <rFont val="Calibri"/>
      </rPr>
      <t>grep '^ssl.cipher-list' /opt/vmware/etc/lighttpd/lighttpd.conf</t>
    </r>
    <r>
      <rPr>
        <sz val="11"/>
        <color rgb="FF000000"/>
        <rFont val="Calibri"/>
      </rPr>
      <t xml:space="preserve">
</t>
    </r>
    <r>
      <rPr>
        <sz val="11"/>
        <color rgb="FF000000"/>
        <rFont val="Calibri"/>
      </rPr>
      <t>If the value of "ssl.cipher-list" is not set to "FIPS: +3DES:!aNULL", or is missing or is commented out, this is a finding.</t>
    </r>
  </si>
  <si>
    <t>V-90197</t>
  </si>
  <si>
    <r>
      <rPr>
        <sz val="11"/>
        <rFont val="Calibri"/>
      </rPr>
      <t>The vAMI must restrict inbound connections from nonsecure zones.</t>
    </r>
  </si>
  <si>
    <r>
      <rPr>
        <sz val="11"/>
        <color rgb="FF000000"/>
        <rFont val="Calibri"/>
      </rPr>
      <t>Navigate to and open /opt/vmware/etc/lighttpd/lighttpd.conf.</t>
    </r>
    <r>
      <rPr>
        <sz val="11"/>
        <color rgb="FF000000"/>
        <rFont val="Calibri"/>
      </rPr>
      <t xml:space="preserve">
</t>
    </r>
    <r>
      <rPr>
        <sz val="11"/>
        <color rgb="FF000000"/>
        <rFont val="Calibri"/>
      </rPr>
      <t>Configure the lighttpd.conf file with the following value: 'ssl.engine = "enable"'</t>
    </r>
  </si>
  <si>
    <r>
      <rPr>
        <sz val="11"/>
        <color rgb="FF000000"/>
        <rFont val="Calibri"/>
      </rPr>
      <t>Encryption is critical for protection of remote access sessions. If encryption is not being used for integrity, malicious users may gain the ability to modify the application server configuration. The use of cryptography for ensuring integrity of remote access sessions mitigates that risk. Application servers utilize a web management interface and scripted commands when allowing remote access. Web access requires the use of TLS and scripted access requires using ssh or some other form of approved cryptography. Application servers must have a capability to enable a secure remote admin capability. FIPS 140-2 approved TLS versions include TLS V1.0 or greater. FIPS 140-2 approved TLS versions must be enabled and non-FIPS-approved SSL versions must be disabled. NIST SP 800-52 specifies the preferred configurations for Government systems.</t>
    </r>
  </si>
  <si>
    <r>
      <rPr>
        <sz val="11"/>
        <color rgb="FF000000"/>
        <rFont val="Calibri"/>
      </rPr>
      <t>At the command prompt, execute the following command:</t>
    </r>
    <r>
      <rPr>
        <sz val="11"/>
        <color rgb="FF000000"/>
        <rFont val="Calibri"/>
      </rPr>
      <t xml:space="preserve">
</t>
    </r>
    <r>
      <rPr>
        <sz val="11"/>
        <color rgb="FF000000"/>
        <rFont val="Calibri"/>
      </rPr>
      <t>grep '^ssl.engine' /opt/vmware/etc/lighttpd/lighttpd.conf</t>
    </r>
    <r>
      <rPr>
        <sz val="11"/>
        <color rgb="FF000000"/>
        <rFont val="Calibri"/>
      </rPr>
      <t xml:space="preserve">
</t>
    </r>
    <r>
      <rPr>
        <sz val="11"/>
        <color rgb="FF000000"/>
        <rFont val="Calibri"/>
      </rPr>
      <t>If the value of "ssl.engine" is not set to "enable", or is missing or is commented out, this is a finding.</t>
    </r>
  </si>
  <si>
    <t>V-90199</t>
  </si>
  <si>
    <r>
      <rPr>
        <sz val="11"/>
        <rFont val="Calibri"/>
      </rPr>
      <t>The vAMI configuration file must be owned by root.</t>
    </r>
  </si>
  <si>
    <r>
      <rPr>
        <sz val="11"/>
        <color rgb="FF000000"/>
        <rFont val="Calibri"/>
      </rPr>
      <t>At the command prompt, enter the following command:</t>
    </r>
    <r>
      <rPr>
        <sz val="11"/>
        <color rgb="FF000000"/>
        <rFont val="Calibri"/>
      </rPr>
      <t xml:space="preserve">
</t>
    </r>
    <r>
      <rPr>
        <sz val="11"/>
        <color rgb="FF000000"/>
        <rFont val="Calibri"/>
      </rPr>
      <t>chown root:root /opt/vmware/etc/sfcb/sfcb.cfg</t>
    </r>
  </si>
  <si>
    <r>
      <rPr>
        <sz val="11"/>
        <color rgb="FF000000"/>
        <rFont val="Calibri"/>
      </rPr>
      <t>Log records can be generated from various components within the application server, (e.g., httpd, beans, etc.) From an application perspective, certain specific application functionalities may be logged, as well. The list of logged events is the set of events for which logs are to be generated. This set of events is typically a subset of the list of all events for which the system is capable of generating log records (e.g., logable events, time stamps, source and destination addresses, user/process identifiers, event descriptions, success/fail indications, filenames involved, and access control or flow control rules invoked). Application servers utilize role-based access controls in order to specify the individuals who are allowed to configure application component logable events. The application server must be configured to select which personnel are assigned the role of selecting which logable events are to be logged. The personnel or roles that can select logable events are only the ISSM (or individuals or roles appointed by the ISSM).</t>
    </r>
  </si>
  <si>
    <r>
      <rPr>
        <sz val="11"/>
        <color rgb="FF000000"/>
        <rFont val="Calibri"/>
      </rPr>
      <t>At the command prompt, execute the following command:</t>
    </r>
    <r>
      <rPr>
        <sz val="11"/>
        <color rgb="FF000000"/>
        <rFont val="Calibri"/>
      </rPr>
      <t xml:space="preserve">
</t>
    </r>
    <r>
      <rPr>
        <sz val="11"/>
        <color rgb="FF000000"/>
        <rFont val="Calibri"/>
      </rPr>
      <t>ls -lL /opt/vmware/etc/sfcb/sfcb.cfg</t>
    </r>
    <r>
      <rPr>
        <sz val="11"/>
        <color rgb="FF000000"/>
        <rFont val="Calibri"/>
      </rPr>
      <t xml:space="preserve">
</t>
    </r>
    <r>
      <rPr>
        <sz val="11"/>
        <color rgb="FF000000"/>
        <rFont val="Calibri"/>
      </rPr>
      <t>If the sfcb.cfg file is not owned by root, this is a finding.</t>
    </r>
  </si>
  <si>
    <t>V-90201</t>
  </si>
  <si>
    <r>
      <rPr>
        <sz val="11"/>
        <rFont val="Calibri"/>
      </rPr>
      <t>The vAMI must have sfcb logging enabled.</t>
    </r>
  </si>
  <si>
    <r>
      <rPr>
        <sz val="11"/>
        <color rgb="FF000000"/>
        <rFont val="Calibri"/>
      </rPr>
      <t>Navigate to and open /opt/vmware/etc/sfcb/sfcb.cfg.</t>
    </r>
    <r>
      <rPr>
        <sz val="11"/>
        <color rgb="FF000000"/>
        <rFont val="Calibri"/>
      </rPr>
      <t xml:space="preserve">
</t>
    </r>
    <r>
      <rPr>
        <sz val="11"/>
        <color rgb="FF000000"/>
        <rFont val="Calibri"/>
      </rPr>
      <t>Configure the sfcb.cfg file with the following value: 'traceLevel: 1'</t>
    </r>
  </si>
  <si>
    <r>
      <rPr>
        <sz val="11"/>
        <color rgb="FF000000"/>
        <rFont val="Calibri"/>
      </rPr>
      <t>Privileged commands are commands that change the configuration or data of the application server. Since this type of command changes the application server configuration and could possibly change the security posture of the application server, these commands need to be logged to show the full-text of the command executed. Without the full-text, reconstruction of harmful events or forensic analysis is not possible. Organizations can consider limiting the additional log information to only that information explicitly needed for specific log requirements. At a minimum, the organization must log either full-text recording of privileged commands or the individual identities of group users, or both. The organization must maintain log trails in sufficient detail to reconstruct events to determine the cause and impact of compromise.</t>
    </r>
  </si>
  <si>
    <r>
      <rPr>
        <sz val="11"/>
        <color rgb="FF000000"/>
        <rFont val="Calibri"/>
      </rPr>
      <t>At the command prompt, execute the following command:</t>
    </r>
    <r>
      <rPr>
        <sz val="11"/>
        <color rgb="FF000000"/>
        <rFont val="Calibri"/>
      </rPr>
      <t xml:space="preserve">
</t>
    </r>
    <r>
      <rPr>
        <sz val="11"/>
        <color rgb="FF000000"/>
        <rFont val="Calibri"/>
      </rPr>
      <t>grep traceLevel /opt/vmware/etc/sfcb/sfcb.cfg</t>
    </r>
    <r>
      <rPr>
        <sz val="11"/>
        <color rgb="FF000000"/>
        <rFont val="Calibri"/>
      </rPr>
      <t xml:space="preserve">
</t>
    </r>
    <r>
      <rPr>
        <sz val="11"/>
        <color rgb="FF000000"/>
        <rFont val="Calibri"/>
      </rPr>
      <t>If the value of "traceLevel" is not set to "1", or is missing or is commented out, this is a finding.</t>
    </r>
  </si>
  <si>
    <t>V-90203</t>
  </si>
  <si>
    <r>
      <rPr>
        <sz val="11"/>
        <rFont val="Calibri"/>
      </rPr>
      <t>The vAMI must protect log information from unauthorized read access.</t>
    </r>
  </si>
  <si>
    <r>
      <rPr>
        <sz val="11"/>
        <color rgb="FF000000"/>
        <rFont val="Calibri"/>
      </rPr>
      <t>At the command prompt, enter the following command:</t>
    </r>
    <r>
      <rPr>
        <sz val="11"/>
        <color rgb="FF000000"/>
        <rFont val="Calibri"/>
      </rPr>
      <t xml:space="preserve">
</t>
    </r>
    <r>
      <rPr>
        <sz val="11"/>
        <color rgb="FF000000"/>
        <rFont val="Calibri"/>
      </rPr>
      <t>chmod 640 &lt;/path/to/file&gt;</t>
    </r>
    <r>
      <rPr>
        <sz val="11"/>
        <color rgb="FF000000"/>
        <rFont val="Calibri"/>
      </rPr>
      <t xml:space="preserve">
</t>
    </r>
    <r>
      <rPr>
        <sz val="11"/>
        <color rgb="FF000000"/>
        <rFont val="Calibri"/>
      </rPr>
      <t>Note: Replace &lt;/path/to/file&gt; with the file(s) with world-read rights.</t>
    </r>
  </si>
  <si>
    <r>
      <rPr>
        <sz val="11"/>
        <color rgb="FF000000"/>
        <rFont val="Calibri"/>
      </rPr>
      <t>If log data were to become compromised, then competent forensic analysis and discovery of the true source of potentially malicious system activity is difficult, if not impossible, to achieve. In addition, access to log records provides information an attacker could potentially use to his or her advantage. Application servers contain admin interfaces that allow reading and manipulation of log records. Therefore, these interfaces should not allow unfettered access to those records. Application servers also write log data to log files that are stored on the OS, so appropriate file permissions must also be used to restrict access. Log information includes all information (e.g., log records, log settings, transaction logs, and log reports) needed to successfully log information system activity. Application servers must protect log information from unauthorized read access.</t>
    </r>
  </si>
  <si>
    <r>
      <rPr>
        <sz val="11"/>
        <color rgb="FF000000"/>
        <rFont val="Calibri"/>
      </rPr>
      <t xml:space="preserve">At the command prompt, execute the following command: </t>
    </r>
    <r>
      <rPr>
        <sz val="11"/>
        <color rgb="FF000000"/>
        <rFont val="Calibri"/>
      </rPr>
      <t xml:space="preserve">
</t>
    </r>
    <r>
      <rPr>
        <sz val="11"/>
        <color rgb="FF000000"/>
        <rFont val="Calibri"/>
      </rPr>
      <t xml:space="preserve">ls -lL /opt/vmware/var/log/vami /opt/vmware/var/log/sfcb </t>
    </r>
    <r>
      <rPr>
        <sz val="11"/>
        <color rgb="FF000000"/>
        <rFont val="Calibri"/>
      </rPr>
      <t xml:space="preserve">
</t>
    </r>
    <r>
      <rPr>
        <sz val="11"/>
        <color rgb="FF000000"/>
        <rFont val="Calibri"/>
      </rPr>
      <t>If any log files are world-readable, this is a finding.</t>
    </r>
  </si>
  <si>
    <t>V-90205</t>
  </si>
  <si>
    <r>
      <rPr>
        <sz val="11"/>
        <rFont val="Calibri"/>
      </rPr>
      <t>The vAMI must protect log information from unauthorized modification.</t>
    </r>
  </si>
  <si>
    <r>
      <rPr>
        <sz val="11"/>
        <color rgb="FF000000"/>
        <rFont val="Calibri"/>
      </rPr>
      <t>At the command prompt, enter the following command:</t>
    </r>
    <r>
      <rPr>
        <sz val="11"/>
        <color rgb="FF000000"/>
        <rFont val="Calibri"/>
      </rPr>
      <t xml:space="preserve">
</t>
    </r>
    <r>
      <rPr>
        <sz val="11"/>
        <color rgb="FF000000"/>
        <rFont val="Calibri"/>
      </rPr>
      <t>chmod 640 &lt;/path/to/file&gt;</t>
    </r>
    <r>
      <rPr>
        <sz val="11"/>
        <color rgb="FF000000"/>
        <rFont val="Calibri"/>
      </rPr>
      <t xml:space="preserve">
</t>
    </r>
    <r>
      <rPr>
        <sz val="11"/>
        <color rgb="FF000000"/>
        <rFont val="Calibri"/>
      </rPr>
      <t>Note: Replace &lt;/path/to/file&gt; with the file(s) with world-write rights.</t>
    </r>
  </si>
  <si>
    <r>
      <rPr>
        <sz val="11"/>
        <color rgb="FF000000"/>
        <rFont val="Calibri"/>
      </rPr>
      <t>If log data were to become compromised, then competent forensic analysis and discovery of the true source of potentially malicious system activity is difficult, if not impossible, to achieve. In addition, access to log records provides information an attacker could potentially use to his or her advantage. Application servers contain admin interfaces that allow reading and manipulation of log records. Therefore, these interfaces should not allow unfettered access to those records. Application servers also write log data to log files that are stored on the OS, so appropriate file permissions must also be used to restrict access. Log information includes all information (e.g., log records, log settings, transaction logs and log reports) needed to successfully log information system activity. Application servers must protect log information from unauthorized modification.</t>
    </r>
  </si>
  <si>
    <r>
      <rPr>
        <sz val="11"/>
        <color rgb="FF000000"/>
        <rFont val="Calibri"/>
      </rPr>
      <t xml:space="preserve">At the command prompt, execute the following command: </t>
    </r>
    <r>
      <rPr>
        <sz val="11"/>
        <color rgb="FF000000"/>
        <rFont val="Calibri"/>
      </rPr>
      <t xml:space="preserve">
</t>
    </r>
    <r>
      <rPr>
        <sz val="11"/>
        <color rgb="FF000000"/>
        <rFont val="Calibri"/>
      </rPr>
      <t xml:space="preserve">ls -lL /opt/vmware/var/log/vami /opt/vmware/var/log/sfcb </t>
    </r>
    <r>
      <rPr>
        <sz val="11"/>
        <color rgb="FF000000"/>
        <rFont val="Calibri"/>
      </rPr>
      <t xml:space="preserve">
</t>
    </r>
    <r>
      <rPr>
        <sz val="11"/>
        <color rgb="FF000000"/>
        <rFont val="Calibri"/>
      </rPr>
      <t>If any log files are world-writable, this is a finding.</t>
    </r>
  </si>
  <si>
    <t>V-90207</t>
  </si>
  <si>
    <r>
      <rPr>
        <sz val="11"/>
        <rFont val="Calibri"/>
      </rPr>
      <t>The vAMI must protect log information from unauthorized deletion.</t>
    </r>
  </si>
  <si>
    <r>
      <rPr>
        <sz val="11"/>
        <color rgb="FF000000"/>
        <rFont val="Calibri"/>
      </rPr>
      <t>At the command prompt, enter the following command:</t>
    </r>
    <r>
      <rPr>
        <sz val="11"/>
        <color rgb="FF000000"/>
        <rFont val="Calibri"/>
      </rPr>
      <t xml:space="preserve">
</t>
    </r>
    <r>
      <rPr>
        <sz val="11"/>
        <color rgb="FF000000"/>
        <rFont val="Calibri"/>
      </rPr>
      <t>chown root:root &lt;/path/to/file&gt;</t>
    </r>
    <r>
      <rPr>
        <sz val="11"/>
        <color rgb="FF000000"/>
        <rFont val="Calibri"/>
      </rPr>
      <t xml:space="preserve">
</t>
    </r>
    <r>
      <rPr>
        <sz val="11"/>
        <color rgb="FF000000"/>
        <rFont val="Calibri"/>
      </rPr>
      <t>Note: Replace &lt;/path/to/file&gt; with the file(s) that are not owned by root.</t>
    </r>
  </si>
  <si>
    <r>
      <rPr>
        <sz val="11"/>
        <color rgb="FF000000"/>
        <rFont val="Calibri"/>
      </rPr>
      <t>If log data were to become compromised, then competent forensic analysis and discovery of the true source of potentially malicious system activity is difficult, if not impossible, to achieve. Application servers contain admin interfaces that allow reading and manipulation of log records. Therefore, these interfaces should not allow for unfettered access to those records. Application servers also write log data to log files that are stored on the OS, so appropriate file permissions must also be used to restrict access. Log information includes all information (e.g., log records, log settings, transaction logs, and log reports) needed to successfully log information system activity. Application servers must protect log information from unauthorized deletion.</t>
    </r>
  </si>
  <si>
    <r>
      <rPr>
        <sz val="11"/>
        <color rgb="FF000000"/>
        <rFont val="Calibri"/>
      </rPr>
      <t xml:space="preserve">At the command prompt, execute the following command: </t>
    </r>
    <r>
      <rPr>
        <sz val="11"/>
        <color rgb="FF000000"/>
        <rFont val="Calibri"/>
      </rPr>
      <t xml:space="preserve">
</t>
    </r>
    <r>
      <rPr>
        <sz val="11"/>
        <color rgb="FF000000"/>
        <rFont val="Calibri"/>
      </rPr>
      <t xml:space="preserve">ls -lL /opt/vmware/var/log/vami /opt/vmware/var/log/sfcb </t>
    </r>
    <r>
      <rPr>
        <sz val="11"/>
        <color rgb="FF000000"/>
        <rFont val="Calibri"/>
      </rPr>
      <t xml:space="preserve">
</t>
    </r>
    <r>
      <rPr>
        <sz val="11"/>
        <color rgb="FF000000"/>
        <rFont val="Calibri"/>
      </rPr>
      <t>If log files are not owned by root, this is a finding.</t>
    </r>
  </si>
  <si>
    <t>V-90209</t>
  </si>
  <si>
    <r>
      <rPr>
        <sz val="11"/>
        <rFont val="Calibri"/>
      </rPr>
      <t>The vAMI log records must be backed up at least every seven days onto a different system or system component than the system or component being logged.</t>
    </r>
  </si>
  <si>
    <r>
      <rPr>
        <sz val="11"/>
        <color rgb="FF000000"/>
        <rFont val="Calibri"/>
      </rPr>
      <t>Develop and implement a site procedure to back up the log data and records to a different system or separate media at least every seven days.</t>
    </r>
  </si>
  <si>
    <r>
      <rPr>
        <sz val="11"/>
        <color rgb="FF000000"/>
        <rFont val="Calibri"/>
      </rPr>
      <t>Protection of log data includes assuring log data is not accidentally lost or deleted. Backing up log records to a different system or onto separate media from the system that the vAMI is actually running on helps to assure that in the event of a catastrophic system failure, the log records will be retained.</t>
    </r>
  </si>
  <si>
    <r>
      <rPr>
        <sz val="11"/>
        <color rgb="FF000000"/>
        <rFont val="Calibri"/>
      </rPr>
      <t xml:space="preserve">Interview the ISSO and/or the SA. </t>
    </r>
    <r>
      <rPr>
        <sz val="11"/>
        <color rgb="FF000000"/>
        <rFont val="Calibri"/>
      </rPr>
      <t xml:space="preserve">
</t>
    </r>
    <r>
      <rPr>
        <sz val="11"/>
        <color rgb="FF000000"/>
        <rFont val="Calibri"/>
      </rPr>
      <t xml:space="preserve">Determine if there is a local procedure to back up log records at least every seven days onto a different system. </t>
    </r>
    <r>
      <rPr>
        <sz val="11"/>
        <color rgb="FF000000"/>
        <rFont val="Calibri"/>
      </rPr>
      <t xml:space="preserve">
</t>
    </r>
    <r>
      <rPr>
        <sz val="11"/>
        <color rgb="FF000000"/>
        <rFont val="Calibri"/>
      </rPr>
      <t>If a procedure does not exist or is not being followed, this is a finding.</t>
    </r>
  </si>
  <si>
    <t>V-90211</t>
  </si>
  <si>
    <r>
      <rPr>
        <sz val="11"/>
        <rFont val="Calibri"/>
      </rPr>
      <t>Patches, service packs, and upgrades to the vAMI must be verifiably signed using a digital certificate that is recognized and approved by the organization.</t>
    </r>
  </si>
  <si>
    <r>
      <rPr>
        <sz val="11"/>
        <color rgb="FF000000"/>
        <rFont val="Calibri"/>
      </rPr>
      <t>Develop and implement a site procedure to verify the digital signature of the vAMI files prior to being installed on a production system.</t>
    </r>
  </si>
  <si>
    <r>
      <rPr>
        <sz val="11"/>
        <color rgb="FF000000"/>
        <rFont val="Calibri"/>
      </rPr>
      <t>Changes to any software components can have significant effects on the overall security of the application. Verifying software components have been digitally signed using a certificate that is recognized and approved by the organization ensures the software has not been tampered with and that it has been provided by a trusted vendor. Accordingly, patches, service packs, or application components must be signed with a certificate recognized and approved by the organization. 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application should not have to verify the software again. This requirement does not mandate DoD certificates for this purpose; however, the certificate used to verify the software must be from an approved CA.</t>
    </r>
  </si>
  <si>
    <r>
      <rPr>
        <sz val="11"/>
        <color rgb="FF000000"/>
        <rFont val="Calibri"/>
      </rPr>
      <t>Interview the ISSO and/or the SA.</t>
    </r>
    <r>
      <rPr>
        <sz val="11"/>
        <color rgb="FF000000"/>
        <rFont val="Calibri"/>
      </rPr>
      <t xml:space="preserve">
</t>
    </r>
    <r>
      <rPr>
        <sz val="11"/>
        <color rgb="FF000000"/>
        <rFont val="Calibri"/>
      </rPr>
      <t>Determine if there is a local procedure to verify the digital signature of the vAMI files prior to being installed on a production system.</t>
    </r>
    <r>
      <rPr>
        <sz val="11"/>
        <color rgb="FF000000"/>
        <rFont val="Calibri"/>
      </rPr>
      <t xml:space="preserve">
</t>
    </r>
    <r>
      <rPr>
        <sz val="11"/>
        <color rgb="FF000000"/>
        <rFont val="Calibri"/>
      </rPr>
      <t>If a procedure does not exist or is not being followed, this is a finding.</t>
    </r>
  </si>
  <si>
    <t>V-90213</t>
  </si>
  <si>
    <r>
      <rPr>
        <sz val="11"/>
        <rFont val="Calibri"/>
      </rPr>
      <t>The vAMI executable files and library must not be world-writeable.</t>
    </r>
  </si>
  <si>
    <r>
      <rPr>
        <sz val="11"/>
        <color rgb="FF000000"/>
        <rFont val="Calibri"/>
      </rPr>
      <t>At the command prompt, enter the following command:</t>
    </r>
    <r>
      <rPr>
        <sz val="11"/>
        <color rgb="FF000000"/>
        <rFont val="Calibri"/>
      </rPr>
      <t xml:space="preserve">
</t>
    </r>
    <r>
      <rPr>
        <sz val="11"/>
        <color rgb="FF000000"/>
        <rFont val="Calibri"/>
      </rPr>
      <t>chmod a-w &lt;/path/to/file&gt;</t>
    </r>
    <r>
      <rPr>
        <sz val="11"/>
        <color rgb="FF000000"/>
        <rFont val="Calibri"/>
      </rPr>
      <t xml:space="preserve">
</t>
    </r>
    <r>
      <rPr>
        <sz val="11"/>
        <color rgb="FF000000"/>
        <rFont val="Calibri"/>
      </rPr>
      <t>Note: Replace &lt;/path/to/file&gt; with the file(s) with world-write rights.</t>
    </r>
  </si>
  <si>
    <r>
      <rPr>
        <sz val="11"/>
        <color rgb="FF000000"/>
        <rFont val="Calibri"/>
      </rPr>
      <t>Application servers have the ability to specify that the hosted applications utilize shared libraries. The application server must have a capability to divide roles based upon duties wherein one project user (such as a developer) cannot modify the shared library code of another project user. The application server must also be able to specify that non-privileged users cannot modify any shared library code at all.</t>
    </r>
  </si>
  <si>
    <r>
      <rPr>
        <sz val="11"/>
        <color rgb="FF000000"/>
        <rFont val="Calibri"/>
      </rPr>
      <t>At the command prompt, execute the following command:</t>
    </r>
    <r>
      <rPr>
        <sz val="11"/>
        <color rgb="FF000000"/>
        <rFont val="Calibri"/>
      </rPr>
      <t xml:space="preserve">
</t>
    </r>
    <r>
      <rPr>
        <sz val="11"/>
        <color rgb="FF000000"/>
        <rFont val="Calibri"/>
      </rPr>
      <t>find /opt/vmware/share/vami -perm -0002 -type f</t>
    </r>
    <r>
      <rPr>
        <sz val="11"/>
        <color rgb="FF000000"/>
        <rFont val="Calibri"/>
      </rPr>
      <t xml:space="preserve">
</t>
    </r>
    <r>
      <rPr>
        <sz val="11"/>
        <color rgb="FF000000"/>
        <rFont val="Calibri"/>
      </rPr>
      <t>If any files are listed, this is a finding.</t>
    </r>
  </si>
  <si>
    <t>V-90215</t>
  </si>
  <si>
    <r>
      <rPr>
        <sz val="11"/>
        <rFont val="Calibri"/>
      </rPr>
      <t>The vAMI installation procedures must be capable of being rolled back to a last known good configuration.</t>
    </r>
  </si>
  <si>
    <r>
      <rPr>
        <sz val="11"/>
        <color rgb="FF000000"/>
        <rFont val="Calibri"/>
      </rPr>
      <t>Develop and implement a site procedure to revert to the last known good configuration in the event of failed installations and upgrades.</t>
    </r>
  </si>
  <si>
    <r>
      <rPr>
        <sz val="11"/>
        <color rgb="FF000000"/>
        <rFont val="Calibri"/>
      </rPr>
      <t>Any changes to the components of the application server can have significant effects on the overall security of the system. In order to ensure a prompt response to failed application installations and application server upgrades, the application server must provide an automated rollback capability that allows the system to be restored to a previous known good configuration state prior to the application installation or application server upgrade.</t>
    </r>
  </si>
  <si>
    <r>
      <rPr>
        <sz val="11"/>
        <color rgb="FF000000"/>
        <rFont val="Calibri"/>
      </rPr>
      <t>Interview the ISSO and/or the SA.</t>
    </r>
    <r>
      <rPr>
        <sz val="11"/>
        <color rgb="FF000000"/>
        <rFont val="Calibri"/>
      </rPr>
      <t xml:space="preserve">
</t>
    </r>
    <r>
      <rPr>
        <sz val="11"/>
        <color rgb="FF000000"/>
        <rFont val="Calibri"/>
      </rPr>
      <t>Determine if there is a local procedure to revert to the last known good configuration in the event of failed installations and upgrades.</t>
    </r>
    <r>
      <rPr>
        <sz val="11"/>
        <color rgb="FF000000"/>
        <rFont val="Calibri"/>
      </rPr>
      <t xml:space="preserve">
</t>
    </r>
    <r>
      <rPr>
        <sz val="11"/>
        <color rgb="FF000000"/>
        <rFont val="Calibri"/>
      </rPr>
      <t>If a procedure does not exist or is not being followed, this is a finding.</t>
    </r>
  </si>
  <si>
    <t>V-90217</t>
  </si>
  <si>
    <r>
      <rPr>
        <sz val="11"/>
        <rFont val="Calibri"/>
      </rPr>
      <t>The vAMI must not contain any unnecessary functions and only provide essential capabilities.</t>
    </r>
  </si>
  <si>
    <r>
      <rPr>
        <sz val="11"/>
        <color rgb="FF000000"/>
        <rFont val="Calibri"/>
      </rPr>
      <t>Remove all tutorials, examples, and sample code.</t>
    </r>
  </si>
  <si>
    <r>
      <rPr>
        <sz val="11"/>
        <color rgb="FF000000"/>
        <rFont val="Calibri"/>
      </rPr>
      <t>Application servers provide a myriad of differing processes, features and functionalities. Some of these processes may be deemed to be unnecessary or too unsecure to run on a production DoD system. Application servers must provide the capability to disable or deactivate functionality and services that are deemed to be non-essential to the server mission or can adversely impact server performance, for example, disabling dynamic JSP reloading on production application servers as a best practice.</t>
    </r>
  </si>
  <si>
    <r>
      <rPr>
        <sz val="11"/>
        <color rgb="FF000000"/>
        <rFont val="Calibri"/>
      </rPr>
      <t>Review the vAMI directories and files.</t>
    </r>
    <r>
      <rPr>
        <sz val="11"/>
        <color rgb="FF000000"/>
        <rFont val="Calibri"/>
      </rPr>
      <t xml:space="preserve">
</t>
    </r>
    <r>
      <rPr>
        <sz val="11"/>
        <color rgb="FF000000"/>
        <rFont val="Calibri"/>
      </rPr>
      <t>Determine if there are any tutorials, examples, or sample code.</t>
    </r>
    <r>
      <rPr>
        <sz val="11"/>
        <color rgb="FF000000"/>
        <rFont val="Calibri"/>
      </rPr>
      <t xml:space="preserve">
</t>
    </r>
    <r>
      <rPr>
        <sz val="11"/>
        <color rgb="FF000000"/>
        <rFont val="Calibri"/>
      </rPr>
      <t>If any tutorials, examples, or sample code is present, this is a finding.</t>
    </r>
  </si>
  <si>
    <t>V-90219</t>
  </si>
  <si>
    <r>
      <rPr>
        <sz val="11"/>
        <rFont val="Calibri"/>
      </rPr>
      <t>The vAMI must use the sfcb HTTPS port for communication with Lighttpd.</t>
    </r>
  </si>
  <si>
    <r>
      <rPr>
        <sz val="11"/>
        <color rgb="FF000000"/>
        <rFont val="Calibri"/>
      </rPr>
      <t>At the command prompt, type the following command to determine the sfcb httpsPort:</t>
    </r>
    <r>
      <rPr>
        <sz val="11"/>
        <color rgb="FF000000"/>
        <rFont val="Calibri"/>
      </rPr>
      <t xml:space="preserve">
</t>
    </r>
    <r>
      <rPr>
        <sz val="11"/>
        <color rgb="FF000000"/>
        <rFont val="Calibri"/>
      </rPr>
      <t xml:space="preserve"> grep httpsPort /opt/vmware/etc/sfcb/sfcb.cfg | cut -d ':' -f 2 | tr -d ' '</t>
    </r>
    <r>
      <rPr>
        <sz val="11"/>
        <color rgb="FF000000"/>
        <rFont val="Calibri"/>
      </rPr>
      <t xml:space="preserve">
</t>
    </r>
    <r>
      <rPr>
        <sz val="11"/>
        <color rgb="FF000000"/>
        <rFont val="Calibri"/>
      </rPr>
      <t>Navigate to and open /opt/vmware/etc/lighttpd/lighttpd.conf.  Navigate to the '$HTTP["url"] =~ "^/cimom"' block.</t>
    </r>
    <r>
      <rPr>
        <sz val="11"/>
        <color rgb="FF000000"/>
        <rFont val="Calibri"/>
      </rPr>
      <t xml:space="preserve">
</t>
    </r>
    <r>
      <rPr>
        <sz val="11"/>
        <color rgb="FF000000"/>
        <rFont val="Calibri"/>
      </rPr>
      <t>Configure the lighttpd.conf file with the following block:</t>
    </r>
    <r>
      <rPr>
        <sz val="11"/>
        <color rgb="FF000000"/>
        <rFont val="Calibri"/>
      </rPr>
      <t xml:space="preserve">
</t>
    </r>
    <r>
      <rPr>
        <sz val="11"/>
        <color rgb="FF000000"/>
        <rFont val="Calibri"/>
      </rPr>
      <t>$HTTP["url"] =~ "^/cimom" {</t>
    </r>
    <r>
      <rPr>
        <sz val="11"/>
        <color rgb="FF000000"/>
        <rFont val="Calibri"/>
      </rPr>
      <t xml:space="preserve">
</t>
    </r>
    <r>
      <rPr>
        <sz val="11"/>
        <color rgb="FF000000"/>
        <rFont val="Calibri"/>
      </rPr>
      <t xml:space="preserve">    proxy.server = ( ""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"host" =&gt; "127.0.0.1",</t>
    </r>
    <r>
      <rPr>
        <sz val="11"/>
        <color rgb="FF000000"/>
        <rFont val="Calibri"/>
      </rPr>
      <t xml:space="preserve">
</t>
    </r>
    <r>
      <rPr>
        <sz val="11"/>
        <color rgb="FF000000"/>
        <rFont val="Calibri"/>
      </rPr>
      <t xml:space="preserve">                      "port" =&gt; "&lt;port&gt;"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Substitute &lt;port&gt; in lighttpd.conf with the httpsPort number found in sfcb.cfg.</t>
    </r>
  </si>
  <si>
    <r>
      <rPr>
        <sz val="11"/>
        <color rgb="FF000000"/>
        <rFont val="Calibri"/>
      </rPr>
      <t>Some networking protocols may not meet organizational security requirements to protect data and components. Application servers natively host a number of various features, such as management interfaces, httpd servers and message queues. These features all run on TCPIP ports. This creates the potential that the vendor may choose to utilize port numbers or network services that have been deemed unusable by the organization. The application server must have the capability to both reconfigure and disable the assigned ports without adversely impacting application server operation capabilities. For a list of approved ports and protocols, reference the DoD ports and protocols web site at https://powhatan.iiie.disa.mil/ports/cal.html.</t>
    </r>
  </si>
  <si>
    <r>
      <rPr>
        <sz val="11"/>
        <color rgb="FF000000"/>
        <rFont val="Calibri"/>
      </rPr>
      <t>At the command prompt, execute the following command to determine the sfcb HTTPS port:</t>
    </r>
    <r>
      <rPr>
        <sz val="11"/>
        <color rgb="FF000000"/>
        <rFont val="Calibri"/>
      </rPr>
      <t xml:space="preserve">
</t>
    </r>
    <r>
      <rPr>
        <sz val="11"/>
        <color rgb="FF000000"/>
        <rFont val="Calibri"/>
      </rPr>
      <t xml:space="preserve"> grep httpsPort /opt/vmware/etc/sfcb/sfcb.cfg | cut -d ':' -f 2 | tr -d ' '</t>
    </r>
    <r>
      <rPr>
        <sz val="11"/>
        <color rgb="FF000000"/>
        <rFont val="Calibri"/>
      </rPr>
      <t xml:space="preserve">
</t>
    </r>
    <r>
      <rPr>
        <sz val="11"/>
        <color rgb="FF000000"/>
        <rFont val="Calibri"/>
      </rPr>
      <t>If the httpsPort configuration is missing or commented out, this is a finding.</t>
    </r>
    <r>
      <rPr>
        <sz val="11"/>
        <color rgb="FF000000"/>
        <rFont val="Calibri"/>
      </rPr>
      <t xml:space="preserve">
</t>
    </r>
    <r>
      <rPr>
        <sz val="11"/>
        <color rgb="FF000000"/>
        <rFont val="Calibri"/>
      </rPr>
      <t>At the command prompt, type the following command to determine the port that Lighttpd is using to communicate with sfcb:</t>
    </r>
    <r>
      <rPr>
        <sz val="11"/>
        <color rgb="FF000000"/>
        <rFont val="Calibri"/>
      </rPr>
      <t xml:space="preserve">
</t>
    </r>
    <r>
      <rPr>
        <sz val="11"/>
        <color rgb="FF000000"/>
        <rFont val="Calibri"/>
      </rPr>
      <t>grep cimom -A 7 /opt/vmware/etc/lighttpd/lighttpd.conf | grep port | cut -d '=' -f 2 | tr -d '&gt;' | tr -d ' ' | tr -d '"'</t>
    </r>
    <r>
      <rPr>
        <sz val="11"/>
        <color rgb="FF000000"/>
        <rFont val="Calibri"/>
      </rPr>
      <t xml:space="preserve">
</t>
    </r>
    <r>
      <rPr>
        <sz val="11"/>
        <color rgb="FF000000"/>
        <rFont val="Calibri"/>
      </rPr>
      <t>If Lighttpd is not using the sfcb HTTPS port for communication with  the vAMI, this is a finding.</t>
    </r>
  </si>
  <si>
    <t>V-90221</t>
  </si>
  <si>
    <r>
      <rPr>
        <sz val="11"/>
        <rFont val="Calibri"/>
      </rPr>
      <t>The vAMI must use a site-defined, user management system to uniquely identify and authenticate users (or processes acting on behalf of organizational users).</t>
    </r>
  </si>
  <si>
    <r>
      <rPr>
        <sz val="11"/>
        <color rgb="FF000000"/>
        <rFont val="Calibri"/>
      </rPr>
      <t>Consult the appropriate VMware technical guide to implement the site-specific enterprise user management system.</t>
    </r>
  </si>
  <si>
    <r>
      <rPr>
        <sz val="11"/>
        <color rgb="FF000000"/>
        <rFont val="Calibri"/>
      </rPr>
      <t>To assure accountability and prevent unauthorized access, application server users must be uniquely identified and authenticated. This is typically accomplished via the use of a user store which is either local (OS-based) or centralized (LDAP) in nature. To ensure support to the enterprise, the authentication must utilize an enterprise solution.</t>
    </r>
  </si>
  <si>
    <r>
      <rPr>
        <sz val="11"/>
        <color rgb="FF000000"/>
        <rFont val="Calibri"/>
      </rPr>
      <t>Interview the ISSO and/or the SA.</t>
    </r>
    <r>
      <rPr>
        <sz val="11"/>
        <color rgb="FF000000"/>
        <rFont val="Calibri"/>
      </rPr>
      <t xml:space="preserve">
</t>
    </r>
    <r>
      <rPr>
        <sz val="11"/>
        <color rgb="FF000000"/>
        <rFont val="Calibri"/>
      </rPr>
      <t>Determine the enterprise user management system being used to uniquely identify and authenticate users.</t>
    </r>
    <r>
      <rPr>
        <sz val="11"/>
        <color rgb="FF000000"/>
        <rFont val="Calibri"/>
      </rPr>
      <t xml:space="preserve">
</t>
    </r>
    <r>
      <rPr>
        <sz val="11"/>
        <color rgb="FF000000"/>
        <rFont val="Calibri"/>
      </rPr>
      <t>If the vAMI is not configured to use the enterprise user management system, this is a finding.</t>
    </r>
  </si>
  <si>
    <t>V-90223</t>
  </si>
  <si>
    <r>
      <rPr>
        <sz val="11"/>
        <rFont val="Calibri"/>
      </rPr>
      <t>The vAMI must transmit only encrypted representations of passwords.</t>
    </r>
  </si>
  <si>
    <r>
      <rPr>
        <sz val="11"/>
        <color rgb="FF000000"/>
        <rFont val="Calibri"/>
      </rPr>
      <t>Passwords need to be protected at all times, and encryption is the standard method for protecting passwords during transmission. If passwords are not encrypted, they can be plainly read (i.e., clear text) and easily compromised. Application servers have the capability to utilize either certificates (tokens) or user IDs and passwords in order to authenticate. When the application server transmits or receives passwords, the passwords must be encrypted.</t>
    </r>
  </si>
  <si>
    <r>
      <rPr>
        <sz val="11"/>
        <color rgb="FF000000"/>
        <rFont val="Calibri"/>
      </rPr>
      <t>At the command prompt,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grep '^ssl.engine' /opt/vmware/etc/lighttpd/lighttpd.conf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"ssl.engine" is not set to "enable", or is missing or is commented out, this is a finding.</t>
    </r>
  </si>
  <si>
    <t>V-90225</t>
  </si>
  <si>
    <r>
      <rPr>
        <sz val="11"/>
        <rFont val="Calibri"/>
      </rPr>
      <t>The vAMI private key must only be accessible to authenticated system administrators or the designated PKI Sponsor.</t>
    </r>
  </si>
  <si>
    <r>
      <rPr>
        <sz val="11"/>
        <color rgb="FF000000"/>
        <rFont val="Calibri"/>
      </rPr>
      <t>At the command prompt, enter the following command:</t>
    </r>
    <r>
      <rPr>
        <sz val="11"/>
        <color rgb="FF000000"/>
        <rFont val="Calibri"/>
      </rPr>
      <t xml:space="preserve">
</t>
    </r>
    <r>
      <rPr>
        <sz val="11"/>
        <color rgb="FF000000"/>
        <rFont val="Calibri"/>
      </rPr>
      <t>chmod 440 /opt/vmware/etc/sfcb/file.pem</t>
    </r>
  </si>
  <si>
    <r>
      <rPr>
        <sz val="11"/>
        <color rgb="FF000000"/>
        <rFont val="Calibri"/>
      </rPr>
      <t>The cornerstone of the PKI is the private key used to encrypt or digitally sign information. If the private key is stolen, this will lead to the compromise of the authentication and non-repudiation gained through PKI because the attacker can use the private key to digitally sign documents and can pretend to be the authorized user. Both the holders of a digital certificate and the issuing authority must protect the computers, storage devices, or whatever they use to keep the private keys. Java-based application servers utilize the Java keystore, which provides storage for cryptographic keys and certificates. The keystore is usually maintained in a file stored on the file system.</t>
    </r>
  </si>
  <si>
    <r>
      <rPr>
        <sz val="11"/>
        <color rgb="FF000000"/>
        <rFont val="Calibri"/>
      </rPr>
      <t>At the command prompt, execute the following command:</t>
    </r>
    <r>
      <rPr>
        <sz val="11"/>
        <color rgb="FF000000"/>
        <rFont val="Calibri"/>
      </rPr>
      <t xml:space="preserve">
</t>
    </r>
    <r>
      <rPr>
        <sz val="11"/>
        <color rgb="FF000000"/>
        <rFont val="Calibri"/>
      </rPr>
      <t>ls -l /opt/vmware/etc/sfcb/file.pem</t>
    </r>
    <r>
      <rPr>
        <sz val="11"/>
        <color rgb="FF000000"/>
        <rFont val="Calibri"/>
      </rPr>
      <t xml:space="preserve">
</t>
    </r>
    <r>
      <rPr>
        <sz val="11"/>
        <color rgb="FF000000"/>
        <rFont val="Calibri"/>
      </rPr>
      <t>If permissions on the key file are not -r--r----- (440), this is a finding.</t>
    </r>
  </si>
  <si>
    <t>V-90227</t>
  </si>
  <si>
    <r>
      <rPr>
        <sz val="11"/>
        <rFont val="Calibri"/>
      </rPr>
      <t>The vAMI must use approved versions of TLS.</t>
    </r>
  </si>
  <si>
    <r>
      <rPr>
        <sz val="11"/>
        <color rgb="FF000000"/>
        <rFont val="Calibri"/>
      </rPr>
      <t>Navigate to and open /opt/vmware/etc/lighttpd/lighttpd.conf.</t>
    </r>
    <r>
      <rPr>
        <sz val="11"/>
        <color rgb="FF000000"/>
        <rFont val="Calibri"/>
      </rPr>
      <t xml:space="preserve">
</t>
    </r>
    <r>
      <rPr>
        <sz val="11"/>
        <color rgb="FF000000"/>
        <rFont val="Calibri"/>
      </rPr>
      <t xml:space="preserve">Configure the lighttpd.conf file with the following two values: </t>
    </r>
    <r>
      <rPr>
        <sz val="11"/>
        <color rgb="FF000000"/>
        <rFont val="Calibri"/>
      </rPr>
      <t xml:space="preserve">
</t>
    </r>
    <r>
      <rPr>
        <sz val="11"/>
        <color rgb="FF000000"/>
        <rFont val="Calibri"/>
      </rPr>
      <t>'ssl.use-sslv2 = "disable"'</t>
    </r>
    <r>
      <rPr>
        <sz val="11"/>
        <color rgb="FF000000"/>
        <rFont val="Calibri"/>
      </rPr>
      <t xml:space="preserve">
</t>
    </r>
    <r>
      <rPr>
        <sz val="11"/>
        <color rgb="FF000000"/>
        <rFont val="Calibri"/>
      </rPr>
      <t>'ssl.use-sslv3 = "disable"'</t>
    </r>
    <r>
      <rPr>
        <sz val="11"/>
        <color rgb="FF000000"/>
        <rFont val="Calibri"/>
      </rPr>
      <t xml:space="preserve">
</t>
    </r>
    <r>
      <rPr>
        <sz val="11"/>
        <color rgb="FF000000"/>
        <rFont val="Calibri"/>
      </rPr>
      <t>Note: Both values must be present.</t>
    </r>
  </si>
  <si>
    <r>
      <rPr>
        <sz val="11"/>
        <color rgb="FF000000"/>
        <rFont val="Calibri"/>
      </rPr>
      <t>Encryption is only as good as the encryption modules utilized. Unapproved cryptographic module algorithms cannot be verified and cannot be relied upon to provide confidentiality or integrity, and DoD data may be compromised due to weak algorithms. The use of TLS provides confidentiality of data in transit between the application server and client. FIPS 140-2 approved TLS versions include TLS V1.0 or greater. TLS must be enabled and non-FIPS-approved SSL versions must be disabled. NIST SP 800-52 specifies the preferred configurations for Government systems.</t>
    </r>
  </si>
  <si>
    <r>
      <rPr>
        <sz val="11"/>
        <color rgb="FF000000"/>
        <rFont val="Calibri"/>
      </rPr>
      <t>At the command prompt, execute the following command:</t>
    </r>
    <r>
      <rPr>
        <sz val="11"/>
        <color rgb="FF000000"/>
        <rFont val="Calibri"/>
      </rPr>
      <t xml:space="preserve">
</t>
    </r>
    <r>
      <rPr>
        <sz val="11"/>
        <color rgb="FF000000"/>
        <rFont val="Calibri"/>
      </rPr>
      <t>grep ssl.use-sslv /opt/vmware/etc/lighttpd/lighttpd.conf</t>
    </r>
    <r>
      <rPr>
        <sz val="11"/>
        <color rgb="FF000000"/>
        <rFont val="Calibri"/>
      </rPr>
      <t xml:space="preserve">
</t>
    </r>
    <r>
      <rPr>
        <sz val="11"/>
        <color rgb="FF000000"/>
        <rFont val="Calibri"/>
      </rPr>
      <t>If the value of "ssl.use-sslv2" and "ssl.use-sslv3" are not "disable", this is a finding.</t>
    </r>
  </si>
  <si>
    <t>V-90229</t>
  </si>
  <si>
    <r>
      <rPr>
        <sz val="11"/>
        <rFont val="Calibri"/>
      </rPr>
      <t>The vAMI must use sfcBasicPAMAuthentication for authentication of the remote administrator.</t>
    </r>
  </si>
  <si>
    <r>
      <rPr>
        <sz val="11"/>
        <color rgb="FF000000"/>
        <rFont val="Calibri"/>
      </rPr>
      <t>Navigate to and open /opt/vmware/etc/sfcb/sfcb.cfg.</t>
    </r>
    <r>
      <rPr>
        <sz val="11"/>
        <color rgb="FF000000"/>
        <rFont val="Calibri"/>
      </rPr>
      <t xml:space="preserve">
</t>
    </r>
    <r>
      <rPr>
        <sz val="11"/>
        <color rgb="FF000000"/>
        <rFont val="Calibri"/>
      </rPr>
      <t>Configure the sfcb.cfg file with the following value: 'basicAuthLib:   sfcBasicPAMAuthentication'</t>
    </r>
  </si>
  <si>
    <r>
      <rPr>
        <sz val="11"/>
        <color rgb="FF000000"/>
        <rFont val="Calibri"/>
      </rPr>
      <t>This control focuses on communications protection at the session, versus packet level. At the application layer, session IDs are tokens generated by web applications to uniquely identify an application user's session. Web applications utilize session tokens or session IDs in order to establish application user identity. Proper use of session IDs addresses man-in-the-middle attacks, including session hijacking or insertion of false information into a session. Application servers must provide the capability to perform mutual authentication. Mutual authentication is when both the client and the server authenticate each other.</t>
    </r>
  </si>
  <si>
    <r>
      <rPr>
        <sz val="11"/>
        <color rgb="FF000000"/>
        <rFont val="Calibri"/>
      </rPr>
      <t>At the command prompt, execute the following command:</t>
    </r>
    <r>
      <rPr>
        <sz val="11"/>
        <color rgb="FF000000"/>
        <rFont val="Calibri"/>
      </rPr>
      <t xml:space="preserve">
</t>
    </r>
    <r>
      <rPr>
        <sz val="11"/>
        <color rgb="FF000000"/>
        <rFont val="Calibri"/>
      </rPr>
      <t>grep basicAuthLib /opt/vmware/etc/sfcb/sfcb.cfg</t>
    </r>
    <r>
      <rPr>
        <sz val="11"/>
        <color rgb="FF000000"/>
        <rFont val="Calibri"/>
      </rPr>
      <t xml:space="preserve">
</t>
    </r>
    <r>
      <rPr>
        <sz val="11"/>
        <color rgb="FF000000"/>
        <rFont val="Calibri"/>
      </rPr>
      <t>If the value of "basicAuthLib" is missing, commented out, or not "sfcBasicPAMAuthentication", this is a finding.</t>
    </r>
  </si>
  <si>
    <t>V-90231</t>
  </si>
  <si>
    <r>
      <rPr>
        <sz val="11"/>
        <rFont val="Calibri"/>
      </rPr>
      <t>The vAMI must use _sfcBasicAuthenticate for initial authentication of the remote administrator.</t>
    </r>
  </si>
  <si>
    <r>
      <rPr>
        <sz val="11"/>
        <color rgb="FF000000"/>
        <rFont val="Calibri"/>
      </rPr>
      <t>Navigate to and open /opt/vmware/etc/sfcb/sfcb.cfg.</t>
    </r>
    <r>
      <rPr>
        <sz val="11"/>
        <color rgb="FF000000"/>
        <rFont val="Calibri"/>
      </rPr>
      <t xml:space="preserve">
</t>
    </r>
    <r>
      <rPr>
        <sz val="11"/>
        <color rgb="FF000000"/>
        <rFont val="Calibri"/>
      </rPr>
      <t>Configure the sfcb.cfg file with the following value: 'basicAuthEntry: _sfcBasicAuthenticate'</t>
    </r>
  </si>
  <si>
    <r>
      <rPr>
        <sz val="11"/>
        <color rgb="FF000000"/>
        <rFont val="Calibri"/>
      </rPr>
      <t>Unique session IDs are the opposite of sequentially generated session IDs, which can be easily guessed by an attacker. Unique session identifiers help to reduce predictability of session identifiers. 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 Application servers must generate a unique session identifier for each application session to prevent session hijacking.</t>
    </r>
  </si>
  <si>
    <r>
      <rPr>
        <sz val="11"/>
        <color rgb="FF000000"/>
        <rFont val="Calibri"/>
      </rPr>
      <t>At the command prompt, execute the following command:</t>
    </r>
    <r>
      <rPr>
        <sz val="11"/>
        <color rgb="FF000000"/>
        <rFont val="Calibri"/>
      </rPr>
      <t xml:space="preserve">
</t>
    </r>
    <r>
      <rPr>
        <sz val="11"/>
        <color rgb="FF000000"/>
        <rFont val="Calibri"/>
      </rPr>
      <t>grep basicAuthEntry /opt/vmware/etc/sfcb/sfcb.cfg</t>
    </r>
    <r>
      <rPr>
        <sz val="11"/>
        <color rgb="FF000000"/>
        <rFont val="Calibri"/>
      </rPr>
      <t xml:space="preserve">
</t>
    </r>
    <r>
      <rPr>
        <sz val="11"/>
        <color rgb="FF000000"/>
        <rFont val="Calibri"/>
      </rPr>
      <t>If the value of "basicAuthEntry" is missing, commented out, or not "_sfcBasicAuthenticate", this is a finding.</t>
    </r>
  </si>
  <si>
    <t>V-90233</t>
  </si>
  <si>
    <r>
      <rPr>
        <sz val="11"/>
        <rFont val="Calibri"/>
      </rPr>
      <t>The vAMI must have the correct authentication set for HTTPS connections.</t>
    </r>
  </si>
  <si>
    <r>
      <rPr>
        <sz val="11"/>
        <color rgb="FF000000"/>
        <rFont val="Calibri"/>
      </rPr>
      <t>Navigate to and open /opt/vmware/etc/sfcb/sfcb.cfg.</t>
    </r>
    <r>
      <rPr>
        <sz val="11"/>
        <color rgb="FF000000"/>
        <rFont val="Calibri"/>
      </rPr>
      <t xml:space="preserve">
</t>
    </r>
    <r>
      <rPr>
        <sz val="11"/>
        <color rgb="FF000000"/>
        <rFont val="Calibri"/>
      </rPr>
      <t>Configure the sfcb.cfg file with the following value: 'doBasicAuth: true'</t>
    </r>
  </si>
  <si>
    <r>
      <rPr>
        <sz val="11"/>
        <color rgb="FF000000"/>
        <rFont val="Calibri"/>
      </rPr>
      <t>This requirement focuses on communications protection at the application session, versus network packet level. The intent of this control is to establish grounds for confidence at each end of a communications session in the ongoing identity of the other party and in the validity of the information being transmitted. Unique session IDs are the opposite of sequentially generated session IDs, which can be easily guessed by an attacker. Unique session identifiers help to reduce predictability of said identifiers. 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</si>
  <si>
    <r>
      <rPr>
        <sz val="11"/>
        <color rgb="FF000000"/>
        <rFont val="Calibri"/>
      </rPr>
      <t>At the command prompt, execute the following command:</t>
    </r>
    <r>
      <rPr>
        <sz val="11"/>
        <color rgb="FF000000"/>
        <rFont val="Calibri"/>
      </rPr>
      <t xml:space="preserve">
</t>
    </r>
    <r>
      <rPr>
        <sz val="11"/>
        <color rgb="FF000000"/>
        <rFont val="Calibri"/>
      </rPr>
      <t>grep doBasicAuth /opt/vmware/etc/sfcb/sfcb.cfg</t>
    </r>
    <r>
      <rPr>
        <sz val="11"/>
        <color rgb="FF000000"/>
        <rFont val="Calibri"/>
      </rPr>
      <t xml:space="preserve">
</t>
    </r>
    <r>
      <rPr>
        <sz val="11"/>
        <color rgb="FF000000"/>
        <rFont val="Calibri"/>
      </rPr>
      <t>If the value of "doBasicAuth" is missing, commented out, or not "true", this is a finding.</t>
    </r>
  </si>
  <si>
    <t>V-90235</t>
  </si>
  <si>
    <r>
      <rPr>
        <sz val="11"/>
        <rFont val="Calibri"/>
      </rPr>
      <t>The vAMI installation procedures must be part of a complete vRealize Automation deployment.</t>
    </r>
  </si>
  <si>
    <r>
      <rPr>
        <sz val="11"/>
        <color rgb="FF000000"/>
        <rFont val="Calibri"/>
      </rPr>
      <t>Reinstall the vRealize Automation instance as a complete package.</t>
    </r>
  </si>
  <si>
    <r>
      <rPr>
        <sz val="11"/>
        <color rgb="FF000000"/>
        <rFont val="Calibri"/>
      </rPr>
      <t>Failure to a known secure state helps prevent a loss of confidentiality, integrity, or availability in the event of a failure of the information system or a component of the system. When an application is deployed to the vAMI, if the deployment process does not complete properly and without errors, there is the potential that some application files may not be deployed or may be corrupted and an application error may occur during runtime. The vAMI must be able to perform complete application deployments. A partial deployment can leave the server in an inconsistent state. Application servers may provide a transaction rollback function to address this issue.</t>
    </r>
  </si>
  <si>
    <r>
      <rPr>
        <sz val="11"/>
        <color rgb="FF000000"/>
        <rFont val="Calibri"/>
      </rPr>
      <t>Interview the ISSO and/or the SA.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Determine if the vAMI was installed separately from a full installation of vRealize Automation.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vAMI was installed independently of a full vRA installation, this is a finding.</t>
    </r>
  </si>
  <si>
    <t>V-90237</t>
  </si>
  <si>
    <r>
      <rPr>
        <sz val="11"/>
        <rFont val="Calibri"/>
      </rPr>
      <t>The vAMI must fail to a secure state if system initialization fails, shutdown fails, or aborts fail.</t>
    </r>
  </si>
  <si>
    <r>
      <rPr>
        <sz val="11"/>
        <color rgb="FF000000"/>
        <rFont val="Calibri"/>
      </rPr>
      <t>Fail-secure is a condition achieved by the vAMI in order to ensure that in the event of an operational failure, the system does not enter into an unsecure state where intended security properties no longer hold. Preserving information system state information also facilitates system restart and return to the operational mode of the organization with less disruption of mission-essential processes.</t>
    </r>
  </si>
  <si>
    <r>
      <rPr>
        <sz val="11"/>
        <color rgb="FF000000"/>
        <rFont val="Calibri"/>
      </rPr>
      <t>Interview the ISSO and/or the SA.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Determine if the vAMI has ever not failed to a secure state during a system initialization failure, shutdown failure, or system abort.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vAMI has ever not failed to a secure state under these conditions, this is a finding.</t>
    </r>
  </si>
  <si>
    <t>V-90239</t>
  </si>
  <si>
    <r>
      <rPr>
        <sz val="11"/>
        <rFont val="Calibri"/>
      </rPr>
      <t>The vAMI error logs must be reviewed.</t>
    </r>
  </si>
  <si>
    <r>
      <rPr>
        <sz val="11"/>
        <color rgb="FF000000"/>
        <rFont val="Calibri"/>
      </rPr>
      <t>Develop and implement a site procedure to monitor error conditions reported by the vAMI.</t>
    </r>
  </si>
  <si>
    <r>
      <rPr>
        <sz val="11"/>
        <color rgb="FF000000"/>
        <rFont val="Calibri"/>
      </rPr>
      <t>The structure and content of error messages need to be carefully considered by the organization and development team. Any application providing too much information in error logs and in administrative messages to the screen risks compromising the data and security of the application and system. The extent to which the application server is able to identify and handle error conditions is guided by organizational policy and operational requirements. Adequate logging levels and system performance capabilities need to be balanced with data protection requirements. The structure and content of error messages needs to be carefully considered by the organization and development team. Application servers must have the capability to log at various levels, which can provide log entries for potential security-related error events. An example is the capability for the application server to assign a criticality level to a failed logon attempt error message, a security-related error message being of a higher criticality.</t>
    </r>
  </si>
  <si>
    <r>
      <rPr>
        <sz val="11"/>
        <color rgb="FF000000"/>
        <rFont val="Calibri"/>
      </rPr>
      <t>Interview the ISSO and/or the SA and review vRA product documentation.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Determine a local procedure exists for monitoring error conditions reported by the vAMI.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procedure does not exist or is not being followed, this is a finding.</t>
    </r>
  </si>
  <si>
    <t>V-90241</t>
  </si>
  <si>
    <r>
      <rPr>
        <sz val="11"/>
        <rFont val="Calibri"/>
      </rPr>
      <t>The vAMI account credentials must protected by site policies.</t>
    </r>
  </si>
  <si>
    <r>
      <rPr>
        <sz val="11"/>
        <color rgb="FF000000"/>
        <rFont val="Calibri"/>
      </rPr>
      <t>Develop and implement a site procedure to control access credentials for the vAMI.</t>
    </r>
  </si>
  <si>
    <r>
      <rPr>
        <sz val="11"/>
        <color rgb="FF000000"/>
        <rFont val="Calibri"/>
      </rPr>
      <t>Application servers provide remote access capability and must be able to enforce remote access policy requirements or work in conjunction with enterprise tools designed to enforce policy requirements. Automated monitoring and control of remote access sessions allows organizations to detect cyber attacks and also ensure ongoing compliance with remote access policies by logging connection activities of remote users. Examples of policy requirements include, but are not limited to, authorizing remote access to the information system, limiting access based on authentication credentials, and monitoring for unauthorized access.</t>
    </r>
  </si>
  <si>
    <r>
      <rPr>
        <sz val="11"/>
        <color rgb="FF000000"/>
        <rFont val="Calibri"/>
      </rPr>
      <t>Interview the ISSO and/or the SA.</t>
    </r>
    <r>
      <rPr>
        <sz val="11"/>
        <color rgb="FF000000"/>
        <rFont val="Calibri"/>
      </rPr>
      <t xml:space="preserve">
</t>
    </r>
    <r>
      <rPr>
        <sz val="11"/>
        <color rgb="FF000000"/>
        <rFont val="Calibri"/>
      </rPr>
      <t>Determine if access credentials for the vAMI are controlled by a site policy.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site policy does not exist, or is not being followed, this is a finding.</t>
    </r>
  </si>
  <si>
    <t>V-90243</t>
  </si>
  <si>
    <r>
      <rPr>
        <sz val="11"/>
        <rFont val="Calibri"/>
      </rPr>
      <t>The vAMI sfcb config file must be group-owned by root.</t>
    </r>
  </si>
  <si>
    <r>
      <rPr>
        <sz val="11"/>
        <color rgb="FF000000"/>
        <rFont val="Calibri"/>
      </rPr>
      <t>Log records can be generated from various components within the application server. The list of logged events is the set of events for which logs are to be generated. This set of events is typically a subset of the list of all events for which the system is capable of generating log records (i.e., logable events). Application server log events may include, but are not limited to, HTTP, Database, and XML parsing activity. The application server must be capable of allowing defined individuals or roles to change the logging to be performed on all application server components, based on all selectable event criteria during a defined time threshold. The time threshold can be defined by such events as a change in the threat environment. The ability to change logging parameters during the threat would allow important forensic information to be gathered during the time duration of the threat.</t>
    </r>
  </si>
  <si>
    <r>
      <rPr>
        <sz val="11"/>
        <color rgb="FF000000"/>
        <rFont val="Calibri"/>
      </rPr>
      <t>At the command prompt, execute the following command:</t>
    </r>
    <r>
      <rPr>
        <sz val="11"/>
        <color rgb="FF000000"/>
        <rFont val="Calibri"/>
      </rPr>
      <t xml:space="preserve">
</t>
    </r>
    <r>
      <rPr>
        <sz val="11"/>
        <color rgb="FF000000"/>
        <rFont val="Calibri"/>
      </rPr>
      <t>ls -lL /opt/vmware/etc/sfcb/sfcb.cfg</t>
    </r>
    <r>
      <rPr>
        <sz val="11"/>
        <color rgb="FF000000"/>
        <rFont val="Calibri"/>
      </rPr>
      <t xml:space="preserve">
</t>
    </r>
    <r>
      <rPr>
        <sz val="11"/>
        <color rgb="FF000000"/>
        <rFont val="Calibri"/>
      </rPr>
      <t>If the sfcb.cfg file is not group-owned by root, this is a finding.</t>
    </r>
  </si>
  <si>
    <t>V-90245</t>
  </si>
  <si>
    <r>
      <rPr>
        <sz val="11"/>
        <rFont val="Calibri"/>
      </rPr>
      <t>The vAMI must utilize syslog.</t>
    </r>
  </si>
  <si>
    <r>
      <rPr>
        <sz val="11"/>
        <color rgb="FF000000"/>
        <rFont val="Calibri"/>
      </rPr>
      <t>Navigate to and open /opt/vmware/etc/sfcb/sfcb.cfg.</t>
    </r>
    <r>
      <rPr>
        <sz val="11"/>
        <color rgb="FF000000"/>
        <rFont val="Calibri"/>
      </rPr>
      <t xml:space="preserve">
</t>
    </r>
    <r>
      <rPr>
        <sz val="11"/>
        <color rgb="FF000000"/>
        <rFont val="Calibri"/>
      </rPr>
      <t>Configure the sfcb.cfg file with the following value: 'traceFile: syslog'</t>
    </r>
  </si>
  <si>
    <r>
      <rPr>
        <sz val="11"/>
        <color rgb="FF000000"/>
        <rFont val="Calibri"/>
      </rPr>
      <t>A clustered application server is made up of several servers working together to provide the user a failover and increased computing capability. To facilitate uniform logging in the event of an incident and later forensic investigation, the record format and logable events need to be uniform. This can be managed best from a centralized server. Without the ability to centrally manage the content captured in the log records, identification, troubleshooting, and correlation of suspicious behavior would be difficult and could lead to a delayed or incomplete analysis of an ongoing attack.</t>
    </r>
  </si>
  <si>
    <r>
      <rPr>
        <sz val="11"/>
        <color rgb="FF000000"/>
        <rFont val="Calibri"/>
      </rPr>
      <t>At the command prompt, execute the following command:</t>
    </r>
    <r>
      <rPr>
        <sz val="11"/>
        <color rgb="FF000000"/>
        <rFont val="Calibri"/>
      </rPr>
      <t xml:space="preserve">
</t>
    </r>
    <r>
      <rPr>
        <sz val="11"/>
        <color rgb="FF000000"/>
        <rFont val="Calibri"/>
      </rPr>
      <t>grep traceFile /opt/vmware/etc/sfcb/sfcb.cfg</t>
    </r>
    <r>
      <rPr>
        <sz val="11"/>
        <color rgb="FF000000"/>
        <rFont val="Calibri"/>
      </rPr>
      <t xml:space="preserve">
</t>
    </r>
    <r>
      <rPr>
        <sz val="11"/>
        <color rgb="FF000000"/>
        <rFont val="Calibri"/>
      </rPr>
      <t>If the value of "traceFile" is not "syslog', this is a finding.</t>
    </r>
  </si>
  <si>
    <t>V-90247</t>
  </si>
  <si>
    <r>
      <rPr>
        <sz val="11"/>
        <rFont val="Calibri"/>
      </rPr>
      <t>The vAMI configuration file must be protected from unauthorized access.</t>
    </r>
  </si>
  <si>
    <r>
      <rPr>
        <sz val="11"/>
        <color rgb="FF000000"/>
        <rFont val="Calibri"/>
      </rPr>
      <t>At the command prompt, enter the following command:</t>
    </r>
    <r>
      <rPr>
        <sz val="11"/>
        <color rgb="FF000000"/>
        <rFont val="Calibri"/>
      </rPr>
      <t xml:space="preserve">
</t>
    </r>
    <r>
      <rPr>
        <sz val="11"/>
        <color rgb="FF000000"/>
        <rFont val="Calibri"/>
      </rPr>
      <t>chmod 640 /opt/vmware/etc/sfcb/sfcb.cfg</t>
    </r>
  </si>
  <si>
    <r>
      <rPr>
        <sz val="11"/>
        <color rgb="FF000000"/>
        <rFont val="Calibri"/>
      </rPr>
      <t>When dealing with access restrictions pertaining to change control, it should be noted that any changes to the software and/or application server configuration can potentially have significant effects on the overall security of the system. Access restrictions for changes also include application software libraries. If the application server provides automatic code deployment capability, (where updates to applications hosted on the application server are automatically performed, usually by the developers' IDE tool), it must also provide a capability to restrict the use of automatic application deployment. Automatic code deployments are allowable in a development environment, but not in production.</t>
    </r>
  </si>
  <si>
    <r>
      <rPr>
        <sz val="11"/>
        <color rgb="FF000000"/>
        <rFont val="Calibri"/>
      </rPr>
      <t>At the command prompt, execute the following command:</t>
    </r>
    <r>
      <rPr>
        <sz val="11"/>
        <color rgb="FF000000"/>
        <rFont val="Calibri"/>
      </rPr>
      <t xml:space="preserve">
</t>
    </r>
    <r>
      <rPr>
        <sz val="11"/>
        <color rgb="FF000000"/>
        <rFont val="Calibri"/>
      </rPr>
      <t>ls -lL /opt/vmware/etc/sfcb/sfcb.cfg</t>
    </r>
    <r>
      <rPr>
        <sz val="11"/>
        <color rgb="FF000000"/>
        <rFont val="Calibri"/>
      </rPr>
      <t xml:space="preserve">
</t>
    </r>
    <r>
      <rPr>
        <sz val="11"/>
        <color rgb="FF000000"/>
        <rFont val="Calibri"/>
      </rPr>
      <t>If the permissions on the sfcb.cfg file are greater than 640, this is a finding.</t>
    </r>
  </si>
  <si>
    <t>V-90249</t>
  </si>
  <si>
    <r>
      <rPr>
        <sz val="11"/>
        <rFont val="Calibri"/>
      </rPr>
      <t>The vAMI must implement NSA-approved cryptography to protect classified information in accordance with applicable federal laws, Executive Orders, directives, policies, regulations, and standards.</t>
    </r>
  </si>
  <si>
    <r>
      <rPr>
        <sz val="11"/>
        <color rgb="FF000000"/>
        <rFont val="Calibri"/>
      </rPr>
      <t>Cryptography is only as strong as the encryption modules/algorithms employed to encrypt the data. Use of weak or untested encryption algorithms undermines the purposes of utilizing encryption to protect data. NSA has developed Type 1 algorithms for protecting classified information. The Committee on National Security Systems (CNSS) National Information Assurance Glossary (CNSS Instruction No. 4009) defines Type 1 products as: 'Cryptographic equipment, assembly or component classified or certified by NSA for encrypting and decrypting classified and sensitive national security information when appropriately keyed. Developed using established NSA business processes and containing NSA-approved algorithms are used to protect systems requiring the most stringent protection mechanisms.' NSA-approved cryptography is required to be used for classified information system processing. The application server must utilize NSA-approved encryption modules when protecting classified data. This means using AES and other approved encryption modules.</t>
    </r>
  </si>
  <si>
    <r>
      <rPr>
        <sz val="11"/>
        <color rgb="FF000000"/>
        <rFont val="Calibri"/>
      </rPr>
      <t>At the command prompt, execute the following command:</t>
    </r>
    <r>
      <rPr>
        <sz val="11"/>
        <color rgb="FF000000"/>
        <rFont val="Calibri"/>
      </rPr>
      <t xml:space="preserve">
</t>
    </r>
    <r>
      <rPr>
        <sz val="11"/>
        <color rgb="FF000000"/>
        <rFont val="Calibri"/>
      </rPr>
      <t>grep 'ssl.cipher-list' /opt/vmware/etc/lighttpd/lighttpd.conf</t>
    </r>
    <r>
      <rPr>
        <sz val="11"/>
        <color rgb="FF000000"/>
        <rFont val="Calibri"/>
      </rPr>
      <t xml:space="preserve">
</t>
    </r>
    <r>
      <rPr>
        <sz val="11"/>
        <color rgb="FF000000"/>
        <rFont val="Calibri"/>
      </rPr>
      <t>If the value of "ssl.cipher-list" is not "FIPS: +3DES:!aNULL", this is a finding.</t>
    </r>
  </si>
  <si>
    <t>V-90251</t>
  </si>
  <si>
    <r>
      <rPr>
        <sz val="11"/>
        <rFont val="Calibri"/>
      </rPr>
      <t>The vAMI must have the keepaliveTimeout enabled.</t>
    </r>
  </si>
  <si>
    <r>
      <rPr>
        <sz val="11"/>
        <color rgb="FF000000"/>
        <rFont val="Calibri"/>
      </rPr>
      <t>Navigate to and open /opt/vmware/etc/sfcb/sfcb.cfg.</t>
    </r>
    <r>
      <rPr>
        <sz val="11"/>
        <color rgb="FF000000"/>
        <rFont val="Calibri"/>
      </rPr>
      <t xml:space="preserve">
</t>
    </r>
    <r>
      <rPr>
        <sz val="11"/>
        <color rgb="FF000000"/>
        <rFont val="Calibri"/>
      </rPr>
      <t>Configure the sfcb.cfg file with the following value: 'keepaliveTimeout: 15'</t>
    </r>
  </si>
  <si>
    <r>
      <rPr>
        <sz val="11"/>
        <color rgb="FF000000"/>
        <rFont val="Calibri"/>
      </rPr>
      <t>DoS is a condition when a resource is not available for legitimate users. When this occurs, the organization either cannot accomplish its mission or must operate at degraded capacity. To reduce the possibility or effect of a DoS, the application server must employ defined security safeguards. These safeguards will be determined by the placement of the application server and the type of applications being hosted within the application server framework. There are many examples of technologies that exist to limit or, in some cases, eliminate the effects of DoS attacks (e.g., limiting processes or restricting the number of sessions the application opens at one time). Employing increased capacity and bandwidth, combined with service redundancy or clustering, may reduce the susceptibility to some DoS attacks.</t>
    </r>
  </si>
  <si>
    <r>
      <rPr>
        <sz val="11"/>
        <color rgb="FF000000"/>
        <rFont val="Calibri"/>
      </rPr>
      <t>At the command prompt, execute the following command:</t>
    </r>
    <r>
      <rPr>
        <sz val="11"/>
        <color rgb="FF000000"/>
        <rFont val="Calibri"/>
      </rPr>
      <t xml:space="preserve">
</t>
    </r>
    <r>
      <rPr>
        <sz val="11"/>
        <color rgb="FF000000"/>
        <rFont val="Calibri"/>
      </rPr>
      <t>grep keepaliveTimeout /opt/vmware/etc/sfcb/sfcb.cfg | grep -vE '^#'</t>
    </r>
    <r>
      <rPr>
        <sz val="11"/>
        <color rgb="FF000000"/>
        <rFont val="Calibri"/>
      </rPr>
      <t xml:space="preserve">
</t>
    </r>
    <r>
      <rPr>
        <sz val="11"/>
        <color rgb="FF000000"/>
        <rFont val="Calibri"/>
      </rPr>
      <t>If the value of "keepaliveTimeout" is missing, commented out, or less than "15", this is a finding.</t>
    </r>
  </si>
  <si>
    <t>V-90253</t>
  </si>
  <si>
    <r>
      <rPr>
        <sz val="11"/>
        <rFont val="Calibri"/>
      </rPr>
      <t>The vAMI must have the keepaliveMaxRequest enabled.</t>
    </r>
  </si>
  <si>
    <r>
      <rPr>
        <sz val="11"/>
        <color rgb="FF000000"/>
        <rFont val="Calibri"/>
      </rPr>
      <t>Navigate to and open /opt/vmware/etc/sfcb/sfcb.cfg.</t>
    </r>
    <r>
      <rPr>
        <sz val="11"/>
        <color rgb="FF000000"/>
        <rFont val="Calibri"/>
      </rPr>
      <t xml:space="preserve">
</t>
    </r>
    <r>
      <rPr>
        <sz val="11"/>
        <color rgb="FF000000"/>
        <rFont val="Calibri"/>
      </rPr>
      <t>Configure the sfcb.cfg file with the following value: 'keepaliveMaxRequest: 100'</t>
    </r>
  </si>
  <si>
    <r>
      <rPr>
        <sz val="11"/>
        <color rgb="FF000000"/>
        <rFont val="Calibri"/>
      </rPr>
      <t>At the command prompt, execute the following command:</t>
    </r>
    <r>
      <rPr>
        <sz val="11"/>
        <color rgb="FF000000"/>
        <rFont val="Calibri"/>
      </rPr>
      <t xml:space="preserve">
</t>
    </r>
    <r>
      <rPr>
        <sz val="11"/>
        <color rgb="FF000000"/>
        <rFont val="Calibri"/>
      </rPr>
      <t>grep keepaliveMaxRequest /opt/vmware/etc/sfcb/sfcb.cfg | grep -vE '^#'</t>
    </r>
    <r>
      <rPr>
        <sz val="11"/>
        <color rgb="FF000000"/>
        <rFont val="Calibri"/>
      </rPr>
      <t xml:space="preserve">
</t>
    </r>
    <r>
      <rPr>
        <sz val="11"/>
        <color rgb="FF000000"/>
        <rFont val="Calibri"/>
      </rPr>
      <t>If the value of "keepaliveMaxRequest" is missing, commented out, less than "100", this is a finding.</t>
    </r>
  </si>
  <si>
    <t>V-90255</t>
  </si>
  <si>
    <r>
      <rPr>
        <sz val="11"/>
        <color rgb="FF000000"/>
        <rFont val="Calibri"/>
      </rPr>
      <t>Preventing the disclosure of transmitted information requires that the application server take measures to employ some form of cryptographic mechanism in order to protect the information during transmission. This is usually achieved through the use of Transport Layer Security (TLS).Transmission of data can take place between the application server and a large number of devices/applications external to the application server. Examples are a web client used by a user, a backend database, a log server, or other application servers in an application server cluster. If data is transmitted unencrypted, the data then becomes vulnerable to disclosure. The disclosure may reveal user identifier/password combinations, website code revealing business logic, or other user personal information. FIPS 140-2 approved TLS versions include TLS V1.0 or greater. TLS must be enabled and non-FIPS-approved SSL versions must be disabled. NIST SP 800-52 specifies the preferred configurations for Government systems.</t>
    </r>
  </si>
  <si>
    <t>V-90257</t>
  </si>
  <si>
    <r>
      <rPr>
        <sz val="11"/>
        <rFont val="Calibri"/>
      </rPr>
      <t>The vAMI sfcb must have HTTPS enabled.</t>
    </r>
  </si>
  <si>
    <r>
      <rPr>
        <sz val="11"/>
        <color rgb="FF000000"/>
        <rFont val="Calibri"/>
      </rPr>
      <t>Navigate to and open /opt/vmware/etc/sfcb/sfcb.cfg.</t>
    </r>
    <r>
      <rPr>
        <sz val="11"/>
        <color rgb="FF000000"/>
        <rFont val="Calibri"/>
      </rPr>
      <t xml:space="preserve">
</t>
    </r>
    <r>
      <rPr>
        <sz val="11"/>
        <color rgb="FF000000"/>
        <rFont val="Calibri"/>
      </rPr>
      <t>Configure the sfcb.cfg file with the following value: 'enableHttps: true'</t>
    </r>
  </si>
  <si>
    <r>
      <rPr>
        <sz val="11"/>
        <color rgb="FF000000"/>
        <rFont val="Calibri"/>
      </rPr>
      <t>Preventing the disclosure or modification of transmitted information requires that application servers take measures to employ approved cryptography in order to protect the information during transmission over the network. This is usually achieved through the use of Transport Layer Security (TLS), SSL VPN, or IPsec tunnel. If data in transit is unencrypted, it is vulnerable to disclosure and modification. If approved cryptographic algorithms are not used, encryption strength cannot be assured. FIPS 140-2 approved TLS versions include TLS V1.0 or greater. TLS must be enabled and non-FIPS-approved SSL versions must be disabled. NIST SP 800-52 specifies the preferred configurations for Government systems.</t>
    </r>
  </si>
  <si>
    <r>
      <rPr>
        <sz val="11"/>
        <color rgb="FF000000"/>
        <rFont val="Calibri"/>
      </rPr>
      <t>At the command prompt, execute the following command:</t>
    </r>
    <r>
      <rPr>
        <sz val="11"/>
        <color rgb="FF000000"/>
        <rFont val="Calibri"/>
      </rPr>
      <t xml:space="preserve">
</t>
    </r>
    <r>
      <rPr>
        <sz val="11"/>
        <color rgb="FF000000"/>
        <rFont val="Calibri"/>
      </rPr>
      <t>grep 'enableHttps:' /opt/vmware/etc/sfcb/sfcb.cfg | grep -v '^#'</t>
    </r>
    <r>
      <rPr>
        <sz val="11"/>
        <color rgb="FF000000"/>
        <rFont val="Calibri"/>
      </rPr>
      <t xml:space="preserve">
</t>
    </r>
    <r>
      <rPr>
        <sz val="11"/>
        <color rgb="FF000000"/>
        <rFont val="Calibri"/>
      </rPr>
      <t>If the value of "enableHttps" is missing or is not set to "true", this is a finding.</t>
    </r>
  </si>
  <si>
    <t>V-90259</t>
  </si>
  <si>
    <r>
      <rPr>
        <sz val="11"/>
        <rFont val="Calibri"/>
      </rPr>
      <t>The vAMI sfcb must have HTTP disabled.</t>
    </r>
  </si>
  <si>
    <r>
      <rPr>
        <sz val="11"/>
        <color rgb="FF000000"/>
        <rFont val="Calibri"/>
      </rPr>
      <t>Navigate to and open /opt/vmware/etc/sfcb/sfcb.cfg.</t>
    </r>
    <r>
      <rPr>
        <sz val="11"/>
        <color rgb="FF000000"/>
        <rFont val="Calibri"/>
      </rPr>
      <t xml:space="preserve">
</t>
    </r>
    <r>
      <rPr>
        <sz val="11"/>
        <color rgb="FF000000"/>
        <rFont val="Calibri"/>
      </rPr>
      <t>Configure the sfcb.cfg file with the following value: 'enableHttp: false'</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</si>
  <si>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 Protecting the confidentiality and integrity of received information requires that application servers take measures to employ approved cryptography in order to protect the information during transmission over the network. This is usually achieved through the use of Transport Layer Security (TLS), SSL VPN, or IPsec tunnel. The application server must utilize approved encryption when receiving transmitted data.</t>
    </r>
  </si>
  <si>
    <r>
      <rPr>
        <sz val="11"/>
        <color rgb="FF000000"/>
        <rFont val="Calibri"/>
      </rPr>
      <t>At the command prompt, execute the following command:</t>
    </r>
    <r>
      <rPr>
        <sz val="11"/>
        <color rgb="FF000000"/>
        <rFont val="Calibri"/>
      </rPr>
      <t xml:space="preserve">
</t>
    </r>
    <r>
      <rPr>
        <sz val="11"/>
        <color rgb="FF000000"/>
        <rFont val="Calibri"/>
      </rPr>
      <t>grep 'enableHttp:' /opt/vmware/etc/sfcb/sfcb.cfg | grep -v '^#'</t>
    </r>
    <r>
      <rPr>
        <sz val="11"/>
        <color rgb="FF000000"/>
        <rFont val="Calibri"/>
      </rPr>
      <t xml:space="preserve">
</t>
    </r>
    <r>
      <rPr>
        <sz val="11"/>
        <color rgb="FF000000"/>
        <rFont val="Calibri"/>
      </rPr>
      <t>If the value of "enableHttp" is set to "true", this is a finding.</t>
    </r>
  </si>
  <si>
    <t>V-90261</t>
  </si>
  <si>
    <r>
      <rPr>
        <sz val="11"/>
        <rFont val="Calibri"/>
      </rPr>
      <t>The vAMI must have security-relevant software updates installed within the time period directed by an authoritative source (e.g. IAVM, CTOs, DTMs, and STIGs).</t>
    </r>
  </si>
  <si>
    <r>
      <rPr>
        <sz val="11"/>
        <color rgb="FF000000"/>
        <rFont val="Calibri"/>
      </rPr>
      <t>Develop and implement a site procedure to install security-relevant software updates in a satisfactory timeframe.</t>
    </r>
  </si>
  <si>
    <r>
      <rPr>
        <sz val="11"/>
        <color rgb="FF000000"/>
        <rFont val="Calibri"/>
      </rPr>
      <t>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to production systems after thorough testing of the patches within a lab environment. Flaws discovered during security assessments, continuous monitoring, incident response activities, or information system error handling must also be addressed expeditiously.</t>
    </r>
  </si>
  <si>
    <r>
      <rPr>
        <sz val="11"/>
        <color rgb="FF000000"/>
        <rFont val="Calibri"/>
      </rPr>
      <t>Interview the ISSO and/or the SA.</t>
    </r>
    <r>
      <rPr>
        <sz val="11"/>
        <color rgb="FF000000"/>
        <rFont val="Calibri"/>
      </rPr>
      <t xml:space="preserve">
</t>
    </r>
    <r>
      <rPr>
        <sz val="11"/>
        <color rgb="FF000000"/>
        <rFont val="Calibri"/>
      </rPr>
      <t>Determine if a local procedure exists to install security-relevant software updates in a satisfactory timeframe.</t>
    </r>
    <r>
      <rPr>
        <sz val="11"/>
        <color rgb="FF000000"/>
        <rFont val="Calibri"/>
      </rPr>
      <t xml:space="preserve">
</t>
    </r>
    <r>
      <rPr>
        <sz val="11"/>
        <color rgb="FF000000"/>
        <rFont val="Calibri"/>
      </rPr>
      <t>If a procedure does not exist or is not being followed, this is a finding.</t>
    </r>
  </si>
  <si>
    <t>V-90263</t>
  </si>
  <si>
    <r>
      <rPr>
        <sz val="11"/>
        <rFont val="Calibri"/>
      </rPr>
      <t>The vAMI must log all successful login events.</t>
    </r>
  </si>
  <si>
    <r>
      <rPr>
        <sz val="11"/>
        <color rgb="FF000000"/>
        <rFont val="Calibri"/>
      </rPr>
      <t>Navigate to and open /etc/pam.d/vami-sfcb.</t>
    </r>
    <r>
      <rPr>
        <sz val="11"/>
        <color rgb="FF000000"/>
        <rFont val="Calibri"/>
      </rPr>
      <t xml:space="preserve">
</t>
    </r>
    <r>
      <rPr>
        <sz val="11"/>
        <color rgb="FF000000"/>
        <rFont val="Calibri"/>
      </rPr>
      <t>Comment out the line which contains quiet_success</t>
    </r>
  </si>
  <si>
    <r>
      <rPr>
        <sz val="11"/>
        <color rgb="FF000000"/>
        <rFont val="Calibri"/>
      </rPr>
      <t>Logging the access to the application server allows the system administrators to monitor user accounts. By logging successful/unsuccessful logons, the system administrator can determine if an account is compromised (e.g., frequent logons) or is in the process of being compromised (e.g., frequent failed logons) and can take actions to thwart the attack. Logging successful logons can also be used to determine accounts that are no longer in use.</t>
    </r>
  </si>
  <si>
    <r>
      <rPr>
        <sz val="11"/>
        <color rgb="FF000000"/>
        <rFont val="Calibri"/>
      </rPr>
      <t>At the command prompt, execute the following command:</t>
    </r>
    <r>
      <rPr>
        <sz val="11"/>
        <color rgb="FF000000"/>
        <rFont val="Calibri"/>
      </rPr>
      <t xml:space="preserve">
</t>
    </r>
    <r>
      <rPr>
        <sz val="11"/>
        <color rgb="FF000000"/>
        <rFont val="Calibri"/>
      </rPr>
      <t>grep quiet_success /etc/pam.d/vami-sfcb</t>
    </r>
    <r>
      <rPr>
        <sz val="11"/>
        <color rgb="FF000000"/>
        <rFont val="Calibri"/>
      </rPr>
      <t xml:space="preserve">
</t>
    </r>
    <r>
      <rPr>
        <sz val="11"/>
        <color rgb="FF000000"/>
        <rFont val="Calibri"/>
      </rPr>
      <t>If the command returns any output, this is a finding.</t>
    </r>
  </si>
  <si>
    <t>V-90265</t>
  </si>
  <si>
    <r>
      <rPr>
        <sz val="11"/>
        <rFont val="Calibri"/>
      </rPr>
      <t>The vAMI must enable logging.</t>
    </r>
  </si>
  <si>
    <r>
      <rPr>
        <sz val="11"/>
        <color rgb="FF000000"/>
        <rFont val="Calibri"/>
      </rPr>
      <t>Without generating log records that are specific to the security and mission needs of the organization, it would be difficult to establish, correlate, and investigate the events relating to an incident or identify those responsible for one. Privileged activities would occur through the management interface. This interface can be web-based or can be command line utilities. Whichever method is used by the application server, these activities must be logged.</t>
    </r>
  </si>
  <si>
    <r>
      <rPr>
        <sz val="11"/>
        <color rgb="FF000000"/>
        <rFont val="Calibri"/>
      </rPr>
      <t>At the command prompt, execute the following command:</t>
    </r>
    <r>
      <rPr>
        <sz val="11"/>
        <color rgb="FF000000"/>
        <rFont val="Calibri"/>
      </rPr>
      <t xml:space="preserve">
</t>
    </r>
    <r>
      <rPr>
        <sz val="11"/>
        <color rgb="FF000000"/>
        <rFont val="Calibri"/>
      </rPr>
      <t>grep traceLevel /opt/vmware/etc/sfcb/sfcb.cfg</t>
    </r>
    <r>
      <rPr>
        <sz val="11"/>
        <color rgb="FF000000"/>
        <rFont val="Calibri"/>
      </rPr>
      <t xml:space="preserve">
</t>
    </r>
    <r>
      <rPr>
        <sz val="11"/>
        <color rgb="FF000000"/>
        <rFont val="Calibri"/>
      </rPr>
      <t>If the value of "traceLevel" is not "1", this is a finding.</t>
    </r>
  </si>
  <si>
    <t>V-90267</t>
  </si>
  <si>
    <r>
      <rPr>
        <sz val="11"/>
        <rFont val="Calibri"/>
      </rPr>
      <t>The vAMI must have PAM logging enabled.</t>
    </r>
  </si>
  <si>
    <r>
      <rPr>
        <sz val="11"/>
        <color rgb="FF000000"/>
        <rFont val="Calibri"/>
      </rPr>
      <t>At the command prompt, enter the following command:</t>
    </r>
    <r>
      <rPr>
        <sz val="11"/>
        <color rgb="FF000000"/>
        <rFont val="Calibri"/>
      </rPr>
      <t xml:space="preserve">
</t>
    </r>
    <r>
      <rPr>
        <sz val="11"/>
        <color rgb="FF000000"/>
        <rFont val="Calibri"/>
      </rPr>
      <t>touch /etc/pam_debug</t>
    </r>
  </si>
  <si>
    <r>
      <rPr>
        <sz val="11"/>
        <color rgb="FF000000"/>
        <rFont val="Calibri"/>
      </rPr>
      <t>Determining when a user has accessed the management interface is important to determine the timeline of events when a security incident occurs. Generating these events, especially if the management interface is accessed via a stateless protocol like HTTP, the log events will be generated when the user performs a logon (start) and when the user performs a logoff (end). Without these events, the user and later investigators cannot determine the sequence of events and therefore cannot determine what may have happened and by whom it may have been done. The generation of start and end times within log events allow the user to perform their due diligence in the event of a security breach.</t>
    </r>
  </si>
  <si>
    <r>
      <rPr>
        <sz val="11"/>
        <color rgb="FF000000"/>
        <rFont val="Calibri"/>
      </rPr>
      <t>At the command prompt, execute the following command:</t>
    </r>
    <r>
      <rPr>
        <sz val="11"/>
        <color rgb="FF000000"/>
        <rFont val="Calibri"/>
      </rPr>
      <t xml:space="preserve">
</t>
    </r>
    <r>
      <rPr>
        <sz val="11"/>
        <color rgb="FF000000"/>
        <rFont val="Calibri"/>
      </rPr>
      <t>ls /etc/pam_debug</t>
    </r>
    <r>
      <rPr>
        <sz val="11"/>
        <color rgb="FF000000"/>
        <rFont val="Calibri"/>
      </rPr>
      <t xml:space="preserve">
</t>
    </r>
    <r>
      <rPr>
        <sz val="11"/>
        <color rgb="FF000000"/>
        <rFont val="Calibri"/>
      </rPr>
      <t>If the /etc/pam_debug file does not exist, this is a finding.</t>
    </r>
  </si>
  <si>
    <t>V-90269</t>
  </si>
  <si>
    <r>
      <rPr>
        <sz val="11"/>
        <rFont val="Calibri"/>
      </rPr>
      <t>The vAMI must log all login events.</t>
    </r>
  </si>
  <si>
    <r>
      <rPr>
        <sz val="11"/>
        <color rgb="FF000000"/>
        <rFont val="Calibri"/>
      </rPr>
      <t>Navigate to and open /etc/pam.d/vami-sfcb.</t>
    </r>
    <r>
      <rPr>
        <sz val="11"/>
        <color rgb="FF000000"/>
        <rFont val="Calibri"/>
      </rPr>
      <t xml:space="preserve">
</t>
    </r>
    <r>
      <rPr>
        <sz val="11"/>
        <color rgb="FF000000"/>
        <rFont val="Calibri"/>
      </rPr>
      <t>Configure the vami-sfcb file with the following value: "auth required /lib64/security/pam_unix.so debug"</t>
    </r>
  </si>
  <si>
    <r>
      <rPr>
        <sz val="11"/>
        <color rgb="FF000000"/>
        <rFont val="Calibri"/>
      </rPr>
      <t>Being able to work on a system through multiple views into the application allows a user to work more efficiently and more accurately. Before environments with windowing capabilities or multiple desktops, a user would log onto the application from different workstations or terminals. With today's workstations, this is no longer necessary and may signal a compromised session or user account. When concurrent logons are made from different workstations to the management interface, a log record needs to be generated. This allows the system administrator to investigate the incident and to be aware of the incident.</t>
    </r>
  </si>
  <si>
    <r>
      <rPr>
        <sz val="11"/>
        <color rgb="FF000000"/>
        <rFont val="Calibri"/>
      </rPr>
      <t>At the command prompt, execute the following command:</t>
    </r>
    <r>
      <rPr>
        <sz val="11"/>
        <color rgb="FF000000"/>
        <rFont val="Calibri"/>
      </rPr>
      <t xml:space="preserve">
</t>
    </r>
    <r>
      <rPr>
        <sz val="11"/>
        <color rgb="FF000000"/>
        <rFont val="Calibri"/>
      </rPr>
      <t>grep -E 'auth.*unix' /etc/pam.d/vami-sfcb</t>
    </r>
    <r>
      <rPr>
        <sz val="11"/>
        <color rgb="FF000000"/>
        <rFont val="Calibri"/>
      </rPr>
      <t xml:space="preserve">
</t>
    </r>
    <r>
      <rPr>
        <sz val="11"/>
        <color rgb="FF000000"/>
        <rFont val="Calibri"/>
      </rPr>
      <t>If no line is returned or the returned line does contain the option "debug", this is a finding.</t>
    </r>
  </si>
  <si>
    <t>V-90271</t>
  </si>
  <si>
    <r>
      <rPr>
        <sz val="11"/>
        <rFont val="Calibri"/>
      </rPr>
      <t>The vAMI sfcb server certificate must only be accessible to authenticated system administrators or the designated PKI Sponsor.</t>
    </r>
  </si>
  <si>
    <r>
      <rPr>
        <sz val="11"/>
        <color rgb="FF000000"/>
        <rFont val="Calibri"/>
      </rPr>
      <t>At the command prompt, enter the following command:</t>
    </r>
    <r>
      <rPr>
        <sz val="11"/>
        <color rgb="FF000000"/>
        <rFont val="Calibri"/>
      </rPr>
      <t xml:space="preserve">
</t>
    </r>
    <r>
      <rPr>
        <sz val="11"/>
        <color rgb="FF000000"/>
        <rFont val="Calibri"/>
      </rPr>
      <t>chmod 440 /opt/vmware/etc/sfcb/server.pem</t>
    </r>
  </si>
  <si>
    <r>
      <rPr>
        <sz val="11"/>
        <color rgb="FF000000"/>
        <rFont val="Calibri"/>
      </rPr>
      <t>An asymmetric encryption key must be protected during transmission. The public portion of an asymmetric key pair can be freely distributed without fear of compromise, and the private portion of the key must be protected. The application server will provide software libraries that applications can programmatically utilize to encrypt and decrypt information. These application server libraries must use NIST-approved or NSA-approved key management technology and processes when producing, controlling, or distributing symmetric and asymmetric keys.</t>
    </r>
  </si>
  <si>
    <r>
      <rPr>
        <sz val="11"/>
        <color rgb="FF000000"/>
        <rFont val="Calibri"/>
      </rPr>
      <t>At the command prompt, execute the following command:</t>
    </r>
    <r>
      <rPr>
        <sz val="11"/>
        <color rgb="FF000000"/>
        <rFont val="Calibri"/>
      </rPr>
      <t xml:space="preserve">
</t>
    </r>
    <r>
      <rPr>
        <sz val="11"/>
        <color rgb="FF000000"/>
        <rFont val="Calibri"/>
      </rPr>
      <t>ls -l /opt/vmware/etc/sfcb/server.pem</t>
    </r>
    <r>
      <rPr>
        <sz val="11"/>
        <color rgb="FF000000"/>
        <rFont val="Calibri"/>
      </rPr>
      <t xml:space="preserve">
</t>
    </r>
    <r>
      <rPr>
        <sz val="11"/>
        <color rgb="FF000000"/>
        <rFont val="Calibri"/>
      </rPr>
      <t>If permissions on the certificate file is not -r--r----- (440), this is a finding.</t>
    </r>
  </si>
  <si>
    <t>V-90273</t>
  </si>
  <si>
    <r>
      <rPr>
        <sz val="11"/>
        <rFont val="Calibri"/>
      </rPr>
      <t>If the vAMI uses PKI Class 3 or Class 4 certificates, the certificates must be DoD- or CNSS-approved. If the vAMI does not use PKI Class 3 or Class 4 certificates, this requirement is Not Applicable.</t>
    </r>
  </si>
  <si>
    <r>
      <rPr>
        <sz val="11"/>
        <color rgb="FF000000"/>
        <rFont val="Calibri"/>
      </rPr>
      <t>If the vAMI is using PKI Class 3 or Class 4 certificates, install certificates that are DoD or CNSS approved.</t>
    </r>
  </si>
  <si>
    <r>
      <rPr>
        <sz val="11"/>
        <color rgb="FF000000"/>
        <rFont val="Calibri"/>
      </rPr>
      <t>Class 3 PKI certificates are used for servers and software signing rather than for identifying individuals. Class 4 certificates are used for business-to-business transactions. Utilizing unapproved certificates not issued or approved by DoD or CNS creates an integrity risk. The vAMI must utilize approved DoD or CNS Class 3 or Class 4 certificates for software signing and business-to-business transactions.</t>
    </r>
  </si>
  <si>
    <r>
      <rPr>
        <sz val="11"/>
        <color rgb="FF000000"/>
        <rFont val="Calibri"/>
      </rPr>
      <t>Interview the ISSO and/or the SA.</t>
    </r>
    <r>
      <rPr>
        <sz val="11"/>
        <color rgb="FF000000"/>
        <rFont val="Calibri"/>
      </rPr>
      <t xml:space="preserve">
</t>
    </r>
    <r>
      <rPr>
        <sz val="11"/>
        <color rgb="FF000000"/>
        <rFont val="Calibri"/>
      </rPr>
      <t>Determine if the vAMI is using PKI Class 3 or Class 4 certificates.</t>
    </r>
    <r>
      <rPr>
        <sz val="11"/>
        <color rgb="FF000000"/>
        <rFont val="Calibri"/>
      </rPr>
      <t xml:space="preserve">
</t>
    </r>
    <r>
      <rPr>
        <sz val="11"/>
        <color rgb="FF000000"/>
        <rFont val="Calibri"/>
      </rPr>
      <t>If the vAMI is using PKI Class 3 or Class 4 certificates, and the certificates are not DoD- or CNSS-approved, this is a finding.</t>
    </r>
  </si>
  <si>
    <t>V-90275</t>
  </si>
  <si>
    <r>
      <rPr>
        <sz val="11"/>
        <color rgb="FF000000"/>
        <rFont val="Calibri"/>
      </rPr>
      <t>Navigate to and open /opt/vmware/etc/sfcb/sfcb.cfg,</t>
    </r>
    <r>
      <rPr>
        <sz val="11"/>
        <color rgb="FF000000"/>
        <rFont val="Calibri"/>
      </rPr>
      <t xml:space="preserve">
</t>
    </r>
    <r>
      <rPr>
        <sz val="11"/>
        <color rgb="FF000000"/>
        <rFont val="Calibri"/>
      </rPr>
      <t>Configure the sfcb.cfg file with the following value: 'traceFile: syslog'</t>
    </r>
  </si>
  <si>
    <r>
      <rPr>
        <sz val="11"/>
        <color rgb="FF000000"/>
        <rFont val="Calibri"/>
      </rPr>
      <t>Information stored in one location is vulnerable to accidental or incidental deletion or alteration. Protecting log data is important during a forensic investigation to ensure investigators can track and understand what may have occurred. Off-loading should be set up as a scheduled task but can be configured to be run manually, if other processes during the off-loading are manual. Off-loading is a common process in information systems with limited log storage capacity.</t>
    </r>
  </si>
  <si>
    <t>V-90277</t>
  </si>
  <si>
    <r>
      <rPr>
        <sz val="11"/>
        <rFont val="Calibri"/>
      </rPr>
      <t>The vAMI must be configured to listen on a specific IPv4 address.</t>
    </r>
  </si>
  <si>
    <r>
      <rPr>
        <sz val="11"/>
        <color rgb="FF000000"/>
        <rFont val="Calibri"/>
      </rPr>
      <t>Navigate to and open /opt/vmware/etc/sfcb/sfcb.cfg,</t>
    </r>
    <r>
      <rPr>
        <sz val="11"/>
        <color rgb="FF000000"/>
        <rFont val="Calibri"/>
      </rPr>
      <t xml:space="preserve">
</t>
    </r>
    <r>
      <rPr>
        <sz val="11"/>
        <color rgb="FF000000"/>
        <rFont val="Calibri"/>
      </rPr>
      <t>Configure the sfcb.cfg file with the following value: 'ip4AddrList: &lt;ip v4 address&gt;'</t>
    </r>
    <r>
      <rPr>
        <sz val="11"/>
        <color rgb="FF000000"/>
        <rFont val="Calibri"/>
      </rPr>
      <t xml:space="preserve">
</t>
    </r>
    <r>
      <rPr>
        <sz val="11"/>
        <color rgb="FF000000"/>
        <rFont val="Calibri"/>
      </rPr>
      <t>Note: Replace &lt;ip v4 address&gt; with the appropriate site-specific IPv4 address.</t>
    </r>
  </si>
  <si>
    <r>
      <rPr>
        <sz val="11"/>
        <color rgb="FF000000"/>
        <rFont val="Calibri"/>
      </rPr>
      <t>Configuring the application to implement organization-wide security implementation guides and security checklists ensures compliance with federal standards and establishes a common security baseline across DoD that reflects the most restrictive security posture consistent with operational requirements. Configuration settings are the set of parameters that can be changed that affect the security posture and/or functionality of the system. Security-related parameters are those parameters impacting the security state of the application, including the parameters required to satisfy other security control requirements.</t>
    </r>
  </si>
  <si>
    <r>
      <rPr>
        <sz val="11"/>
        <color rgb="FF000000"/>
        <rFont val="Calibri"/>
      </rPr>
      <t>At the command prompt, execute the following command:</t>
    </r>
    <r>
      <rPr>
        <sz val="11"/>
        <color rgb="FF000000"/>
        <rFont val="Calibri"/>
      </rPr>
      <t xml:space="preserve">
</t>
    </r>
    <r>
      <rPr>
        <sz val="11"/>
        <color rgb="FF000000"/>
        <rFont val="Calibri"/>
      </rPr>
      <t>grep ip4AddrList /opt/vmware/etc/sfcb/sfcb.cfg</t>
    </r>
    <r>
      <rPr>
        <sz val="11"/>
        <color rgb="FF000000"/>
        <rFont val="Calibri"/>
      </rPr>
      <t xml:space="preserve">
</t>
    </r>
    <r>
      <rPr>
        <sz val="11"/>
        <color rgb="FF000000"/>
        <rFont val="Calibri"/>
      </rPr>
      <t>If the value of "ip4AddrList" is missing, commented out, or not set, this is a finding.</t>
    </r>
  </si>
  <si>
    <t>V-90279</t>
  </si>
  <si>
    <r>
      <rPr>
        <sz val="11"/>
        <rFont val="Calibri"/>
      </rPr>
      <t>The vAMI must be configured to listen on a specific network interface.</t>
    </r>
  </si>
  <si>
    <r>
      <rPr>
        <sz val="11"/>
        <color rgb="FF000000"/>
        <rFont val="Calibri"/>
      </rPr>
      <t>Obtain the most current vRealize Operations STIG. Verify that this vROps appliance is configured with all current requirements.</t>
    </r>
  </si>
  <si>
    <r>
      <rPr>
        <sz val="11"/>
        <color rgb="FF000000"/>
        <rFont val="Calibri"/>
      </rPr>
      <t>Obtain the current vRealize Operations STIGs from the ISSO.</t>
    </r>
    <r>
      <rPr>
        <sz val="11"/>
        <color rgb="FF000000"/>
        <rFont val="Calibri"/>
      </rPr>
      <t xml:space="preserve">
</t>
    </r>
    <r>
      <rPr>
        <sz val="11"/>
        <color rgb="FF000000"/>
        <rFont val="Calibri"/>
      </rPr>
      <t>Verify that this STIG is the most current STIG available for vRealize Operations. Assess all of the organization's vROps installations to ensure that they are fully compliant with the most current STIG.</t>
    </r>
    <r>
      <rPr>
        <sz val="11"/>
        <color rgb="FF000000"/>
        <rFont val="Calibri"/>
      </rPr>
      <t xml:space="preserve">
</t>
    </r>
    <r>
      <rPr>
        <sz val="11"/>
        <color rgb="FF000000"/>
        <rFont val="Calibri"/>
      </rPr>
      <t>If the most current version of the vROps STIG was not used, or if the vROps appliance configuration is not compliant with the most current STIG, this is a finding.</t>
    </r>
  </si>
  <si>
    <t>V-90281</t>
  </si>
  <si>
    <r>
      <rPr>
        <sz val="11"/>
        <rFont val="Calibri"/>
      </rPr>
      <t>The application server must remove all export ciphers to protect the confidentiality and integrity of transmitted information.</t>
    </r>
  </si>
  <si>
    <r>
      <rPr>
        <sz val="11"/>
        <color rgb="FF000000"/>
        <rFont val="Calibri"/>
      </rPr>
      <t>Enable FIPS mode in the vRealize Automation virtual appliance management interface with the following steps:</t>
    </r>
    <r>
      <rPr>
        <sz val="11"/>
        <color rgb="FF000000"/>
        <rFont val="Calibri"/>
      </rPr>
      <t xml:space="preserve">
</t>
    </r>
    <r>
      <rPr>
        <sz val="11"/>
        <color rgb="FF000000"/>
        <rFont val="Calibri"/>
      </rPr>
      <t>1. Log into the vRealize Automation virtual appliance management interface (vAMI).</t>
    </r>
    <r>
      <rPr>
        <sz val="11"/>
        <color rgb="FF000000"/>
        <rFont val="Calibri"/>
      </rPr>
      <t xml:space="preserve">
</t>
    </r>
    <r>
      <rPr>
        <sz val="11"/>
        <color rgb="FF000000"/>
        <rFont val="Calibri"/>
      </rPr>
      <t xml:space="preserve">     https:// vrealize-automation-appliance-FQDN:5480</t>
    </r>
    <r>
      <rPr>
        <sz val="11"/>
        <color rgb="FF000000"/>
        <rFont val="Calibri"/>
      </rPr>
      <t xml:space="preserve">
</t>
    </r>
    <r>
      <rPr>
        <sz val="11"/>
        <color rgb="FF000000"/>
        <rFont val="Calibri"/>
      </rPr>
      <t>2. Select vRA Settings &gt;&gt; Host Settings.</t>
    </r>
    <r>
      <rPr>
        <sz val="11"/>
        <color rgb="FF000000"/>
        <rFont val="Calibri"/>
      </rPr>
      <t xml:space="preserve">
</t>
    </r>
    <r>
      <rPr>
        <sz val="11"/>
        <color rgb="FF000000"/>
        <rFont val="Calibri"/>
      </rPr>
      <t>3. Click the button under the Actions heading on the upper right to enable or disable FIPS.</t>
    </r>
    <r>
      <rPr>
        <sz val="11"/>
        <color rgb="FF000000"/>
        <rFont val="Calibri"/>
      </rPr>
      <t xml:space="preserve">
</t>
    </r>
    <r>
      <rPr>
        <sz val="11"/>
        <color rgb="FF000000"/>
        <rFont val="Calibri"/>
      </rPr>
      <t>4. Click "Yes" to restart the vRealize Automation appliance.</t>
    </r>
    <r>
      <rPr>
        <sz val="11"/>
        <color rgb="FF000000"/>
        <rFont val="Calibri"/>
      </rPr>
      <t xml:space="preserve">
</t>
    </r>
    <r>
      <rPr>
        <sz val="11"/>
        <color rgb="FF000000"/>
        <rFont val="Calibri"/>
      </rPr>
      <t>Alternately, enable FIPS mode in the command line using the following steps:</t>
    </r>
    <r>
      <rPr>
        <sz val="11"/>
        <color rgb="FF000000"/>
        <rFont val="Calibri"/>
      </rPr>
      <t xml:space="preserve">
</t>
    </r>
    <r>
      <rPr>
        <sz val="11"/>
        <color rgb="FF000000"/>
        <rFont val="Calibri"/>
      </rPr>
      <t>1. Log into the console as root.</t>
    </r>
    <r>
      <rPr>
        <sz val="11"/>
        <color rgb="FF000000"/>
        <rFont val="Calibri"/>
      </rPr>
      <t xml:space="preserve">
</t>
    </r>
    <r>
      <rPr>
        <sz val="11"/>
        <color rgb="FF000000"/>
        <rFont val="Calibri"/>
      </rPr>
      <t>2. Run the command: vcac-vami fips enable</t>
    </r>
  </si>
  <si>
    <r>
      <rPr>
        <sz val="11"/>
        <color rgb="FF000000"/>
        <rFont val="Calibri"/>
      </rPr>
      <t>During the initial setup of a Transport Layer Security (TLS) connection to the application server, the client sends a list of supported cipher suites in order of preference. The application server will reply with the cipher suite it will use for communication from the client list. If an attacker can intercept the submission of cipher suites to the application server and place, as the preferred cipher suite, a weak export suite, the encryption used for the session becomes easy for the attacker to break, often within minutes to hours.</t>
    </r>
  </si>
  <si>
    <r>
      <rPr>
        <sz val="11"/>
        <color rgb="FF000000"/>
        <rFont val="Calibri"/>
      </rPr>
      <t>Check that FIPS mode is enabled in the vRealize Automation virtual appliance management interface with the following steps:</t>
    </r>
    <r>
      <rPr>
        <sz val="11"/>
        <color rgb="FF000000"/>
        <rFont val="Calibri"/>
      </rPr>
      <t xml:space="preserve">
</t>
    </r>
    <r>
      <rPr>
        <sz val="11"/>
        <color rgb="FF000000"/>
        <rFont val="Calibri"/>
      </rPr>
      <t>1. Log into the vRealize Automation virtual appliance management interface (vAMI).</t>
    </r>
    <r>
      <rPr>
        <sz val="11"/>
        <color rgb="FF000000"/>
        <rFont val="Calibri"/>
      </rPr>
      <t xml:space="preserve">
</t>
    </r>
    <r>
      <rPr>
        <sz val="11"/>
        <color rgb="FF000000"/>
        <rFont val="Calibri"/>
      </rPr>
      <t xml:space="preserve">     https:// vrealize-automation-appliance-FQDN:5480</t>
    </r>
    <r>
      <rPr>
        <sz val="11"/>
        <color rgb="FF000000"/>
        <rFont val="Calibri"/>
      </rPr>
      <t xml:space="preserve">
</t>
    </r>
    <r>
      <rPr>
        <sz val="11"/>
        <color rgb="FF000000"/>
        <rFont val="Calibri"/>
      </rPr>
      <t>2. Select vRA Settings &gt;&gt; Host Settings.</t>
    </r>
    <r>
      <rPr>
        <sz val="11"/>
        <color rgb="FF000000"/>
        <rFont val="Calibri"/>
      </rPr>
      <t xml:space="preserve">
</t>
    </r>
    <r>
      <rPr>
        <sz val="11"/>
        <color rgb="FF000000"/>
        <rFont val="Calibri"/>
      </rPr>
      <t>3. Review the button under the Actions heading on the upper right to confirm that "enable FIPS" is selected.</t>
    </r>
    <r>
      <rPr>
        <sz val="11"/>
        <color rgb="FF000000"/>
        <rFont val="Calibri"/>
      </rPr>
      <t xml:space="preserve">
</t>
    </r>
    <r>
      <rPr>
        <sz val="11"/>
        <color rgb="FF000000"/>
        <rFont val="Calibri"/>
      </rPr>
      <t>If "enable FIPS" is not selected, this is a finding.</t>
    </r>
    <r>
      <rPr>
        <sz val="11"/>
        <color rgb="FF000000"/>
        <rFont val="Calibri"/>
      </rPr>
      <t xml:space="preserve">
</t>
    </r>
    <r>
      <rPr>
        <sz val="11"/>
        <color rgb="FF000000"/>
        <rFont val="Calibri"/>
      </rPr>
      <t>Alternately, check that FIPS mode is enabled in the command line using the following steps:</t>
    </r>
    <r>
      <rPr>
        <sz val="11"/>
        <color rgb="FF000000"/>
        <rFont val="Calibri"/>
      </rPr>
      <t xml:space="preserve">
</t>
    </r>
    <r>
      <rPr>
        <sz val="11"/>
        <color rgb="FF000000"/>
        <rFont val="Calibri"/>
      </rPr>
      <t>1. Log into the console as root.</t>
    </r>
    <r>
      <rPr>
        <sz val="11"/>
        <color rgb="FF000000"/>
        <rFont val="Calibri"/>
      </rPr>
      <t xml:space="preserve">
</t>
    </r>
    <r>
      <rPr>
        <sz val="11"/>
        <color rgb="FF000000"/>
        <rFont val="Calibri"/>
      </rPr>
      <t>2. Run the command: vcac-vami fips status.</t>
    </r>
    <r>
      <rPr>
        <sz val="11"/>
        <color rgb="FF000000"/>
        <rFont val="Calibri"/>
      </rPr>
      <t xml:space="preserve">
</t>
    </r>
    <r>
      <rPr>
        <sz val="11"/>
        <color rgb="FF000000"/>
        <rFont val="Calibri"/>
      </rPr>
      <t>If FIPS is not enabled, this is a finding.</t>
    </r>
  </si>
  <si>
    <t>V-90283</t>
  </si>
  <si>
    <r>
      <rPr>
        <sz val="11"/>
        <rFont val="Calibri"/>
      </rPr>
      <t>vIDM must be configured to log activity to the horizon.log file.</t>
    </r>
  </si>
  <si>
    <t>VMW vRealize Automation 7.x vIDM</t>
  </si>
  <si>
    <r>
      <rPr>
        <sz val="11"/>
        <color rgb="FF000000"/>
        <rFont val="Calibri"/>
      </rPr>
      <t>Navigate to and open /usr/local/horizon/conf/saas-log4j.properties.</t>
    </r>
    <r>
      <rPr>
        <sz val="11"/>
        <color rgb="FF000000"/>
        <rFont val="Calibri"/>
      </rPr>
      <t xml:space="preserve">
</t>
    </r>
    <r>
      <rPr>
        <sz val="11"/>
        <color rgb="FF000000"/>
        <rFont val="Calibri"/>
      </rPr>
      <t>Configure the vIDM policy log file with the following lines:</t>
    </r>
    <r>
      <rPr>
        <sz val="11"/>
        <color rgb="FF000000"/>
        <rFont val="Calibri"/>
      </rPr>
      <t xml:space="preserve">
</t>
    </r>
    <r>
      <rPr>
        <sz val="11"/>
        <color rgb="FF000000"/>
        <rFont val="Calibri"/>
      </rPr>
      <t>log4j.appender.rollingFile=org.apache.log4j.RollingFileAppender</t>
    </r>
    <r>
      <rPr>
        <sz val="11"/>
        <color rgb="FF000000"/>
        <rFont val="Calibri"/>
      </rPr>
      <t xml:space="preserve">
</t>
    </r>
    <r>
      <rPr>
        <sz val="11"/>
        <color rgb="FF000000"/>
        <rFont val="Calibri"/>
      </rPr>
      <t>log4j.appender.rollingFile.MaxFileSize=50MB</t>
    </r>
    <r>
      <rPr>
        <sz val="11"/>
        <color rgb="FF000000"/>
        <rFont val="Calibri"/>
      </rPr>
      <t xml:space="preserve">
</t>
    </r>
    <r>
      <rPr>
        <sz val="11"/>
        <color rgb="FF000000"/>
        <rFont val="Calibri"/>
      </rPr>
      <t>log4j.appender.rollingFile.MaxBackupIndex=7</t>
    </r>
    <r>
      <rPr>
        <sz val="11"/>
        <color rgb="FF000000"/>
        <rFont val="Calibri"/>
      </rPr>
      <t xml:space="preserve">
</t>
    </r>
    <r>
      <rPr>
        <sz val="11"/>
        <color rgb="FF000000"/>
        <rFont val="Calibri"/>
      </rPr>
      <t>log4j.appender.rollingFile.Encoding=UTF-8</t>
    </r>
    <r>
      <rPr>
        <sz val="11"/>
        <color rgb="FF000000"/>
        <rFont val="Calibri"/>
      </rPr>
      <t xml:space="preserve">
</t>
    </r>
    <r>
      <rPr>
        <sz val="11"/>
        <color rgb="FF000000"/>
        <rFont val="Calibri"/>
      </rPr>
      <t>log4j.appender.rollingFile.file=/opt/vmware/horizon/workspace/logs/horizon.log</t>
    </r>
    <r>
      <rPr>
        <sz val="11"/>
        <color rgb="FF000000"/>
        <rFont val="Calibri"/>
      </rPr>
      <t xml:space="preserve">
</t>
    </r>
    <r>
      <rPr>
        <sz val="11"/>
        <color rgb="FF000000"/>
        <rFont val="Calibri"/>
      </rPr>
      <t>log4j.appender.rollingFile.append=true</t>
    </r>
    <r>
      <rPr>
        <sz val="11"/>
        <color rgb="FF000000"/>
        <rFont val="Calibri"/>
      </rPr>
      <t xml:space="preserve">
</t>
    </r>
    <r>
      <rPr>
        <sz val="11"/>
        <color rgb="FF000000"/>
        <rFont val="Calibri"/>
      </rPr>
      <t>log4j.appender.rollingFile.layout=org.apache.log4j.PatternLayout</t>
    </r>
    <r>
      <rPr>
        <sz val="11"/>
        <color rgb="FF000000"/>
        <rFont val="Calibri"/>
      </rPr>
      <t xml:space="preserve">
</t>
    </r>
    <r>
      <rPr>
        <sz val="11"/>
        <color rgb="FF000000"/>
        <rFont val="Calibri"/>
      </rPr>
      <t>log4j.appender.rollingFile.layout.ConversionPattern=%d{ISO8601} %-5p (%t) [%X{orgId};%X{userId};%X{ip}] %c - %m%n</t>
    </r>
  </si>
  <si>
    <r>
      <rPr>
        <sz val="11"/>
        <color rgb="FF000000"/>
        <rFont val="Calibri"/>
      </rPr>
      <t>Logging must be utilized in order to track system activity, assist in diagnosing system issues, and provide evidence needed for forensic investigations post security incident. Remote access by administrators requires that the admin activity be logged. Application servers provide a web and command line-based remote management capability for managing the application server. Application servers must ensure that all actions related to administrative functionality such as application server configuration are logged.</t>
    </r>
  </si>
  <si>
    <r>
      <rPr>
        <sz val="11"/>
        <color rgb="FF000000"/>
        <rFont val="Calibri"/>
      </rPr>
      <t>At the command prompt, execute the following command:</t>
    </r>
    <r>
      <rPr>
        <sz val="11"/>
        <color rgb="FF000000"/>
        <rFont val="Calibri"/>
      </rPr>
      <t xml:space="preserve">
</t>
    </r>
    <r>
      <rPr>
        <sz val="11"/>
        <color rgb="FF000000"/>
        <rFont val="Calibri"/>
      </rPr>
      <t>grep log4j.appender.rollingFile.file /usr/local/horizon/conf/saas-log4j.properties</t>
    </r>
    <r>
      <rPr>
        <sz val="11"/>
        <color rgb="FF000000"/>
        <rFont val="Calibri"/>
      </rPr>
      <t xml:space="preserve">
</t>
    </r>
    <r>
      <rPr>
        <sz val="11"/>
        <color rgb="FF000000"/>
        <rFont val="Calibri"/>
      </rPr>
      <t>If the "log4j.appender.rollingFile.file" is not set to "/opt/vmware/horizon/workspace/logs/horizon.log" or is commented out or is missing, this is a finding.</t>
    </r>
  </si>
  <si>
    <t>V-90285</t>
  </si>
  <si>
    <r>
      <rPr>
        <sz val="11"/>
        <rFont val="Calibri"/>
      </rPr>
      <t>vIDM must be configured correctly for the site enterprise user management system.</t>
    </r>
  </si>
  <si>
    <r>
      <rPr>
        <sz val="11"/>
        <color rgb="FF000000"/>
        <rFont val="Calibri"/>
      </rPr>
      <t>Interview the ISSO. Obtain the correct configuration for the site's Directory services.</t>
    </r>
    <r>
      <rPr>
        <sz val="11"/>
        <color rgb="FF000000"/>
        <rFont val="Calibri"/>
      </rPr>
      <t xml:space="preserve">
</t>
    </r>
    <r>
      <rPr>
        <sz val="11"/>
        <color rgb="FF000000"/>
        <rFont val="Calibri"/>
      </rPr>
      <t>In a browser, log in with Tenant admin privileges, and navigate to the Administration page.</t>
    </r>
    <r>
      <rPr>
        <sz val="11"/>
        <color rgb="FF000000"/>
        <rFont val="Calibri"/>
      </rPr>
      <t xml:space="preserve">
</t>
    </r>
    <r>
      <rPr>
        <sz val="11"/>
        <color rgb="FF000000"/>
        <rFont val="Calibri"/>
      </rPr>
      <t>Select Directories Management &gt;&gt; Directories.</t>
    </r>
    <r>
      <rPr>
        <sz val="11"/>
        <color rgb="FF000000"/>
        <rFont val="Calibri"/>
      </rPr>
      <t xml:space="preserve">
</t>
    </r>
    <r>
      <rPr>
        <sz val="11"/>
        <color rgb="FF000000"/>
        <rFont val="Calibri"/>
      </rPr>
      <t>Click on the configured Directory to edit the configuration in accordance with the instructions provided by the ISSO.</t>
    </r>
  </si>
  <si>
    <r>
      <rPr>
        <sz val="11"/>
        <color rgb="FF000000"/>
        <rFont val="Calibri"/>
      </rPr>
      <t>Interview the ISSO. Obtain the correct configuration for the site's Directory services.</t>
    </r>
    <r>
      <rPr>
        <sz val="11"/>
        <color rgb="FF000000"/>
        <rFont val="Calibri"/>
      </rPr>
      <t xml:space="preserve">
</t>
    </r>
    <r>
      <rPr>
        <sz val="11"/>
        <color rgb="FF000000"/>
        <rFont val="Calibri"/>
      </rPr>
      <t>In a browser, log in with Tenant admin privileges and navigate to the Administration page.</t>
    </r>
    <r>
      <rPr>
        <sz val="11"/>
        <color rgb="FF000000"/>
        <rFont val="Calibri"/>
      </rPr>
      <t xml:space="preserve">
</t>
    </r>
    <r>
      <rPr>
        <sz val="11"/>
        <color rgb="FF000000"/>
        <rFont val="Calibri"/>
      </rPr>
      <t>Select Directories Management &gt;&gt; Directories.</t>
    </r>
    <r>
      <rPr>
        <sz val="11"/>
        <color rgb="FF000000"/>
        <rFont val="Calibri"/>
      </rPr>
      <t xml:space="preserve">
</t>
    </r>
    <r>
      <rPr>
        <sz val="11"/>
        <color rgb="FF000000"/>
        <rFont val="Calibri"/>
      </rPr>
      <t xml:space="preserve">Click on the configured Directory to review the configuration. </t>
    </r>
    <r>
      <rPr>
        <sz val="11"/>
        <color rgb="FF000000"/>
        <rFont val="Calibri"/>
      </rPr>
      <t xml:space="preserve">
</t>
    </r>
    <r>
      <rPr>
        <sz val="11"/>
        <color rgb="FF000000"/>
        <rFont val="Calibri"/>
      </rPr>
      <t>If the Directory service is not configured correctly, this is a finding.</t>
    </r>
  </si>
  <si>
    <t>V-90287</t>
  </si>
  <si>
    <r>
      <rPr>
        <sz val="11"/>
        <rFont val="Calibri"/>
      </rPr>
      <t>vIDM must utilize encryption when using LDAP for authentication.</t>
    </r>
  </si>
  <si>
    <r>
      <rPr>
        <sz val="11"/>
        <color rgb="FF000000"/>
        <rFont val="Calibri"/>
      </rPr>
      <t>In a browser, log in with Tenant admin privileges, and navigate to the Administration page.</t>
    </r>
    <r>
      <rPr>
        <sz val="11"/>
        <color rgb="FF000000"/>
        <rFont val="Calibri"/>
      </rPr>
      <t xml:space="preserve">
</t>
    </r>
    <r>
      <rPr>
        <sz val="11"/>
        <color rgb="FF000000"/>
        <rFont val="Calibri"/>
      </rPr>
      <t>Select Directories Management &gt;&gt; Directories.</t>
    </r>
    <r>
      <rPr>
        <sz val="11"/>
        <color rgb="FF000000"/>
        <rFont val="Calibri"/>
      </rPr>
      <t xml:space="preserve">
</t>
    </r>
    <r>
      <rPr>
        <sz val="11"/>
        <color rgb="FF000000"/>
        <rFont val="Calibri"/>
      </rPr>
      <t xml:space="preserve">Click on the configured Directory to review the configuration. </t>
    </r>
    <r>
      <rPr>
        <sz val="11"/>
        <color rgb="FF000000"/>
        <rFont val="Calibri"/>
      </rPr>
      <t xml:space="preserve">
</t>
    </r>
    <r>
      <rPr>
        <sz val="11"/>
        <color rgb="FF000000"/>
        <rFont val="Calibri"/>
      </rPr>
      <t xml:space="preserve">Check the checkbox that is labeled, "This Directory requires all connections to use SSL". </t>
    </r>
    <r>
      <rPr>
        <sz val="11"/>
        <color rgb="FF000000"/>
        <rFont val="Calibri"/>
      </rPr>
      <t xml:space="preserve">
</t>
    </r>
    <r>
      <rPr>
        <sz val="11"/>
        <color rgb="FF000000"/>
        <rFont val="Calibri"/>
      </rPr>
      <t>Click "Save".</t>
    </r>
  </si>
  <si>
    <r>
      <rPr>
        <sz val="11"/>
        <color rgb="FF000000"/>
        <rFont val="Calibri"/>
      </rPr>
      <t>Passwords need to be protected at all times, and encryption is the standard method for protecting passwords during transmission. Application servers have the capability to utilize LDAP directories for authentication. If LDAP connections are not protected during transmission, sensitive authentication credentials can be stolen. When the application server utilizes LDAP, the LDAP traffic must be encrypted.</t>
    </r>
  </si>
  <si>
    <r>
      <rPr>
        <sz val="11"/>
        <color rgb="FF000000"/>
        <rFont val="Calibri"/>
      </rPr>
      <t>In a browser, log in with Tenant admin privileges, and navigate to the Administration page.</t>
    </r>
    <r>
      <rPr>
        <sz val="11"/>
        <color rgb="FF000000"/>
        <rFont val="Calibri"/>
      </rPr>
      <t xml:space="preserve">
</t>
    </r>
    <r>
      <rPr>
        <sz val="11"/>
        <color rgb="FF000000"/>
        <rFont val="Calibri"/>
      </rPr>
      <t>Select Directories Management &gt;&gt; Directories.</t>
    </r>
    <r>
      <rPr>
        <sz val="11"/>
        <color rgb="FF000000"/>
        <rFont val="Calibri"/>
      </rPr>
      <t xml:space="preserve">
</t>
    </r>
    <r>
      <rPr>
        <sz val="11"/>
        <color rgb="FF000000"/>
        <rFont val="Calibri"/>
      </rPr>
      <t xml:space="preserve">Click on the configured Directory to review the configuration. </t>
    </r>
    <r>
      <rPr>
        <sz val="11"/>
        <color rgb="FF000000"/>
        <rFont val="Calibri"/>
      </rPr>
      <t xml:space="preserve">
</t>
    </r>
    <r>
      <rPr>
        <sz val="11"/>
        <color rgb="FF000000"/>
        <rFont val="Calibri"/>
      </rPr>
      <t>If the SSL checkbox is not selected, this is a finding.</t>
    </r>
    <r>
      <rPr>
        <sz val="11"/>
        <color rgb="FF000000"/>
        <rFont val="Calibri"/>
      </rPr>
      <t xml:space="preserve">
</t>
    </r>
    <r>
      <rPr>
        <sz val="11"/>
        <color rgb="FF000000"/>
        <rFont val="Calibri"/>
      </rPr>
      <t>Note: The checkbox is labeled, "This Directory requires all connections to use SSL".</t>
    </r>
  </si>
  <si>
    <t>V-90289</t>
  </si>
  <si>
    <r>
      <rPr>
        <sz val="11"/>
        <rFont val="Calibri"/>
      </rPr>
      <t>vIDM must be configured to provide clustering.</t>
    </r>
  </si>
  <si>
    <r>
      <rPr>
        <sz val="11"/>
        <color rgb="FF000000"/>
        <rFont val="Calibri"/>
      </rPr>
      <t>Interview the ISSO. Obtain the correct configuration for clustering used by the site.</t>
    </r>
    <r>
      <rPr>
        <sz val="11"/>
        <color rgb="FF000000"/>
        <rFont val="Calibri"/>
      </rPr>
      <t xml:space="preserve">
</t>
    </r>
    <r>
      <rPr>
        <sz val="11"/>
        <color rgb="FF000000"/>
        <rFont val="Calibri"/>
      </rPr>
      <t>Configure vRealize Automation to be in compliance with the clustering design provided by the ISSO.</t>
    </r>
  </si>
  <si>
    <r>
      <rPr>
        <sz val="11"/>
        <color rgb="FF000000"/>
        <rFont val="Calibri"/>
      </rPr>
      <t>This requirement is dependent upon system MAC and confidentiality. If the system MAC and confidentiality levels do not specify redundancy requirements, this requirement is NA. Failure to a known secure state helps prevent a loss of confidentiality, integrity, or availability in the event of a failure of the information system or a component of the system. When application failure is encountered, preserving application state facilitates application restart and return to the operational mode of the organization with less disruption of mission/business processes. Clustering of multiple application servers is a common approach to providing fail-safe application availability when system MAC and confidentiality levels require redundancy.</t>
    </r>
  </si>
  <si>
    <r>
      <rPr>
        <sz val="11"/>
        <color rgb="FF000000"/>
        <rFont val="Calibri"/>
      </rPr>
      <t>Interview the ISSO. Obtain the correct configuration for clustering used by the site.</t>
    </r>
    <r>
      <rPr>
        <sz val="11"/>
        <color rgb="FF000000"/>
        <rFont val="Calibri"/>
      </rPr>
      <t xml:space="preserve">
</t>
    </r>
    <r>
      <rPr>
        <sz val="11"/>
        <color rgb="FF000000"/>
        <rFont val="Calibri"/>
      </rPr>
      <t>Review the vRealize Automation appliance's installation, environment, and configuration. Determine if vRA clustering has been correctly implemented.</t>
    </r>
    <r>
      <rPr>
        <sz val="11"/>
        <color rgb="FF000000"/>
        <rFont val="Calibri"/>
      </rPr>
      <t xml:space="preserve">
</t>
    </r>
    <r>
      <rPr>
        <sz val="11"/>
        <color rgb="FF000000"/>
        <rFont val="Calibri"/>
      </rPr>
      <t>If vRA is not correctly implementing clustering, this is a finding.</t>
    </r>
  </si>
  <si>
    <t>V-90291</t>
  </si>
  <si>
    <t>V-90293</t>
  </si>
  <si>
    <r>
      <rPr>
        <sz val="11"/>
        <rFont val="Calibri"/>
      </rPr>
      <t>vIDM, when installed in a MAC I system, must be in a high-availability (HA) cluster.</t>
    </r>
  </si>
  <si>
    <r>
      <rPr>
        <sz val="11"/>
        <color rgb="FF000000"/>
        <rFont val="Calibri"/>
      </rPr>
      <t>If vRA is not installed in a MAC I system, this is Not Applicable.</t>
    </r>
    <r>
      <rPr>
        <sz val="11"/>
        <color rgb="FF000000"/>
        <rFont val="Calibri"/>
      </rPr>
      <t xml:space="preserve">
</t>
    </r>
    <r>
      <rPr>
        <sz val="11"/>
        <color rgb="FF000000"/>
        <rFont val="Calibri"/>
      </rPr>
      <t>Interview the ISSO. Obtain the correct configuration for clustering used by the site.</t>
    </r>
    <r>
      <rPr>
        <sz val="11"/>
        <color rgb="FF000000"/>
        <rFont val="Calibri"/>
      </rPr>
      <t xml:space="preserve">
</t>
    </r>
    <r>
      <rPr>
        <sz val="11"/>
        <color rgb="FF000000"/>
        <rFont val="Calibri"/>
      </rPr>
      <t>Configure vRealize Automation to be in compliance with the clustering design provided by the ISSO.</t>
    </r>
  </si>
  <si>
    <r>
      <rPr>
        <sz val="11"/>
        <color rgb="FF000000"/>
        <rFont val="Calibri"/>
      </rPr>
      <t>A MAC I system is a system that handles data vital to the organization's operational readiness or effectiveness of deployed or contingency forces. A MAC I system must maintain the highest level of integrity and availability. By HA clustering the application server, the hosted application and data are given a platform that is load-balanced and provided high-availability.</t>
    </r>
  </si>
  <si>
    <r>
      <rPr>
        <sz val="11"/>
        <color rgb="FF000000"/>
        <rFont val="Calibri"/>
      </rPr>
      <t>If vRA is not installed in a MAC I system, this is Not Applicable.</t>
    </r>
    <r>
      <rPr>
        <sz val="11"/>
        <color rgb="FF000000"/>
        <rFont val="Calibri"/>
      </rPr>
      <t xml:space="preserve">
</t>
    </r>
    <r>
      <rPr>
        <sz val="11"/>
        <color rgb="FF000000"/>
        <rFont val="Calibri"/>
      </rPr>
      <t>Interview the ISSO. Obtain the correct configuration for clustering used by the site.</t>
    </r>
    <r>
      <rPr>
        <sz val="11"/>
        <color rgb="FF000000"/>
        <rFont val="Calibri"/>
      </rPr>
      <t xml:space="preserve">
</t>
    </r>
    <r>
      <rPr>
        <sz val="11"/>
        <color rgb="FF000000"/>
        <rFont val="Calibri"/>
      </rPr>
      <t>Review the vRealize Automation appliance's installation, environment, and configuration. Determine if vRA clustering has been correctly implemented.</t>
    </r>
    <r>
      <rPr>
        <sz val="11"/>
        <color rgb="FF000000"/>
        <rFont val="Calibri"/>
      </rPr>
      <t xml:space="preserve">
</t>
    </r>
    <r>
      <rPr>
        <sz val="11"/>
        <color rgb="FF000000"/>
        <rFont val="Calibri"/>
      </rPr>
      <t>If vRA is not correctly implementing clustering, this is a finding.</t>
    </r>
  </si>
  <si>
    <t>V-90295</t>
  </si>
  <si>
    <r>
      <rPr>
        <sz val="11"/>
        <color rgb="FF000000"/>
        <rFont val="Calibri"/>
      </rPr>
      <t>Obtain the current vRealize Automation STIGs from the ISSO.</t>
    </r>
    <r>
      <rPr>
        <sz val="11"/>
        <color rgb="FF000000"/>
        <rFont val="Calibri"/>
      </rPr>
      <t xml:space="preserve">
</t>
    </r>
    <r>
      <rPr>
        <sz val="11"/>
        <color rgb="FF000000"/>
        <rFont val="Calibri"/>
      </rPr>
      <t>Verify that this STIG is the most current STIG available for vRealize Automation. Assess all of the organization's vRA installations to ensure that they are fully compliant with the most current STIG.</t>
    </r>
    <r>
      <rPr>
        <sz val="11"/>
        <color rgb="FF000000"/>
        <rFont val="Calibri"/>
      </rPr>
      <t xml:space="preserve">
</t>
    </r>
    <r>
      <rPr>
        <sz val="11"/>
        <color rgb="FF000000"/>
        <rFont val="Calibri"/>
      </rPr>
      <t>If the most current version of the vRA STIG was not used, or if the vRA appliance configuration is not compliant with the most current STIG, this is a finding.</t>
    </r>
  </si>
  <si>
    <t>V-90297</t>
  </si>
  <si>
    <r>
      <rPr>
        <sz val="11"/>
        <rFont val="Calibri"/>
      </rPr>
      <t>HAProxy must limit the amount of time that an http request can be received.</t>
    </r>
  </si>
  <si>
    <r>
      <rPr>
        <sz val="11"/>
        <color rgb="FF000000"/>
        <rFont val="Calibri"/>
      </rPr>
      <t xml:space="preserve">Navigate to and open /etc/haproxy/haproxy.cfg   </t>
    </r>
    <r>
      <rPr>
        <sz val="11"/>
        <color rgb="FF000000"/>
        <rFont val="Calibri"/>
      </rPr>
      <t xml:space="preserve">
</t>
    </r>
    <r>
      <rPr>
        <sz val="11"/>
        <color rgb="FF000000"/>
        <rFont val="Calibri"/>
      </rPr>
      <t xml:space="preserve">Configure the haproxy.cfg file with the following value in the global section: </t>
    </r>
    <r>
      <rPr>
        <sz val="11"/>
        <color rgb="FF000000"/>
        <rFont val="Calibri"/>
      </rPr>
      <t xml:space="preserve">
</t>
    </r>
    <r>
      <rPr>
        <sz val="11"/>
        <color rgb="FF000000"/>
        <rFont val="Calibri"/>
      </rPr>
      <t>'timeout http-request 5000'</t>
    </r>
  </si>
  <si>
    <r>
      <rPr>
        <sz val="11"/>
        <color rgb="FF000000"/>
        <rFont val="Calibri"/>
      </rPr>
      <t>Resource exhaustion can occur when an unlimited number of concurrent requests are allowed on a web site, facilitating a denial of service attack. Mitigating this kind of attack will include limiting the parameter values associated with keepalive, (i.e., a parameter used to limit the amount of time a connection may be inactive).</t>
    </r>
    <r>
      <rPr>
        <sz val="11"/>
        <color rgb="FF000000"/>
        <rFont val="Calibri"/>
      </rPr>
      <t xml:space="preserve">
</t>
    </r>
    <r>
      <rPr>
        <sz val="11"/>
        <color rgb="FF000000"/>
        <rFont val="Calibri"/>
      </rPr>
      <t>HAProxy provides an http-request timeout parameter that set the maximum allowed time to wait for a complete HTTP request. Setting this parameter will mitigate slowloris DoS attacks. Slowloris tries to keep many connections to the target web server open and hold them open as long as possible. It accomplishes this by opening connections to the target web server and sending a partial request. Periodically, it will send subsequent HTTP headers, adding to—but never completing—the request.</t>
    </r>
  </si>
  <si>
    <r>
      <rPr>
        <sz val="11"/>
        <color rgb="FF000000"/>
        <rFont val="Calibri"/>
      </rPr>
      <t>At the command prompt, execute the following command:</t>
    </r>
    <r>
      <rPr>
        <sz val="11"/>
        <color rgb="FF000000"/>
        <rFont val="Calibri"/>
      </rPr>
      <t xml:space="preserve">
</t>
    </r>
    <r>
      <rPr>
        <sz val="11"/>
        <color rgb="FF000000"/>
        <rFont val="Calibri"/>
      </rPr>
      <t>grep 'timeout http-request' /etc/haproxy/haproxy.cfg</t>
    </r>
    <r>
      <rPr>
        <sz val="11"/>
        <color rgb="FF000000"/>
        <rFont val="Calibri"/>
      </rPr>
      <t xml:space="preserve">
</t>
    </r>
    <r>
      <rPr>
        <sz val="11"/>
        <color rgb="FF000000"/>
        <rFont val="Calibri"/>
      </rPr>
      <t>If the value of ''timeout http-request" is not set to "5000", is commented out, or is missing, this is a finding.</t>
    </r>
  </si>
  <si>
    <t>V-90299</t>
  </si>
  <si>
    <r>
      <rPr>
        <sz val="11"/>
        <rFont val="Calibri"/>
      </rPr>
      <t>HAProxy must enable cookie-based persistence in a backend.</t>
    </r>
  </si>
  <si>
    <r>
      <rPr>
        <sz val="11"/>
        <color rgb="FF000000"/>
        <rFont val="Calibri"/>
      </rPr>
      <t>Navigate to and open the following files:</t>
    </r>
    <r>
      <rPr>
        <sz val="11"/>
        <color rgb="FF000000"/>
        <rFont val="Calibri"/>
      </rPr>
      <t xml:space="preserve">
</t>
    </r>
    <r>
      <rPr>
        <sz val="11"/>
        <color rgb="FF000000"/>
        <rFont val="Calibri"/>
      </rPr>
      <t>/etc/haproxy/conf.d/20-vcac.cfg</t>
    </r>
    <r>
      <rPr>
        <sz val="11"/>
        <color rgb="FF000000"/>
        <rFont val="Calibri"/>
      </rPr>
      <t xml:space="preserve">
</t>
    </r>
    <r>
      <rPr>
        <sz val="11"/>
        <color rgb="FF000000"/>
        <rFont val="Calibri"/>
      </rPr>
      <t>/etc/haproxy/conf.d/30-vro-config.cfg</t>
    </r>
    <r>
      <rPr>
        <sz val="11"/>
        <color rgb="FF000000"/>
        <rFont val="Calibri"/>
      </rPr>
      <t xml:space="preserve">
</t>
    </r>
    <r>
      <rPr>
        <sz val="11"/>
        <color rgb="FF000000"/>
        <rFont val="Calibri"/>
      </rPr>
      <t>Configure each backend with the following value:</t>
    </r>
    <r>
      <rPr>
        <sz val="11"/>
        <color rgb="FF000000"/>
        <rFont val="Calibri"/>
      </rPr>
      <t xml:space="preserve">
</t>
    </r>
    <r>
      <rPr>
        <sz val="11"/>
        <color rgb="FF000000"/>
        <rFont val="Calibri"/>
      </rPr>
      <t>'cookie JSESSIONID prefix'</t>
    </r>
  </si>
  <si>
    <r>
      <rPr>
        <sz val="11"/>
        <color rgb="FF000000"/>
        <rFont val="Calibri"/>
      </rPr>
      <t>Session management is the practice of protecting the bulk of the user authorization and identity information. As a load balancer, HAProxy must participate in session management in order to set the session management cookie. Additionally, HAProxy must also ensure that the backend server which started the session with the client is forwarded subsequent requests from the client.</t>
    </r>
  </si>
  <si>
    <r>
      <rPr>
        <sz val="11"/>
        <color rgb="FF000000"/>
        <rFont val="Calibri"/>
      </rPr>
      <t>Navigate to and open the following files:</t>
    </r>
    <r>
      <rPr>
        <sz val="11"/>
        <color rgb="FF000000"/>
        <rFont val="Calibri"/>
      </rPr>
      <t xml:space="preserve">
</t>
    </r>
    <r>
      <rPr>
        <sz val="11"/>
        <color rgb="FF000000"/>
        <rFont val="Calibri"/>
      </rPr>
      <t>/etc/haproxy/conf.d/20-vcac.cfg</t>
    </r>
    <r>
      <rPr>
        <sz val="11"/>
        <color rgb="FF000000"/>
        <rFont val="Calibri"/>
      </rPr>
      <t xml:space="preserve">
</t>
    </r>
    <r>
      <rPr>
        <sz val="11"/>
        <color rgb="FF000000"/>
        <rFont val="Calibri"/>
      </rPr>
      <t>/etc/haproxy/conf.d/30-vro-config.cfg</t>
    </r>
    <r>
      <rPr>
        <sz val="11"/>
        <color rgb="FF000000"/>
        <rFont val="Calibri"/>
      </rPr>
      <t xml:space="preserve">
</t>
    </r>
    <r>
      <rPr>
        <sz val="11"/>
        <color rgb="FF000000"/>
        <rFont val="Calibri"/>
      </rPr>
      <t>Verify that each backend is configured with the following:</t>
    </r>
    <r>
      <rPr>
        <sz val="11"/>
        <color rgb="FF000000"/>
        <rFont val="Calibri"/>
      </rPr>
      <t xml:space="preserve">
</t>
    </r>
    <r>
      <rPr>
        <sz val="11"/>
        <color rgb="FF000000"/>
        <rFont val="Calibri"/>
      </rPr>
      <t>cookie JSESSIONID prefix</t>
    </r>
    <r>
      <rPr>
        <sz val="11"/>
        <color rgb="FF000000"/>
        <rFont val="Calibri"/>
      </rPr>
      <t xml:space="preserve">
</t>
    </r>
    <r>
      <rPr>
        <sz val="11"/>
        <color rgb="FF000000"/>
        <rFont val="Calibri"/>
      </rPr>
      <t>If "cookie" is not set for each backend, this is a finding.</t>
    </r>
  </si>
  <si>
    <t>V-90301</t>
  </si>
  <si>
    <r>
      <rPr>
        <sz val="11"/>
        <color rgb="FF000000"/>
        <rFont val="Calibri"/>
      </rPr>
      <t>Navigate to and open the following files:</t>
    </r>
    <r>
      <rPr>
        <sz val="11"/>
        <color rgb="FF000000"/>
        <rFont val="Calibri"/>
      </rPr>
      <t xml:space="preserve">
</t>
    </r>
    <r>
      <rPr>
        <sz val="11"/>
        <color rgb="FF000000"/>
        <rFont val="Calibri"/>
      </rPr>
      <t>/etc/haproxy/conf.d/20-vcac.cfg</t>
    </r>
    <r>
      <rPr>
        <sz val="11"/>
        <color rgb="FF000000"/>
        <rFont val="Calibri"/>
      </rPr>
      <t xml:space="preserve">
</t>
    </r>
    <r>
      <rPr>
        <sz val="11"/>
        <color rgb="FF000000"/>
        <rFont val="Calibri"/>
      </rPr>
      <t>/etc/haproxy/conf.d/30-vro-config.cfg</t>
    </r>
    <r>
      <rPr>
        <sz val="11"/>
        <color rgb="FF000000"/>
        <rFont val="Calibri"/>
      </rPr>
      <t xml:space="preserve">
</t>
    </r>
    <r>
      <rPr>
        <sz val="11"/>
        <color rgb="FF000000"/>
        <rFont val="Calibri"/>
      </rPr>
      <t>Configure the bind option for each frontend with the following ciphers parameter:</t>
    </r>
    <r>
      <rPr>
        <sz val="11"/>
        <color rgb="FF000000"/>
        <rFont val="Calibri"/>
      </rPr>
      <t xml:space="preserve">
</t>
    </r>
    <r>
      <rPr>
        <sz val="11"/>
        <color rgb="FF000000"/>
        <rFont val="Calibri"/>
      </rPr>
      <t>'ciphers FIPS:+3DES:!aNULL'.</t>
    </r>
  </si>
  <si>
    <r>
      <rPr>
        <sz val="11"/>
        <color rgb="FF000000"/>
        <rFont val="Calibri"/>
      </rPr>
      <t>Navigate to and open the following files:</t>
    </r>
    <r>
      <rPr>
        <sz val="11"/>
        <color rgb="FF000000"/>
        <rFont val="Calibri"/>
      </rPr>
      <t xml:space="preserve">
</t>
    </r>
    <r>
      <rPr>
        <sz val="11"/>
        <color rgb="FF000000"/>
        <rFont val="Calibri"/>
      </rPr>
      <t>/etc/haproxy/conf.d/20-vcac.cfg</t>
    </r>
    <r>
      <rPr>
        <sz val="11"/>
        <color rgb="FF000000"/>
        <rFont val="Calibri"/>
      </rPr>
      <t xml:space="preserve">
</t>
    </r>
    <r>
      <rPr>
        <sz val="11"/>
        <color rgb="FF000000"/>
        <rFont val="Calibri"/>
      </rPr>
      <t>/etc/haproxy/conf.d/30-vro-config.cfg</t>
    </r>
    <r>
      <rPr>
        <sz val="11"/>
        <color rgb="FF000000"/>
        <rFont val="Calibri"/>
      </rPr>
      <t xml:space="preserve">
</t>
    </r>
    <r>
      <rPr>
        <sz val="11"/>
        <color rgb="FF000000"/>
        <rFont val="Calibri"/>
      </rPr>
      <t>Verify that each frontend is configured with the following:</t>
    </r>
    <r>
      <rPr>
        <sz val="11"/>
        <color rgb="FF000000"/>
        <rFont val="Calibri"/>
      </rPr>
      <t xml:space="preserve">
</t>
    </r>
    <r>
      <rPr>
        <sz val="11"/>
        <color rgb="FF000000"/>
        <rFont val="Calibri"/>
      </rPr>
      <t>bind :&lt;port&gt; ssl crt &lt;pemfile&gt; ciphers FIPS:+3DES:!aNULL no-sslv3</t>
    </r>
    <r>
      <rPr>
        <sz val="11"/>
        <color rgb="FF000000"/>
        <rFont val="Calibri"/>
      </rPr>
      <t xml:space="preserve">
</t>
    </r>
    <r>
      <rPr>
        <sz val="11"/>
        <color rgb="FF000000"/>
        <rFont val="Calibri"/>
      </rPr>
      <t>Note: &lt;port&gt; and &lt;pemfile&gt; will be different for each frontend.</t>
    </r>
    <r>
      <rPr>
        <sz val="11"/>
        <color rgb="FF000000"/>
        <rFont val="Calibri"/>
      </rPr>
      <t xml:space="preserve">
</t>
    </r>
    <r>
      <rPr>
        <sz val="11"/>
        <color rgb="FF000000"/>
        <rFont val="Calibri"/>
      </rPr>
      <t>If the ciphers listed are not as shown above, this is a finding.</t>
    </r>
  </si>
  <si>
    <t>V-90303</t>
  </si>
  <si>
    <r>
      <rPr>
        <sz val="11"/>
        <rFont val="Calibri"/>
      </rPr>
      <t>HAProxy must be configured to use TLS for https connections.</t>
    </r>
  </si>
  <si>
    <r>
      <rPr>
        <sz val="11"/>
        <color rgb="FF000000"/>
        <rFont val="Calibri"/>
      </rPr>
      <t>Navigate to and open the following files:</t>
    </r>
    <r>
      <rPr>
        <sz val="11"/>
        <color rgb="FF000000"/>
        <rFont val="Calibri"/>
      </rPr>
      <t xml:space="preserve">
</t>
    </r>
    <r>
      <rPr>
        <sz val="11"/>
        <color rgb="FF000000"/>
        <rFont val="Calibri"/>
      </rPr>
      <t>/etc/haproxy/conf.d/20-vcac.cfg</t>
    </r>
    <r>
      <rPr>
        <sz val="11"/>
        <color rgb="FF000000"/>
        <rFont val="Calibri"/>
      </rPr>
      <t xml:space="preserve">
</t>
    </r>
    <r>
      <rPr>
        <sz val="11"/>
        <color rgb="FF000000"/>
        <rFont val="Calibri"/>
      </rPr>
      <t>/etc/haproxy/conf.d/30-vro-config.cfg</t>
    </r>
    <r>
      <rPr>
        <sz val="11"/>
        <color rgb="FF000000"/>
        <rFont val="Calibri"/>
      </rPr>
      <t xml:space="preserve">
</t>
    </r>
    <r>
      <rPr>
        <sz val="11"/>
        <color rgb="FF000000"/>
        <rFont val="Calibri"/>
      </rPr>
      <t>Configure the bind option for each frontend with the "ssl" parameter.</t>
    </r>
  </si>
  <si>
    <r>
      <rPr>
        <sz val="11"/>
        <color rgb="FF000000"/>
        <rFont val="Calibri"/>
      </rPr>
      <t>Navigate to and open the following files:</t>
    </r>
    <r>
      <rPr>
        <sz val="11"/>
        <color rgb="FF000000"/>
        <rFont val="Calibri"/>
      </rPr>
      <t xml:space="preserve">
</t>
    </r>
    <r>
      <rPr>
        <sz val="11"/>
        <color rgb="FF000000"/>
        <rFont val="Calibri"/>
      </rPr>
      <t>/etc/haproxy/conf.d/20-vcac.cfg</t>
    </r>
    <r>
      <rPr>
        <sz val="11"/>
        <color rgb="FF000000"/>
        <rFont val="Calibri"/>
      </rPr>
      <t xml:space="preserve">
</t>
    </r>
    <r>
      <rPr>
        <sz val="11"/>
        <color rgb="FF000000"/>
        <rFont val="Calibri"/>
      </rPr>
      <t>/etc/haproxy/conf.d/30-vro-config.cfg</t>
    </r>
    <r>
      <rPr>
        <sz val="11"/>
        <color rgb="FF000000"/>
        <rFont val="Calibri"/>
      </rPr>
      <t xml:space="preserve">
</t>
    </r>
    <r>
      <rPr>
        <sz val="11"/>
        <color rgb="FF000000"/>
        <rFont val="Calibri"/>
      </rPr>
      <t>Verify that each frontend is configured with the following:</t>
    </r>
    <r>
      <rPr>
        <sz val="11"/>
        <color rgb="FF000000"/>
        <rFont val="Calibri"/>
      </rPr>
      <t xml:space="preserve">
</t>
    </r>
    <r>
      <rPr>
        <sz val="11"/>
        <color rgb="FF000000"/>
        <rFont val="Calibri"/>
      </rPr>
      <t>bind :&lt;port&gt; ssl crt &lt;pemfile&gt; ciphers FIPS:+3DES:!aNULL no-sslv3</t>
    </r>
    <r>
      <rPr>
        <sz val="11"/>
        <color rgb="FF000000"/>
        <rFont val="Calibri"/>
      </rPr>
      <t xml:space="preserve">
</t>
    </r>
    <r>
      <rPr>
        <sz val="11"/>
        <color rgb="FF000000"/>
        <rFont val="Calibri"/>
      </rPr>
      <t>Note: &lt;port&gt; and &lt;pemfile&gt; will be different for each frontend.</t>
    </r>
    <r>
      <rPr>
        <sz val="11"/>
        <color rgb="FF000000"/>
        <rFont val="Calibri"/>
      </rPr>
      <t xml:space="preserve">
</t>
    </r>
    <r>
      <rPr>
        <sz val="11"/>
        <color rgb="FF000000"/>
        <rFont val="Calibri"/>
      </rPr>
      <t>If "ssl" is not set for the bind option for each frontend, this is a finding.</t>
    </r>
  </si>
  <si>
    <t>V-90305</t>
  </si>
  <si>
    <r>
      <rPr>
        <sz val="11"/>
        <color rgb="FF000000"/>
        <rFont val="Calibri"/>
      </rPr>
      <t>Navigate to and open /etc/rsyslog.d/vcac.conf.</t>
    </r>
    <r>
      <rPr>
        <sz val="11"/>
        <color rgb="FF000000"/>
        <rFont val="Calibri"/>
      </rPr>
      <t xml:space="preserve">
</t>
    </r>
    <r>
      <rPr>
        <sz val="11"/>
        <color rgb="FF000000"/>
        <rFont val="Calibri"/>
      </rPr>
      <t>Configure the local0 syslog facility to write to an appropriate log file.</t>
    </r>
    <r>
      <rPr>
        <sz val="11"/>
        <color rgb="FF000000"/>
        <rFont val="Calibri"/>
      </rPr>
      <t xml:space="preserve">
</t>
    </r>
    <r>
      <rPr>
        <sz val="11"/>
        <color rgb="FF000000"/>
        <rFont val="Calibri"/>
      </rPr>
      <t>Navigate to and open /etc/haproxy/haproxy.cfg.</t>
    </r>
    <r>
      <rPr>
        <sz val="11"/>
        <color rgb="FF000000"/>
        <rFont val="Calibri"/>
      </rPr>
      <t xml:space="preserve">
</t>
    </r>
    <r>
      <rPr>
        <sz val="11"/>
        <color rgb="FF000000"/>
        <rFont val="Calibri"/>
      </rPr>
      <t xml:space="preserve">Configure the globals section with the following: </t>
    </r>
    <r>
      <rPr>
        <sz val="11"/>
        <color rgb="FF000000"/>
        <rFont val="Calibri"/>
      </rPr>
      <t xml:space="preserve">
</t>
    </r>
    <r>
      <rPr>
        <sz val="11"/>
        <color rgb="FF000000"/>
        <rFont val="Calibri"/>
      </rPr>
      <t>log 127.0.0.1 local0</t>
    </r>
    <r>
      <rPr>
        <sz val="11"/>
        <color rgb="FF000000"/>
        <rFont val="Calibri"/>
      </rPr>
      <t xml:space="preserve">
</t>
    </r>
    <r>
      <rPr>
        <sz val="11"/>
        <color rgb="FF000000"/>
        <rFont val="Calibri"/>
      </rPr>
      <t>Configure the defaults section with both of the following:</t>
    </r>
    <r>
      <rPr>
        <sz val="11"/>
        <color rgb="FF000000"/>
        <rFont val="Calibri"/>
      </rPr>
      <t xml:space="preserve">
</t>
    </r>
    <r>
      <rPr>
        <sz val="11"/>
        <color rgb="FF000000"/>
        <rFont val="Calibri"/>
      </rPr>
      <t>log     global</t>
    </r>
    <r>
      <rPr>
        <sz val="11"/>
        <color rgb="FF000000"/>
        <rFont val="Calibri"/>
      </rPr>
      <t xml:space="preserve">
</t>
    </r>
    <r>
      <rPr>
        <sz val="11"/>
        <color rgb="FF000000"/>
        <rFont val="Calibri"/>
      </rPr>
      <t>option  httplog</t>
    </r>
    <r>
      <rPr>
        <sz val="11"/>
        <color rgb="FF000000"/>
        <rFont val="Calibri"/>
      </rPr>
      <t xml:space="preserve">
</t>
    </r>
    <r>
      <rPr>
        <sz val="11"/>
        <color rgb="FF000000"/>
        <rFont val="Calibri"/>
      </rPr>
      <t>Navigate to and open the following files:</t>
    </r>
    <r>
      <rPr>
        <sz val="11"/>
        <color rgb="FF000000"/>
        <rFont val="Calibri"/>
      </rPr>
      <t xml:space="preserve">
</t>
    </r>
    <r>
      <rPr>
        <sz val="11"/>
        <color rgb="FF000000"/>
        <rFont val="Calibri"/>
      </rPr>
      <t xml:space="preserve">/etc/haproxy/conf.d/30-vro-config.cfg </t>
    </r>
    <r>
      <rPr>
        <sz val="11"/>
        <color rgb="FF000000"/>
        <rFont val="Calibri"/>
      </rPr>
      <t xml:space="preserve">
</t>
    </r>
    <r>
      <rPr>
        <sz val="11"/>
        <color rgb="FF000000"/>
        <rFont val="Calibri"/>
      </rPr>
      <t>/etc/haproxy/conf.d/20-vcac.cfg</t>
    </r>
    <r>
      <rPr>
        <sz val="11"/>
        <color rgb="FF000000"/>
        <rFont val="Calibri"/>
      </rPr>
      <t xml:space="preserve">
</t>
    </r>
    <r>
      <rPr>
        <sz val="11"/>
        <color rgb="FF000000"/>
        <rFont val="Calibri"/>
      </rPr>
      <t>Navigate to each frontend section.</t>
    </r>
    <r>
      <rPr>
        <sz val="11"/>
        <color rgb="FF000000"/>
        <rFont val="Calibri"/>
      </rPr>
      <t xml:space="preserve">
</t>
    </r>
    <r>
      <rPr>
        <sz val="11"/>
        <color rgb="FF000000"/>
        <rFont val="Calibri"/>
      </rPr>
      <t>Remove any log options from each frontend.</t>
    </r>
  </si>
  <si>
    <r>
      <rPr>
        <sz val="11"/>
        <color rgb="FF000000"/>
        <rFont val="Calibri"/>
      </rPr>
      <t xml:space="preserve">Remote access to the web server is any access that communicates through an external, non-organization-controlled network. Remote access can be used to access hosted applications or to perform management functions. </t>
    </r>
    <r>
      <rPr>
        <sz val="11"/>
        <color rgb="FF000000"/>
        <rFont val="Calibri"/>
      </rPr>
      <t xml:space="preserve">
</t>
    </r>
    <r>
      <rPr>
        <sz val="11"/>
        <color rgb="FF000000"/>
        <rFont val="Calibri"/>
      </rPr>
      <t>By providing remote access information to an external monitoring system, the organization can monitor for cyber attacks and monitor compliance with remote access policies. The organization can also look at data organization wide and determine an attack or anomaly is occurring on the organization which might not be noticed if the data were kept local to the web server.</t>
    </r>
  </si>
  <si>
    <r>
      <rPr>
        <sz val="11"/>
        <color rgb="FF000000"/>
        <rFont val="Calibri"/>
      </rPr>
      <t>Navigate to and open /etc/haproxy/haproxy.cfg</t>
    </r>
    <r>
      <rPr>
        <sz val="11"/>
        <color rgb="FF000000"/>
        <rFont val="Calibri"/>
      </rPr>
      <t xml:space="preserve">
</t>
    </r>
    <r>
      <rPr>
        <sz val="11"/>
        <color rgb="FF000000"/>
        <rFont val="Calibri"/>
      </rPr>
      <t>Navigate to the globals section.</t>
    </r>
    <r>
      <rPr>
        <sz val="11"/>
        <color rgb="FF000000"/>
        <rFont val="Calibri"/>
      </rPr>
      <t xml:space="preserve">
</t>
    </r>
    <r>
      <rPr>
        <sz val="11"/>
        <color rgb="FF000000"/>
        <rFont val="Calibri"/>
      </rPr>
      <t>Verify that the globals section contains the log keyword, and that the log option contains the local0 syslog facility as its parameter.</t>
    </r>
    <r>
      <rPr>
        <sz val="11"/>
        <color rgb="FF000000"/>
        <rFont val="Calibri"/>
      </rPr>
      <t xml:space="preserve">
</t>
    </r>
    <r>
      <rPr>
        <sz val="11"/>
        <color rgb="FF000000"/>
        <rFont val="Calibri"/>
      </rPr>
      <t>If properly configured, the globals section will contain the following:</t>
    </r>
    <r>
      <rPr>
        <sz val="11"/>
        <color rgb="FF000000"/>
        <rFont val="Calibri"/>
      </rPr>
      <t xml:space="preserve">
</t>
    </r>
    <r>
      <rPr>
        <sz val="11"/>
        <color rgb="FF000000"/>
        <rFont val="Calibri"/>
      </rPr>
      <t>global</t>
    </r>
    <r>
      <rPr>
        <sz val="11"/>
        <color rgb="FF000000"/>
        <rFont val="Calibri"/>
      </rPr>
      <t xml:space="preserve">
</t>
    </r>
    <r>
      <rPr>
        <sz val="11"/>
        <color rgb="FF000000"/>
        <rFont val="Calibri"/>
      </rPr>
      <t xml:space="preserve">  log 127.0.0.1   local0</t>
    </r>
    <r>
      <rPr>
        <sz val="11"/>
        <color rgb="FF000000"/>
        <rFont val="Calibri"/>
      </rPr>
      <t xml:space="preserve">
</t>
    </r>
    <r>
      <rPr>
        <sz val="11"/>
        <color rgb="FF000000"/>
        <rFont val="Calibri"/>
      </rPr>
      <t>If the local0 syslog facility is not configured, this is a finding.</t>
    </r>
    <r>
      <rPr>
        <sz val="11"/>
        <color rgb="FF000000"/>
        <rFont val="Calibri"/>
      </rPr>
      <t xml:space="preserve">
</t>
    </r>
    <r>
      <rPr>
        <sz val="11"/>
        <color rgb="FF000000"/>
        <rFont val="Calibri"/>
      </rPr>
      <t>Navigate to the defaults section.</t>
    </r>
    <r>
      <rPr>
        <sz val="11"/>
        <color rgb="FF000000"/>
        <rFont val="Calibri"/>
      </rPr>
      <t xml:space="preserve">
</t>
    </r>
    <r>
      <rPr>
        <sz val="11"/>
        <color rgb="FF000000"/>
        <rFont val="Calibri"/>
      </rPr>
      <t>Verify that the defaults section contains the log keyword with the global value.</t>
    </r>
    <r>
      <rPr>
        <sz val="11"/>
        <color rgb="FF000000"/>
        <rFont val="Calibri"/>
      </rPr>
      <t xml:space="preserve">
</t>
    </r>
    <r>
      <rPr>
        <sz val="11"/>
        <color rgb="FF000000"/>
        <rFont val="Calibri"/>
      </rPr>
      <t>Verify that an option keyword has been configured with the httplog value.</t>
    </r>
    <r>
      <rPr>
        <sz val="11"/>
        <color rgb="FF000000"/>
        <rFont val="Calibri"/>
      </rPr>
      <t xml:space="preserve">
</t>
    </r>
    <r>
      <rPr>
        <sz val="11"/>
        <color rgb="FF000000"/>
        <rFont val="Calibri"/>
      </rPr>
      <t>If properly configured, the "globals" section will contain the following:</t>
    </r>
    <r>
      <rPr>
        <sz val="11"/>
        <color rgb="FF000000"/>
        <rFont val="Calibri"/>
      </rPr>
      <t xml:space="preserve">
</t>
    </r>
    <r>
      <rPr>
        <sz val="11"/>
        <color rgb="FF000000"/>
        <rFont val="Calibri"/>
      </rPr>
      <t>defaults</t>
    </r>
    <r>
      <rPr>
        <sz val="11"/>
        <color rgb="FF000000"/>
        <rFont val="Calibri"/>
      </rPr>
      <t xml:space="preserve">
</t>
    </r>
    <r>
      <rPr>
        <sz val="11"/>
        <color rgb="FF000000"/>
        <rFont val="Calibri"/>
      </rPr>
      <t xml:space="preserve">  log     global</t>
    </r>
    <r>
      <rPr>
        <sz val="11"/>
        <color rgb="FF000000"/>
        <rFont val="Calibri"/>
      </rPr>
      <t xml:space="preserve">
</t>
    </r>
    <r>
      <rPr>
        <sz val="11"/>
        <color rgb="FF000000"/>
        <rFont val="Calibri"/>
      </rPr>
      <t xml:space="preserve">  option  httplog </t>
    </r>
    <r>
      <rPr>
        <sz val="11"/>
        <color rgb="FF000000"/>
        <rFont val="Calibri"/>
      </rPr>
      <t xml:space="preserve">
</t>
    </r>
    <r>
      <rPr>
        <sz val="11"/>
        <color rgb="FF000000"/>
        <rFont val="Calibri"/>
      </rPr>
      <t>Navigate to and open the following files:</t>
    </r>
    <r>
      <rPr>
        <sz val="11"/>
        <color rgb="FF000000"/>
        <rFont val="Calibri"/>
      </rPr>
      <t xml:space="preserve">
</t>
    </r>
    <r>
      <rPr>
        <sz val="11"/>
        <color rgb="FF000000"/>
        <rFont val="Calibri"/>
      </rPr>
      <t xml:space="preserve">/etc/haproxy/conf.d/30-vro-config.cfg </t>
    </r>
    <r>
      <rPr>
        <sz val="11"/>
        <color rgb="FF000000"/>
        <rFont val="Calibri"/>
      </rPr>
      <t xml:space="preserve">
</t>
    </r>
    <r>
      <rPr>
        <sz val="11"/>
        <color rgb="FF000000"/>
        <rFont val="Calibri"/>
      </rPr>
      <t>/etc/haproxy/conf.d/20-vcac.cfg</t>
    </r>
    <r>
      <rPr>
        <sz val="11"/>
        <color rgb="FF000000"/>
        <rFont val="Calibri"/>
      </rPr>
      <t xml:space="preserve">
</t>
    </r>
    <r>
      <rPr>
        <sz val="11"/>
        <color rgb="FF000000"/>
        <rFont val="Calibri"/>
      </rPr>
      <t>Navigate to the each frontend section.</t>
    </r>
    <r>
      <rPr>
        <sz val="11"/>
        <color rgb="FF000000"/>
        <rFont val="Calibri"/>
      </rPr>
      <t xml:space="preserve">
</t>
    </r>
    <r>
      <rPr>
        <sz val="11"/>
        <color rgb="FF000000"/>
        <rFont val="Calibri"/>
      </rPr>
      <t xml:space="preserve">Verify that the log keyword has not been set for each frontend. </t>
    </r>
    <r>
      <rPr>
        <sz val="11"/>
        <color rgb="FF000000"/>
        <rFont val="Calibri"/>
      </rPr>
      <t xml:space="preserve">
</t>
    </r>
    <r>
      <rPr>
        <sz val="11"/>
        <color rgb="FF000000"/>
        <rFont val="Calibri"/>
      </rPr>
      <t>If the log keyword is resent in a frontend, this is a finding.</t>
    </r>
    <r>
      <rPr>
        <sz val="11"/>
        <color rgb="FF000000"/>
        <rFont val="Calibri"/>
      </rPr>
      <t xml:space="preserve">
</t>
    </r>
    <r>
      <rPr>
        <sz val="11"/>
        <color rgb="FF000000"/>
        <rFont val="Calibri"/>
      </rPr>
      <t>Navigate to and open /etc/rsyslog.d/vcac.conf.</t>
    </r>
    <r>
      <rPr>
        <sz val="11"/>
        <color rgb="FF000000"/>
        <rFont val="Calibri"/>
      </rPr>
      <t xml:space="preserve">
</t>
    </r>
    <r>
      <rPr>
        <sz val="11"/>
        <color rgb="FF000000"/>
        <rFont val="Calibri"/>
      </rPr>
      <t xml:space="preserve">Review the configured syslog facilities and determine the location of the log file for the local0 syslog facility. </t>
    </r>
    <r>
      <rPr>
        <sz val="11"/>
        <color rgb="FF000000"/>
        <rFont val="Calibri"/>
      </rPr>
      <t xml:space="preserve">
</t>
    </r>
    <r>
      <rPr>
        <sz val="11"/>
        <color rgb="FF000000"/>
        <rFont val="Calibri"/>
      </rPr>
      <t>If the local0 syslog facility does not refer to a valid log file, this is a finding.</t>
    </r>
    <r>
      <rPr>
        <sz val="11"/>
        <color rgb="FF000000"/>
        <rFont val="Calibri"/>
      </rPr>
      <t xml:space="preserve">
</t>
    </r>
    <r>
      <rPr>
        <sz val="11"/>
        <color rgb="FF000000"/>
        <rFont val="Calibri"/>
      </rPr>
      <t>Navigate to and open the local0 syslog log file.</t>
    </r>
    <r>
      <rPr>
        <sz val="11"/>
        <color rgb="FF000000"/>
        <rFont val="Calibri"/>
      </rPr>
      <t xml:space="preserve">
</t>
    </r>
    <r>
      <rPr>
        <sz val="11"/>
        <color rgb="FF000000"/>
        <rFont val="Calibri"/>
      </rPr>
      <t xml:space="preserve">Verify that HAProxy is logging start and stop events to the log file. </t>
    </r>
    <r>
      <rPr>
        <sz val="11"/>
        <color rgb="FF000000"/>
        <rFont val="Calibri"/>
      </rPr>
      <t xml:space="preserve">
</t>
    </r>
    <r>
      <rPr>
        <sz val="11"/>
        <color rgb="FF000000"/>
        <rFont val="Calibri"/>
      </rPr>
      <t>If the log file is not recording HAProxy start and stop events, this is a finding.</t>
    </r>
  </si>
  <si>
    <t>V-90307</t>
  </si>
  <si>
    <r>
      <rPr>
        <sz val="11"/>
        <rFont val="Calibri"/>
      </rPr>
      <t>HAProxy must generate log records for system startup and shutdown.</t>
    </r>
  </si>
  <si>
    <r>
      <rPr>
        <sz val="11"/>
        <color rgb="FF000000"/>
        <rFont val="Calibri"/>
      </rPr>
      <t>Navigate to and open /etc/rsyslog.d/vcac.conf.</t>
    </r>
    <r>
      <rPr>
        <sz val="11"/>
        <color rgb="FF000000"/>
        <rFont val="Calibri"/>
      </rPr>
      <t xml:space="preserve">
</t>
    </r>
    <r>
      <rPr>
        <sz val="11"/>
        <color rgb="FF000000"/>
        <rFont val="Calibri"/>
      </rPr>
      <t>Configure the local0 syslog facility to write to an appropriate log file.</t>
    </r>
    <r>
      <rPr>
        <sz val="11"/>
        <color rgb="FF000000"/>
        <rFont val="Calibri"/>
      </rPr>
      <t xml:space="preserve">
</t>
    </r>
    <r>
      <rPr>
        <sz val="11"/>
        <color rgb="FF000000"/>
        <rFont val="Calibri"/>
      </rPr>
      <t>Navigate to and open /etc/haproxy/haproxy.cfg.</t>
    </r>
    <r>
      <rPr>
        <sz val="11"/>
        <color rgb="FF000000"/>
        <rFont val="Calibri"/>
      </rPr>
      <t xml:space="preserve">
</t>
    </r>
    <r>
      <rPr>
        <sz val="11"/>
        <color rgb="FF000000"/>
        <rFont val="Calibri"/>
      </rPr>
      <t xml:space="preserve">Configure the globals section with the following: </t>
    </r>
    <r>
      <rPr>
        <sz val="11"/>
        <color rgb="FF000000"/>
        <rFont val="Calibri"/>
      </rPr>
      <t xml:space="preserve">
</t>
    </r>
    <r>
      <rPr>
        <sz val="11"/>
        <color rgb="FF000000"/>
        <rFont val="Calibri"/>
      </rPr>
      <t>log 127.0.0.1 local0</t>
    </r>
    <r>
      <rPr>
        <sz val="11"/>
        <color rgb="FF000000"/>
        <rFont val="Calibri"/>
      </rPr>
      <t xml:space="preserve">
</t>
    </r>
    <r>
      <rPr>
        <sz val="11"/>
        <color rgb="FF000000"/>
        <rFont val="Calibri"/>
      </rPr>
      <t>Configure the defaults section with both of the following:</t>
    </r>
    <r>
      <rPr>
        <sz val="11"/>
        <color rgb="FF000000"/>
        <rFont val="Calibri"/>
      </rPr>
      <t xml:space="preserve">
</t>
    </r>
    <r>
      <rPr>
        <sz val="11"/>
        <color rgb="FF000000"/>
        <rFont val="Calibri"/>
      </rPr>
      <t>log     global</t>
    </r>
    <r>
      <rPr>
        <sz val="11"/>
        <color rgb="FF000000"/>
        <rFont val="Calibri"/>
      </rPr>
      <t xml:space="preserve">
</t>
    </r>
    <r>
      <rPr>
        <sz val="11"/>
        <color rgb="FF000000"/>
        <rFont val="Calibri"/>
      </rPr>
      <t>option  httplog</t>
    </r>
  </si>
  <si>
    <r>
      <rPr>
        <sz val="11"/>
        <color rgb="FF000000"/>
        <rFont val="Calibri"/>
      </rPr>
      <t>Logging must be comprehensive to be useful for both intrusion monitoring and security investigations. Recording the start and stop events of HAProxy will provide useful information to investigators.</t>
    </r>
  </si>
  <si>
    <r>
      <rPr>
        <sz val="11"/>
        <color rgb="FF000000"/>
        <rFont val="Calibri"/>
      </rPr>
      <t>Navigate to and open /etc/haproxy/haproxy.cfg</t>
    </r>
    <r>
      <rPr>
        <sz val="11"/>
        <color rgb="FF000000"/>
        <rFont val="Calibri"/>
      </rPr>
      <t xml:space="preserve">
</t>
    </r>
    <r>
      <rPr>
        <sz val="11"/>
        <color rgb="FF000000"/>
        <rFont val="Calibri"/>
      </rPr>
      <t>Navigate to the globals section.</t>
    </r>
    <r>
      <rPr>
        <sz val="11"/>
        <color rgb="FF000000"/>
        <rFont val="Calibri"/>
      </rPr>
      <t xml:space="preserve">
</t>
    </r>
    <r>
      <rPr>
        <sz val="11"/>
        <color rgb="FF000000"/>
        <rFont val="Calibri"/>
      </rPr>
      <t>Verify that the globals section contains the log keyword, and that the log option contains the local0 syslog facility as its parameter.</t>
    </r>
    <r>
      <rPr>
        <sz val="11"/>
        <color rgb="FF000000"/>
        <rFont val="Calibri"/>
      </rPr>
      <t xml:space="preserve">
</t>
    </r>
    <r>
      <rPr>
        <sz val="11"/>
        <color rgb="FF000000"/>
        <rFont val="Calibri"/>
      </rPr>
      <t>If properly configured, the globals section will contain the following:</t>
    </r>
    <r>
      <rPr>
        <sz val="11"/>
        <color rgb="FF000000"/>
        <rFont val="Calibri"/>
      </rPr>
      <t xml:space="preserve">
</t>
    </r>
    <r>
      <rPr>
        <sz val="11"/>
        <color rgb="FF000000"/>
        <rFont val="Calibri"/>
      </rPr>
      <t>global</t>
    </r>
    <r>
      <rPr>
        <sz val="11"/>
        <color rgb="FF000000"/>
        <rFont val="Calibri"/>
      </rPr>
      <t xml:space="preserve">
</t>
    </r>
    <r>
      <rPr>
        <sz val="11"/>
        <color rgb="FF000000"/>
        <rFont val="Calibri"/>
      </rPr>
      <t xml:space="preserve">  log 127.0.0.1   local0</t>
    </r>
    <r>
      <rPr>
        <sz val="11"/>
        <color rgb="FF000000"/>
        <rFont val="Calibri"/>
      </rPr>
      <t xml:space="preserve">
</t>
    </r>
    <r>
      <rPr>
        <sz val="11"/>
        <color rgb="FF000000"/>
        <rFont val="Calibri"/>
      </rPr>
      <t>If the local0 syslog facility is not configured, this is a finding.</t>
    </r>
    <r>
      <rPr>
        <sz val="11"/>
        <color rgb="FF000000"/>
        <rFont val="Calibri"/>
      </rPr>
      <t xml:space="preserve">
</t>
    </r>
    <r>
      <rPr>
        <sz val="11"/>
        <color rgb="FF000000"/>
        <rFont val="Calibri"/>
      </rPr>
      <t>Navigate to the defaults section.</t>
    </r>
    <r>
      <rPr>
        <sz val="11"/>
        <color rgb="FF000000"/>
        <rFont val="Calibri"/>
      </rPr>
      <t xml:space="preserve">
</t>
    </r>
    <r>
      <rPr>
        <sz val="11"/>
        <color rgb="FF000000"/>
        <rFont val="Calibri"/>
      </rPr>
      <t>Verify that the defaults section contains the log keyword with the global value.</t>
    </r>
    <r>
      <rPr>
        <sz val="11"/>
        <color rgb="FF000000"/>
        <rFont val="Calibri"/>
      </rPr>
      <t xml:space="preserve">
</t>
    </r>
    <r>
      <rPr>
        <sz val="11"/>
        <color rgb="FF000000"/>
        <rFont val="Calibri"/>
      </rPr>
      <t>Verify that an option keyword has been configured with the httplog value.</t>
    </r>
    <r>
      <rPr>
        <sz val="11"/>
        <color rgb="FF000000"/>
        <rFont val="Calibri"/>
      </rPr>
      <t xml:space="preserve">
</t>
    </r>
    <r>
      <rPr>
        <sz val="11"/>
        <color rgb="FF000000"/>
        <rFont val="Calibri"/>
      </rPr>
      <t>If properly configured, the globals section will contain the following:</t>
    </r>
    <r>
      <rPr>
        <sz val="11"/>
        <color rgb="FF000000"/>
        <rFont val="Calibri"/>
      </rPr>
      <t xml:space="preserve">
</t>
    </r>
    <r>
      <rPr>
        <sz val="11"/>
        <color rgb="FF000000"/>
        <rFont val="Calibri"/>
      </rPr>
      <t>defaults</t>
    </r>
    <r>
      <rPr>
        <sz val="11"/>
        <color rgb="FF000000"/>
        <rFont val="Calibri"/>
      </rPr>
      <t xml:space="preserve">
</t>
    </r>
    <r>
      <rPr>
        <sz val="11"/>
        <color rgb="FF000000"/>
        <rFont val="Calibri"/>
      </rPr>
      <t xml:space="preserve">  log     global</t>
    </r>
    <r>
      <rPr>
        <sz val="11"/>
        <color rgb="FF000000"/>
        <rFont val="Calibri"/>
      </rPr>
      <t xml:space="preserve">
</t>
    </r>
    <r>
      <rPr>
        <sz val="11"/>
        <color rgb="FF000000"/>
        <rFont val="Calibri"/>
      </rPr>
      <t xml:space="preserve">  option  httplog </t>
    </r>
    <r>
      <rPr>
        <sz val="11"/>
        <color rgb="FF000000"/>
        <rFont val="Calibri"/>
      </rPr>
      <t xml:space="preserve">
</t>
    </r>
    <r>
      <rPr>
        <sz val="11"/>
        <color rgb="FF000000"/>
        <rFont val="Calibri"/>
      </rPr>
      <t>Navigate to and open /etc/rsyslog.d/vcac.conf.</t>
    </r>
    <r>
      <rPr>
        <sz val="11"/>
        <color rgb="FF000000"/>
        <rFont val="Calibri"/>
      </rPr>
      <t xml:space="preserve">
</t>
    </r>
    <r>
      <rPr>
        <sz val="11"/>
        <color rgb="FF000000"/>
        <rFont val="Calibri"/>
      </rPr>
      <t xml:space="preserve">Review the configured syslog facilities and determine the location of the log file for the local0 syslog facility. </t>
    </r>
    <r>
      <rPr>
        <sz val="11"/>
        <color rgb="FF000000"/>
        <rFont val="Calibri"/>
      </rPr>
      <t xml:space="preserve">
</t>
    </r>
    <r>
      <rPr>
        <sz val="11"/>
        <color rgb="FF000000"/>
        <rFont val="Calibri"/>
      </rPr>
      <t>If the local0 syslog facility does not refer to a valid log file, this is a finding.</t>
    </r>
    <r>
      <rPr>
        <sz val="11"/>
        <color rgb="FF000000"/>
        <rFont val="Calibri"/>
      </rPr>
      <t xml:space="preserve">
</t>
    </r>
    <r>
      <rPr>
        <sz val="11"/>
        <color rgb="FF000000"/>
        <rFont val="Calibri"/>
      </rPr>
      <t>Navigate to and open the local0 syslog log file.</t>
    </r>
    <r>
      <rPr>
        <sz val="11"/>
        <color rgb="FF000000"/>
        <rFont val="Calibri"/>
      </rPr>
      <t xml:space="preserve">
</t>
    </r>
    <r>
      <rPr>
        <sz val="11"/>
        <color rgb="FF000000"/>
        <rFont val="Calibri"/>
      </rPr>
      <t xml:space="preserve">Verify that HAProxy is logging start and stop events to the log file. </t>
    </r>
    <r>
      <rPr>
        <sz val="11"/>
        <color rgb="FF000000"/>
        <rFont val="Calibri"/>
      </rPr>
      <t xml:space="preserve">
</t>
    </r>
    <r>
      <rPr>
        <sz val="11"/>
        <color rgb="FF000000"/>
        <rFont val="Calibri"/>
      </rPr>
      <t>If the log file is not recording HAProxy start and stop events, this is a finding.</t>
    </r>
  </si>
  <si>
    <t>V-90309</t>
  </si>
  <si>
    <r>
      <rPr>
        <sz val="11"/>
        <rFont val="Calibri"/>
      </rPr>
      <t>HAProxy must log what type of events occurred.</t>
    </r>
  </si>
  <si>
    <r>
      <rPr>
        <sz val="11"/>
        <color rgb="FF000000"/>
        <rFont val="Calibri"/>
      </rPr>
      <t xml:space="preserve">Ascertaining the correct type of event that occurred is important during forensic analysis. The correct determination of the event and when it occurred is important in relation to other events that happened at that same time. </t>
    </r>
    <r>
      <rPr>
        <sz val="11"/>
        <color rgb="FF000000"/>
        <rFont val="Calibri"/>
      </rPr>
      <t xml:space="preserve">
</t>
    </r>
    <r>
      <rPr>
        <sz val="11"/>
        <color rgb="FF000000"/>
        <rFont val="Calibri"/>
      </rPr>
      <t>Without sufficient information establishing what type of log event occurred, investigation into the cause of event is severely hindered. Log record content that may be necessary to satisfy the requirement of this control includes, but is not limited to, time stamps, source and destination IP addresses, user/process identifiers, event descriptions, application-specific events, success/fail indications, file names involved, access control, or flow control rules invoked.</t>
    </r>
    <r>
      <rPr>
        <sz val="11"/>
        <color rgb="FF000000"/>
        <rFont val="Calibri"/>
      </rPr>
      <t xml:space="preserve">
</t>
    </r>
    <r>
      <rPr>
        <sz val="11"/>
        <color rgb="FF000000"/>
        <rFont val="Calibri"/>
      </rPr>
      <t>When configured for httplog, HAProxy logs uses the Common Log Format (CLF). The CLF format, a World Wide Web Consortium standard, captures the type of web server event in addition to other useful information. This will enable forensic analysis of server events in case of a malicious event.</t>
    </r>
  </si>
  <si>
    <r>
      <rPr>
        <sz val="11"/>
        <color rgb="FF000000"/>
        <rFont val="Calibri"/>
      </rPr>
      <t>Navigate to and open /etc/haproxy/haproxy.cfg</t>
    </r>
    <r>
      <rPr>
        <sz val="11"/>
        <color rgb="FF000000"/>
        <rFont val="Calibri"/>
      </rPr>
      <t xml:space="preserve">
</t>
    </r>
    <r>
      <rPr>
        <sz val="11"/>
        <color rgb="FF000000"/>
        <rFont val="Calibri"/>
      </rPr>
      <t>Navigate to the globals section.</t>
    </r>
    <r>
      <rPr>
        <sz val="11"/>
        <color rgb="FF000000"/>
        <rFont val="Calibri"/>
      </rPr>
      <t xml:space="preserve">
</t>
    </r>
    <r>
      <rPr>
        <sz val="11"/>
        <color rgb="FF000000"/>
        <rFont val="Calibri"/>
      </rPr>
      <t>Verify that the globals section contains the log keyword, and that the log option contains the local0 syslog facility as its parameter.</t>
    </r>
    <r>
      <rPr>
        <sz val="11"/>
        <color rgb="FF000000"/>
        <rFont val="Calibri"/>
      </rPr>
      <t xml:space="preserve">
</t>
    </r>
    <r>
      <rPr>
        <sz val="11"/>
        <color rgb="FF000000"/>
        <rFont val="Calibri"/>
      </rPr>
      <t>If properly configured, the globals section will contain the following:</t>
    </r>
    <r>
      <rPr>
        <sz val="11"/>
        <color rgb="FF000000"/>
        <rFont val="Calibri"/>
      </rPr>
      <t xml:space="preserve">
</t>
    </r>
    <r>
      <rPr>
        <sz val="11"/>
        <color rgb="FF000000"/>
        <rFont val="Calibri"/>
      </rPr>
      <t>global</t>
    </r>
    <r>
      <rPr>
        <sz val="11"/>
        <color rgb="FF000000"/>
        <rFont val="Calibri"/>
      </rPr>
      <t xml:space="preserve">
</t>
    </r>
    <r>
      <rPr>
        <sz val="11"/>
        <color rgb="FF000000"/>
        <rFont val="Calibri"/>
      </rPr>
      <t xml:space="preserve">  log 127.0.0.1   local0</t>
    </r>
    <r>
      <rPr>
        <sz val="11"/>
        <color rgb="FF000000"/>
        <rFont val="Calibri"/>
      </rPr>
      <t xml:space="preserve">
</t>
    </r>
    <r>
      <rPr>
        <sz val="11"/>
        <color rgb="FF000000"/>
        <rFont val="Calibri"/>
      </rPr>
      <t>If the local0 syslog facility is not configured, this is a finding.</t>
    </r>
    <r>
      <rPr>
        <sz val="11"/>
        <color rgb="FF000000"/>
        <rFont val="Calibri"/>
      </rPr>
      <t xml:space="preserve">
</t>
    </r>
    <r>
      <rPr>
        <sz val="11"/>
        <color rgb="FF000000"/>
        <rFont val="Calibri"/>
      </rPr>
      <t>Navigate to the defaults section.</t>
    </r>
    <r>
      <rPr>
        <sz val="11"/>
        <color rgb="FF000000"/>
        <rFont val="Calibri"/>
      </rPr>
      <t xml:space="preserve">
</t>
    </r>
    <r>
      <rPr>
        <sz val="11"/>
        <color rgb="FF000000"/>
        <rFont val="Calibri"/>
      </rPr>
      <t>Verify that the defaults section contains the log keyword with the global value.</t>
    </r>
    <r>
      <rPr>
        <sz val="11"/>
        <color rgb="FF000000"/>
        <rFont val="Calibri"/>
      </rPr>
      <t xml:space="preserve">
</t>
    </r>
    <r>
      <rPr>
        <sz val="11"/>
        <color rgb="FF000000"/>
        <rFont val="Calibri"/>
      </rPr>
      <t>Verify that an option keyword has been configured with the httplog value.</t>
    </r>
    <r>
      <rPr>
        <sz val="11"/>
        <color rgb="FF000000"/>
        <rFont val="Calibri"/>
      </rPr>
      <t xml:space="preserve">
</t>
    </r>
    <r>
      <rPr>
        <sz val="11"/>
        <color rgb="FF000000"/>
        <rFont val="Calibri"/>
      </rPr>
      <t>If properly configured, the globals section will contain the following:</t>
    </r>
    <r>
      <rPr>
        <sz val="11"/>
        <color rgb="FF000000"/>
        <rFont val="Calibri"/>
      </rPr>
      <t xml:space="preserve">
</t>
    </r>
    <r>
      <rPr>
        <sz val="11"/>
        <color rgb="FF000000"/>
        <rFont val="Calibri"/>
      </rPr>
      <t>defaults</t>
    </r>
    <r>
      <rPr>
        <sz val="11"/>
        <color rgb="FF000000"/>
        <rFont val="Calibri"/>
      </rPr>
      <t xml:space="preserve">
</t>
    </r>
    <r>
      <rPr>
        <sz val="11"/>
        <color rgb="FF000000"/>
        <rFont val="Calibri"/>
      </rPr>
      <t xml:space="preserve">  log     global</t>
    </r>
    <r>
      <rPr>
        <sz val="11"/>
        <color rgb="FF000000"/>
        <rFont val="Calibri"/>
      </rPr>
      <t xml:space="preserve">
</t>
    </r>
    <r>
      <rPr>
        <sz val="11"/>
        <color rgb="FF000000"/>
        <rFont val="Calibri"/>
      </rPr>
      <t xml:space="preserve">  option  httplog </t>
    </r>
    <r>
      <rPr>
        <sz val="11"/>
        <color rgb="FF000000"/>
        <rFont val="Calibri"/>
      </rPr>
      <t xml:space="preserve">
</t>
    </r>
    <r>
      <rPr>
        <sz val="11"/>
        <color rgb="FF000000"/>
        <rFont val="Calibri"/>
      </rPr>
      <t>Navigate to and open /etc/rsyslog.d/vcac.conf.</t>
    </r>
    <r>
      <rPr>
        <sz val="11"/>
        <color rgb="FF000000"/>
        <rFont val="Calibri"/>
      </rPr>
      <t xml:space="preserve">
</t>
    </r>
    <r>
      <rPr>
        <sz val="11"/>
        <color rgb="FF000000"/>
        <rFont val="Calibri"/>
      </rPr>
      <t xml:space="preserve">Review the configured syslog facilities and determine the location of the log file for the local0 syslog facility. </t>
    </r>
    <r>
      <rPr>
        <sz val="11"/>
        <color rgb="FF000000"/>
        <rFont val="Calibri"/>
      </rPr>
      <t xml:space="preserve">
</t>
    </r>
    <r>
      <rPr>
        <sz val="11"/>
        <color rgb="FF000000"/>
        <rFont val="Calibri"/>
      </rPr>
      <t>If the local0 syslog facility does not refer to a valid log file, this is a finding.</t>
    </r>
    <r>
      <rPr>
        <sz val="11"/>
        <color rgb="FF000000"/>
        <rFont val="Calibri"/>
      </rPr>
      <t xml:space="preserve">
</t>
    </r>
    <r>
      <rPr>
        <sz val="11"/>
        <color rgb="FF000000"/>
        <rFont val="Calibri"/>
      </rPr>
      <t>Navigate to and open the local0 syslog log file.</t>
    </r>
    <r>
      <rPr>
        <sz val="11"/>
        <color rgb="FF000000"/>
        <rFont val="Calibri"/>
      </rPr>
      <t xml:space="preserve">
</t>
    </r>
    <r>
      <rPr>
        <sz val="11"/>
        <color rgb="FF000000"/>
        <rFont val="Calibri"/>
      </rPr>
      <t xml:space="preserve">Verify that HAProxy is logging the type of events to the log file. </t>
    </r>
    <r>
      <rPr>
        <sz val="11"/>
        <color rgb="FF000000"/>
        <rFont val="Calibri"/>
      </rPr>
      <t xml:space="preserve">
</t>
    </r>
    <r>
      <rPr>
        <sz val="11"/>
        <color rgb="FF000000"/>
        <rFont val="Calibri"/>
      </rPr>
      <t>If the log file is not recording the type of events, this is a finding.</t>
    </r>
  </si>
  <si>
    <t>V-90311</t>
  </si>
  <si>
    <r>
      <rPr>
        <sz val="11"/>
        <rFont val="Calibri"/>
      </rPr>
      <t>HAProxy must log when events occurred.</t>
    </r>
  </si>
  <si>
    <r>
      <rPr>
        <sz val="11"/>
        <color rgb="FF000000"/>
        <rFont val="Calibri"/>
      </rPr>
      <t xml:space="preserve">Ascertaining when an event occurred is important during forensic analysis. The correct determination of the event and when it occurred is important in relation to other events that happened at that same time. </t>
    </r>
    <r>
      <rPr>
        <sz val="11"/>
        <color rgb="FF000000"/>
        <rFont val="Calibri"/>
      </rPr>
      <t xml:space="preserve">
</t>
    </r>
    <r>
      <rPr>
        <sz val="11"/>
        <color rgb="FF000000"/>
        <rFont val="Calibri"/>
      </rPr>
      <t>Without sufficient information establishing when an event occurred, investigation into the cause of event is severely hindered. Log record content that may be necessary to satisfy the requirement of this control includes, but is not limited to, time stamps, source and destination IP addresses, user/process identifiers, event descriptions, application-specific events, success/fail indications, file names involved, access control, or flow control rules invoked.</t>
    </r>
    <r>
      <rPr>
        <sz val="11"/>
        <color rgb="FF000000"/>
        <rFont val="Calibri"/>
      </rPr>
      <t xml:space="preserve">
</t>
    </r>
    <r>
      <rPr>
        <sz val="11"/>
        <color rgb="FF000000"/>
        <rFont val="Calibri"/>
      </rPr>
      <t>When configured for httplog, HAProxy logs uses the Common Log Format (CLF). The CLF format, a World Wide Web Consortium standard, captures the time of a web server event in addition to other useful information. This will enable forensic analysis of server events in case of a malicious event.</t>
    </r>
  </si>
  <si>
    <r>
      <rPr>
        <sz val="11"/>
        <color rgb="FF000000"/>
        <rFont val="Calibri"/>
      </rPr>
      <t>Navigate to and open /etc/haproxy/haproxy.cfg</t>
    </r>
    <r>
      <rPr>
        <sz val="11"/>
        <color rgb="FF000000"/>
        <rFont val="Calibri"/>
      </rPr>
      <t xml:space="preserve">
</t>
    </r>
    <r>
      <rPr>
        <sz val="11"/>
        <color rgb="FF000000"/>
        <rFont val="Calibri"/>
      </rPr>
      <t>Navigate to the globals section.</t>
    </r>
    <r>
      <rPr>
        <sz val="11"/>
        <color rgb="FF000000"/>
        <rFont val="Calibri"/>
      </rPr>
      <t xml:space="preserve">
</t>
    </r>
    <r>
      <rPr>
        <sz val="11"/>
        <color rgb="FF000000"/>
        <rFont val="Calibri"/>
      </rPr>
      <t>Verify that the globals section contains the log keyword, and that the log option contains the local0 syslog facility as its parameter.</t>
    </r>
    <r>
      <rPr>
        <sz val="11"/>
        <color rgb="FF000000"/>
        <rFont val="Calibri"/>
      </rPr>
      <t xml:space="preserve">
</t>
    </r>
    <r>
      <rPr>
        <sz val="11"/>
        <color rgb="FF000000"/>
        <rFont val="Calibri"/>
      </rPr>
      <t>If properly configured, the globals section will contain the following:</t>
    </r>
    <r>
      <rPr>
        <sz val="11"/>
        <color rgb="FF000000"/>
        <rFont val="Calibri"/>
      </rPr>
      <t xml:space="preserve">
</t>
    </r>
    <r>
      <rPr>
        <sz val="11"/>
        <color rgb="FF000000"/>
        <rFont val="Calibri"/>
      </rPr>
      <t>global</t>
    </r>
    <r>
      <rPr>
        <sz val="11"/>
        <color rgb="FF000000"/>
        <rFont val="Calibri"/>
      </rPr>
      <t xml:space="preserve">
</t>
    </r>
    <r>
      <rPr>
        <sz val="11"/>
        <color rgb="FF000000"/>
        <rFont val="Calibri"/>
      </rPr>
      <t xml:space="preserve">  log 127.0.0.1   local0</t>
    </r>
    <r>
      <rPr>
        <sz val="11"/>
        <color rgb="FF000000"/>
        <rFont val="Calibri"/>
      </rPr>
      <t xml:space="preserve">
</t>
    </r>
    <r>
      <rPr>
        <sz val="11"/>
        <color rgb="FF000000"/>
        <rFont val="Calibri"/>
      </rPr>
      <t>If the local0 syslog facility is not configured, this is a finding.</t>
    </r>
    <r>
      <rPr>
        <sz val="11"/>
        <color rgb="FF000000"/>
        <rFont val="Calibri"/>
      </rPr>
      <t xml:space="preserve">
</t>
    </r>
    <r>
      <rPr>
        <sz val="11"/>
        <color rgb="FF000000"/>
        <rFont val="Calibri"/>
      </rPr>
      <t>Navigate to the defaults section.</t>
    </r>
    <r>
      <rPr>
        <sz val="11"/>
        <color rgb="FF000000"/>
        <rFont val="Calibri"/>
      </rPr>
      <t xml:space="preserve">
</t>
    </r>
    <r>
      <rPr>
        <sz val="11"/>
        <color rgb="FF000000"/>
        <rFont val="Calibri"/>
      </rPr>
      <t>Verify that the defaults section contains the log keyword with the global value.</t>
    </r>
    <r>
      <rPr>
        <sz val="11"/>
        <color rgb="FF000000"/>
        <rFont val="Calibri"/>
      </rPr>
      <t xml:space="preserve">
</t>
    </r>
    <r>
      <rPr>
        <sz val="11"/>
        <color rgb="FF000000"/>
        <rFont val="Calibri"/>
      </rPr>
      <t>Verify that an option keyword has been configured with the httplog value.</t>
    </r>
    <r>
      <rPr>
        <sz val="11"/>
        <color rgb="FF000000"/>
        <rFont val="Calibri"/>
      </rPr>
      <t xml:space="preserve">
</t>
    </r>
    <r>
      <rPr>
        <sz val="11"/>
        <color rgb="FF000000"/>
        <rFont val="Calibri"/>
      </rPr>
      <t>If properly configured, the globals section will contain the following:</t>
    </r>
    <r>
      <rPr>
        <sz val="11"/>
        <color rgb="FF000000"/>
        <rFont val="Calibri"/>
      </rPr>
      <t xml:space="preserve">
</t>
    </r>
    <r>
      <rPr>
        <sz val="11"/>
        <color rgb="FF000000"/>
        <rFont val="Calibri"/>
      </rPr>
      <t>defaults</t>
    </r>
    <r>
      <rPr>
        <sz val="11"/>
        <color rgb="FF000000"/>
        <rFont val="Calibri"/>
      </rPr>
      <t xml:space="preserve">
</t>
    </r>
    <r>
      <rPr>
        <sz val="11"/>
        <color rgb="FF000000"/>
        <rFont val="Calibri"/>
      </rPr>
      <t xml:space="preserve">  log     global</t>
    </r>
    <r>
      <rPr>
        <sz val="11"/>
        <color rgb="FF000000"/>
        <rFont val="Calibri"/>
      </rPr>
      <t xml:space="preserve">
</t>
    </r>
    <r>
      <rPr>
        <sz val="11"/>
        <color rgb="FF000000"/>
        <rFont val="Calibri"/>
      </rPr>
      <t xml:space="preserve">  option  httplog </t>
    </r>
    <r>
      <rPr>
        <sz val="11"/>
        <color rgb="FF000000"/>
        <rFont val="Calibri"/>
      </rPr>
      <t xml:space="preserve">
</t>
    </r>
    <r>
      <rPr>
        <sz val="11"/>
        <color rgb="FF000000"/>
        <rFont val="Calibri"/>
      </rPr>
      <t>Navigate to and open /etc/rsyslog.d/vcac.conf.</t>
    </r>
    <r>
      <rPr>
        <sz val="11"/>
        <color rgb="FF000000"/>
        <rFont val="Calibri"/>
      </rPr>
      <t xml:space="preserve">
</t>
    </r>
    <r>
      <rPr>
        <sz val="11"/>
        <color rgb="FF000000"/>
        <rFont val="Calibri"/>
      </rPr>
      <t xml:space="preserve">Review the configured syslog facilities and determine the location of the log file for the local0 syslog facility. </t>
    </r>
    <r>
      <rPr>
        <sz val="11"/>
        <color rgb="FF000000"/>
        <rFont val="Calibri"/>
      </rPr>
      <t xml:space="preserve">
</t>
    </r>
    <r>
      <rPr>
        <sz val="11"/>
        <color rgb="FF000000"/>
        <rFont val="Calibri"/>
      </rPr>
      <t>If the local0 syslog facility does not refer to a valid log file, this is a finding.</t>
    </r>
    <r>
      <rPr>
        <sz val="11"/>
        <color rgb="FF000000"/>
        <rFont val="Calibri"/>
      </rPr>
      <t xml:space="preserve">
</t>
    </r>
    <r>
      <rPr>
        <sz val="11"/>
        <color rgb="FF000000"/>
        <rFont val="Calibri"/>
      </rPr>
      <t>Navigate to and open the local0 syslog log file.</t>
    </r>
    <r>
      <rPr>
        <sz val="11"/>
        <color rgb="FF000000"/>
        <rFont val="Calibri"/>
      </rPr>
      <t xml:space="preserve">
</t>
    </r>
    <r>
      <rPr>
        <sz val="11"/>
        <color rgb="FF000000"/>
        <rFont val="Calibri"/>
      </rPr>
      <t xml:space="preserve">Verify that HAProxy is logging the time of events to the log file. </t>
    </r>
    <r>
      <rPr>
        <sz val="11"/>
        <color rgb="FF000000"/>
        <rFont val="Calibri"/>
      </rPr>
      <t xml:space="preserve">
</t>
    </r>
    <r>
      <rPr>
        <sz val="11"/>
        <color rgb="FF000000"/>
        <rFont val="Calibri"/>
      </rPr>
      <t>If the log file is not recording the time of events, this is a finding.</t>
    </r>
  </si>
  <si>
    <t>V-90313</t>
  </si>
  <si>
    <r>
      <rPr>
        <sz val="11"/>
        <rFont val="Calibri"/>
      </rPr>
      <t>HAProxy must log where events occurred.</t>
    </r>
  </si>
  <si>
    <r>
      <rPr>
        <sz val="11"/>
        <color rgb="FF000000"/>
        <rFont val="Calibri"/>
      </rPr>
      <t xml:space="preserve">Ascertaining where an event occurred is important during forensic analysis. The correct determination of the event and where on the web server it occurred is important in relation to other events that happened at that same time. </t>
    </r>
    <r>
      <rPr>
        <sz val="11"/>
        <color rgb="FF000000"/>
        <rFont val="Calibri"/>
      </rPr>
      <t xml:space="preserve">
</t>
    </r>
    <r>
      <rPr>
        <sz val="11"/>
        <color rgb="FF000000"/>
        <rFont val="Calibri"/>
      </rPr>
      <t>Without sufficient information establishing where an event occurred, investigation into the cause of event is severely hindered. Log record content that may be necessary to satisfy the requirement of this control includes, but is not limited to, time stamps, source and destination IP addresses, user/process identifiers, event descriptions, application-specific events, success/fail indications, file names involved, access control, or flow control rules invoked.</t>
    </r>
    <r>
      <rPr>
        <sz val="11"/>
        <color rgb="FF000000"/>
        <rFont val="Calibri"/>
      </rPr>
      <t xml:space="preserve">
</t>
    </r>
    <r>
      <rPr>
        <sz val="11"/>
        <color rgb="FF000000"/>
        <rFont val="Calibri"/>
      </rPr>
      <t>When configured for httplog, HAProxy logs uses the Common Log Format (CLF). The CLF format, a World Wide Web Consortium standard, captures the local resource that was the target of a web server event in addition to other useful information. This will enable forensic analysis of server events in case of a malicious event.</t>
    </r>
  </si>
  <si>
    <r>
      <rPr>
        <sz val="11"/>
        <color rgb="FF000000"/>
        <rFont val="Calibri"/>
      </rPr>
      <t>Navigate to and open /etc/haproxy/haproxy.cfg</t>
    </r>
    <r>
      <rPr>
        <sz val="11"/>
        <color rgb="FF000000"/>
        <rFont val="Calibri"/>
      </rPr>
      <t xml:space="preserve">
</t>
    </r>
    <r>
      <rPr>
        <sz val="11"/>
        <color rgb="FF000000"/>
        <rFont val="Calibri"/>
      </rPr>
      <t>Navigate to the globals section.</t>
    </r>
    <r>
      <rPr>
        <sz val="11"/>
        <color rgb="FF000000"/>
        <rFont val="Calibri"/>
      </rPr>
      <t xml:space="preserve">
</t>
    </r>
    <r>
      <rPr>
        <sz val="11"/>
        <color rgb="FF000000"/>
        <rFont val="Calibri"/>
      </rPr>
      <t>Verify that the globals section contains the log keyword, and that the log option contains the local0 syslog facility as its parameter.</t>
    </r>
    <r>
      <rPr>
        <sz val="11"/>
        <color rgb="FF000000"/>
        <rFont val="Calibri"/>
      </rPr>
      <t xml:space="preserve">
</t>
    </r>
    <r>
      <rPr>
        <sz val="11"/>
        <color rgb="FF000000"/>
        <rFont val="Calibri"/>
      </rPr>
      <t>If properly configured, the globals section will contain the following:</t>
    </r>
    <r>
      <rPr>
        <sz val="11"/>
        <color rgb="FF000000"/>
        <rFont val="Calibri"/>
      </rPr>
      <t xml:space="preserve">
</t>
    </r>
    <r>
      <rPr>
        <sz val="11"/>
        <color rgb="FF000000"/>
        <rFont val="Calibri"/>
      </rPr>
      <t>global</t>
    </r>
    <r>
      <rPr>
        <sz val="11"/>
        <color rgb="FF000000"/>
        <rFont val="Calibri"/>
      </rPr>
      <t xml:space="preserve">
</t>
    </r>
    <r>
      <rPr>
        <sz val="11"/>
        <color rgb="FF000000"/>
        <rFont val="Calibri"/>
      </rPr>
      <t xml:space="preserve">  log 127.0.0.1   local0</t>
    </r>
    <r>
      <rPr>
        <sz val="11"/>
        <color rgb="FF000000"/>
        <rFont val="Calibri"/>
      </rPr>
      <t xml:space="preserve">
</t>
    </r>
    <r>
      <rPr>
        <sz val="11"/>
        <color rgb="FF000000"/>
        <rFont val="Calibri"/>
      </rPr>
      <t>If the local0 syslog facility is not configured, this is a finding.</t>
    </r>
    <r>
      <rPr>
        <sz val="11"/>
        <color rgb="FF000000"/>
        <rFont val="Calibri"/>
      </rPr>
      <t xml:space="preserve">
</t>
    </r>
    <r>
      <rPr>
        <sz val="11"/>
        <color rgb="FF000000"/>
        <rFont val="Calibri"/>
      </rPr>
      <t>Navigate to the defaults section.</t>
    </r>
    <r>
      <rPr>
        <sz val="11"/>
        <color rgb="FF000000"/>
        <rFont val="Calibri"/>
      </rPr>
      <t xml:space="preserve">
</t>
    </r>
    <r>
      <rPr>
        <sz val="11"/>
        <color rgb="FF000000"/>
        <rFont val="Calibri"/>
      </rPr>
      <t>Verify that the defaults section contains the log keyword with the global value.</t>
    </r>
    <r>
      <rPr>
        <sz val="11"/>
        <color rgb="FF000000"/>
        <rFont val="Calibri"/>
      </rPr>
      <t xml:space="preserve">
</t>
    </r>
    <r>
      <rPr>
        <sz val="11"/>
        <color rgb="FF000000"/>
        <rFont val="Calibri"/>
      </rPr>
      <t>Verify that an option keyword has been configured with the httplog value.</t>
    </r>
    <r>
      <rPr>
        <sz val="11"/>
        <color rgb="FF000000"/>
        <rFont val="Calibri"/>
      </rPr>
      <t xml:space="preserve">
</t>
    </r>
    <r>
      <rPr>
        <sz val="11"/>
        <color rgb="FF000000"/>
        <rFont val="Calibri"/>
      </rPr>
      <t>If properly configured, the globals section will contain the following:</t>
    </r>
    <r>
      <rPr>
        <sz val="11"/>
        <color rgb="FF000000"/>
        <rFont val="Calibri"/>
      </rPr>
      <t xml:space="preserve">
</t>
    </r>
    <r>
      <rPr>
        <sz val="11"/>
        <color rgb="FF000000"/>
        <rFont val="Calibri"/>
      </rPr>
      <t>defaults</t>
    </r>
    <r>
      <rPr>
        <sz val="11"/>
        <color rgb="FF000000"/>
        <rFont val="Calibri"/>
      </rPr>
      <t xml:space="preserve">
</t>
    </r>
    <r>
      <rPr>
        <sz val="11"/>
        <color rgb="FF000000"/>
        <rFont val="Calibri"/>
      </rPr>
      <t xml:space="preserve">  log     global</t>
    </r>
    <r>
      <rPr>
        <sz val="11"/>
        <color rgb="FF000000"/>
        <rFont val="Calibri"/>
      </rPr>
      <t xml:space="preserve">
</t>
    </r>
    <r>
      <rPr>
        <sz val="11"/>
        <color rgb="FF000000"/>
        <rFont val="Calibri"/>
      </rPr>
      <t xml:space="preserve">  option  httplog </t>
    </r>
    <r>
      <rPr>
        <sz val="11"/>
        <color rgb="FF000000"/>
        <rFont val="Calibri"/>
      </rPr>
      <t xml:space="preserve">
</t>
    </r>
    <r>
      <rPr>
        <sz val="11"/>
        <color rgb="FF000000"/>
        <rFont val="Calibri"/>
      </rPr>
      <t>Navigate to and open /etc/rsyslog.d/vcac.conf.</t>
    </r>
    <r>
      <rPr>
        <sz val="11"/>
        <color rgb="FF000000"/>
        <rFont val="Calibri"/>
      </rPr>
      <t xml:space="preserve">
</t>
    </r>
    <r>
      <rPr>
        <sz val="11"/>
        <color rgb="FF000000"/>
        <rFont val="Calibri"/>
      </rPr>
      <t xml:space="preserve">Review the configured syslog facilities and determine the location of the log file for the local0 syslog facility. </t>
    </r>
    <r>
      <rPr>
        <sz val="11"/>
        <color rgb="FF000000"/>
        <rFont val="Calibri"/>
      </rPr>
      <t xml:space="preserve">
</t>
    </r>
    <r>
      <rPr>
        <sz val="11"/>
        <color rgb="FF000000"/>
        <rFont val="Calibri"/>
      </rPr>
      <t>If the local0 syslog facility does not refer to a valid log file, this is a finding.</t>
    </r>
    <r>
      <rPr>
        <sz val="11"/>
        <color rgb="FF000000"/>
        <rFont val="Calibri"/>
      </rPr>
      <t xml:space="preserve">
</t>
    </r>
    <r>
      <rPr>
        <sz val="11"/>
        <color rgb="FF000000"/>
        <rFont val="Calibri"/>
      </rPr>
      <t>Navigate to and open the local0 syslog log file.</t>
    </r>
    <r>
      <rPr>
        <sz val="11"/>
        <color rgb="FF000000"/>
        <rFont val="Calibri"/>
      </rPr>
      <t xml:space="preserve">
</t>
    </r>
    <r>
      <rPr>
        <sz val="11"/>
        <color rgb="FF000000"/>
        <rFont val="Calibri"/>
      </rPr>
      <t xml:space="preserve">Verify that HAProxy is logging where on the web server resources were requested to the log file. </t>
    </r>
    <r>
      <rPr>
        <sz val="11"/>
        <color rgb="FF000000"/>
        <rFont val="Calibri"/>
      </rPr>
      <t xml:space="preserve">
</t>
    </r>
    <r>
      <rPr>
        <sz val="11"/>
        <color rgb="FF000000"/>
        <rFont val="Calibri"/>
      </rPr>
      <t>If the log file is not recording where the events occurred, this is a finding.</t>
    </r>
  </si>
  <si>
    <t>V-90315</t>
  </si>
  <si>
    <r>
      <rPr>
        <sz val="11"/>
        <rFont val="Calibri"/>
      </rPr>
      <t>HAProxy must log the source of events.</t>
    </r>
  </si>
  <si>
    <r>
      <rPr>
        <sz val="11"/>
        <color rgb="FF000000"/>
        <rFont val="Calibri"/>
      </rPr>
      <t xml:space="preserve">Ascertaining the source of an event is important during forensic analysis. The correct determination of the event and what client requested the resource is important in relation to other events that happened at that same time. </t>
    </r>
    <r>
      <rPr>
        <sz val="11"/>
        <color rgb="FF000000"/>
        <rFont val="Calibri"/>
      </rPr>
      <t xml:space="preserve">
</t>
    </r>
    <r>
      <rPr>
        <sz val="11"/>
        <color rgb="FF000000"/>
        <rFont val="Calibri"/>
      </rPr>
      <t>Without sufficient information establishing the source of an event, investigation into the cause of event is severely hindered. Log record content that may be necessary to satisfy the requirement of this control includes, but is not limited to, time stamps, source and destination IP addresses, user/process identifiers, event descriptions, application-specific events, success/fail indications, file names involved, access control, or flow control rules invoked.</t>
    </r>
    <r>
      <rPr>
        <sz val="11"/>
        <color rgb="FF000000"/>
        <rFont val="Calibri"/>
      </rPr>
      <t xml:space="preserve">
</t>
    </r>
    <r>
      <rPr>
        <sz val="11"/>
        <color rgb="FF000000"/>
        <rFont val="Calibri"/>
      </rPr>
      <t>When configured for httplog, HAProxy logs uses the Common Log Format (CLF). The CLF format, a World Wide Web Consortium standard, captures the client IP address that requested the web server event in addition to other useful information. This will enable forensic analysis of server events in case of a malicious event.</t>
    </r>
  </si>
  <si>
    <r>
      <rPr>
        <sz val="11"/>
        <color rgb="FF000000"/>
        <rFont val="Calibri"/>
      </rPr>
      <t>Navigate to and open /etc/haproxy/haproxy.cfg</t>
    </r>
    <r>
      <rPr>
        <sz val="11"/>
        <color rgb="FF000000"/>
        <rFont val="Calibri"/>
      </rPr>
      <t xml:space="preserve">
</t>
    </r>
    <r>
      <rPr>
        <sz val="11"/>
        <color rgb="FF000000"/>
        <rFont val="Calibri"/>
      </rPr>
      <t>Navigate to the globals section.</t>
    </r>
    <r>
      <rPr>
        <sz val="11"/>
        <color rgb="FF000000"/>
        <rFont val="Calibri"/>
      </rPr>
      <t xml:space="preserve">
</t>
    </r>
    <r>
      <rPr>
        <sz val="11"/>
        <color rgb="FF000000"/>
        <rFont val="Calibri"/>
      </rPr>
      <t>Verify that the globals section contains the log keyword, and that the log option contains the local0 syslog facility as its parameter.</t>
    </r>
    <r>
      <rPr>
        <sz val="11"/>
        <color rgb="FF000000"/>
        <rFont val="Calibri"/>
      </rPr>
      <t xml:space="preserve">
</t>
    </r>
    <r>
      <rPr>
        <sz val="11"/>
        <color rgb="FF000000"/>
        <rFont val="Calibri"/>
      </rPr>
      <t>If properly configured, the globals section will contain the following:</t>
    </r>
    <r>
      <rPr>
        <sz val="11"/>
        <color rgb="FF000000"/>
        <rFont val="Calibri"/>
      </rPr>
      <t xml:space="preserve">
</t>
    </r>
    <r>
      <rPr>
        <sz val="11"/>
        <color rgb="FF000000"/>
        <rFont val="Calibri"/>
      </rPr>
      <t>global</t>
    </r>
    <r>
      <rPr>
        <sz val="11"/>
        <color rgb="FF000000"/>
        <rFont val="Calibri"/>
      </rPr>
      <t xml:space="preserve">
</t>
    </r>
    <r>
      <rPr>
        <sz val="11"/>
        <color rgb="FF000000"/>
        <rFont val="Calibri"/>
      </rPr>
      <t xml:space="preserve">  log 127.0.0.1   local0</t>
    </r>
    <r>
      <rPr>
        <sz val="11"/>
        <color rgb="FF000000"/>
        <rFont val="Calibri"/>
      </rPr>
      <t xml:space="preserve">
</t>
    </r>
    <r>
      <rPr>
        <sz val="11"/>
        <color rgb="FF000000"/>
        <rFont val="Calibri"/>
      </rPr>
      <t>If the local0 syslog facility is not configured, this is a finding.</t>
    </r>
    <r>
      <rPr>
        <sz val="11"/>
        <color rgb="FF000000"/>
        <rFont val="Calibri"/>
      </rPr>
      <t xml:space="preserve">
</t>
    </r>
    <r>
      <rPr>
        <sz val="11"/>
        <color rgb="FF000000"/>
        <rFont val="Calibri"/>
      </rPr>
      <t>Navigate to the defaults section.</t>
    </r>
    <r>
      <rPr>
        <sz val="11"/>
        <color rgb="FF000000"/>
        <rFont val="Calibri"/>
      </rPr>
      <t xml:space="preserve">
</t>
    </r>
    <r>
      <rPr>
        <sz val="11"/>
        <color rgb="FF000000"/>
        <rFont val="Calibri"/>
      </rPr>
      <t>Verify that the defaults section contains the log keyword with the global value.</t>
    </r>
    <r>
      <rPr>
        <sz val="11"/>
        <color rgb="FF000000"/>
        <rFont val="Calibri"/>
      </rPr>
      <t xml:space="preserve">
</t>
    </r>
    <r>
      <rPr>
        <sz val="11"/>
        <color rgb="FF000000"/>
        <rFont val="Calibri"/>
      </rPr>
      <t>Verify that an option keyword has been configured with the httplog value.</t>
    </r>
    <r>
      <rPr>
        <sz val="11"/>
        <color rgb="FF000000"/>
        <rFont val="Calibri"/>
      </rPr>
      <t xml:space="preserve">
</t>
    </r>
    <r>
      <rPr>
        <sz val="11"/>
        <color rgb="FF000000"/>
        <rFont val="Calibri"/>
      </rPr>
      <t>If properly configured, the globals section will contain the following:</t>
    </r>
    <r>
      <rPr>
        <sz val="11"/>
        <color rgb="FF000000"/>
        <rFont val="Calibri"/>
      </rPr>
      <t xml:space="preserve">
</t>
    </r>
    <r>
      <rPr>
        <sz val="11"/>
        <color rgb="FF000000"/>
        <rFont val="Calibri"/>
      </rPr>
      <t>defaults</t>
    </r>
    <r>
      <rPr>
        <sz val="11"/>
        <color rgb="FF000000"/>
        <rFont val="Calibri"/>
      </rPr>
      <t xml:space="preserve">
</t>
    </r>
    <r>
      <rPr>
        <sz val="11"/>
        <color rgb="FF000000"/>
        <rFont val="Calibri"/>
      </rPr>
      <t xml:space="preserve">  log     global</t>
    </r>
    <r>
      <rPr>
        <sz val="11"/>
        <color rgb="FF000000"/>
        <rFont val="Calibri"/>
      </rPr>
      <t xml:space="preserve">
</t>
    </r>
    <r>
      <rPr>
        <sz val="11"/>
        <color rgb="FF000000"/>
        <rFont val="Calibri"/>
      </rPr>
      <t xml:space="preserve">  option  httplog </t>
    </r>
    <r>
      <rPr>
        <sz val="11"/>
        <color rgb="FF000000"/>
        <rFont val="Calibri"/>
      </rPr>
      <t xml:space="preserve">
</t>
    </r>
    <r>
      <rPr>
        <sz val="11"/>
        <color rgb="FF000000"/>
        <rFont val="Calibri"/>
      </rPr>
      <t>Navigate to and open /etc/rsyslog.d/vcac.conf.</t>
    </r>
    <r>
      <rPr>
        <sz val="11"/>
        <color rgb="FF000000"/>
        <rFont val="Calibri"/>
      </rPr>
      <t xml:space="preserve">
</t>
    </r>
    <r>
      <rPr>
        <sz val="11"/>
        <color rgb="FF000000"/>
        <rFont val="Calibri"/>
      </rPr>
      <t xml:space="preserve">Review the configured syslog facilities and determine the location of the log file for the local0 syslog facility. </t>
    </r>
    <r>
      <rPr>
        <sz val="11"/>
        <color rgb="FF000000"/>
        <rFont val="Calibri"/>
      </rPr>
      <t xml:space="preserve">
</t>
    </r>
    <r>
      <rPr>
        <sz val="11"/>
        <color rgb="FF000000"/>
        <rFont val="Calibri"/>
      </rPr>
      <t>If the local0 syslog facility does not refer to a valid log file, this is a finding.</t>
    </r>
    <r>
      <rPr>
        <sz val="11"/>
        <color rgb="FF000000"/>
        <rFont val="Calibri"/>
      </rPr>
      <t xml:space="preserve">
</t>
    </r>
    <r>
      <rPr>
        <sz val="11"/>
        <color rgb="FF000000"/>
        <rFont val="Calibri"/>
      </rPr>
      <t>Navigate to and open the local0 syslog log file.</t>
    </r>
    <r>
      <rPr>
        <sz val="11"/>
        <color rgb="FF000000"/>
        <rFont val="Calibri"/>
      </rPr>
      <t xml:space="preserve">
</t>
    </r>
    <r>
      <rPr>
        <sz val="11"/>
        <color rgb="FF000000"/>
        <rFont val="Calibri"/>
      </rPr>
      <t xml:space="preserve">Verify that HAProxy is logging the source of the event to the log file. </t>
    </r>
    <r>
      <rPr>
        <sz val="11"/>
        <color rgb="FF000000"/>
        <rFont val="Calibri"/>
      </rPr>
      <t xml:space="preserve">
</t>
    </r>
    <r>
      <rPr>
        <sz val="11"/>
        <color rgb="FF000000"/>
        <rFont val="Calibri"/>
      </rPr>
      <t>If the log file is not recording the source of the event, this is a finding.</t>
    </r>
  </si>
  <si>
    <t>V-90317</t>
  </si>
  <si>
    <r>
      <rPr>
        <sz val="11"/>
        <rFont val="Calibri"/>
      </rPr>
      <t>HAProxy must log the outcome of events.</t>
    </r>
  </si>
  <si>
    <r>
      <rPr>
        <sz val="11"/>
        <color rgb="FF000000"/>
        <rFont val="Calibri"/>
      </rPr>
      <t xml:space="preserve">Ascertaining the outcome of an event is important during forensic analysis. The correct determination of the event and its outcome is important in relation to other events that happened at that same time. </t>
    </r>
    <r>
      <rPr>
        <sz val="11"/>
        <color rgb="FF000000"/>
        <rFont val="Calibri"/>
      </rPr>
      <t xml:space="preserve">
</t>
    </r>
    <r>
      <rPr>
        <sz val="11"/>
        <color rgb="FF000000"/>
        <rFont val="Calibri"/>
      </rPr>
      <t>Without sufficient information establishing the outcome of an event, investigation into the cause of event is severely hindered. Log record content that may be necessary to satisfy the requirement of this control includes, but is not limited to, time stamps, source and destination IP addresses, user/process identifiers, event descriptions, application-specific events, success/fail indications, file names involved, access control, or flow control rules invoked.</t>
    </r>
    <r>
      <rPr>
        <sz val="11"/>
        <color rgb="FF000000"/>
        <rFont val="Calibri"/>
      </rPr>
      <t xml:space="preserve">
</t>
    </r>
    <r>
      <rPr>
        <sz val="11"/>
        <color rgb="FF000000"/>
        <rFont val="Calibri"/>
      </rPr>
      <t>When configured for httplog, HAProxy logs uses the Common Log Format (CLF). The CLF format, a World Wide Web Consortium standard, captures the success or failure of the web server event in addition to other useful information. This will enable forensic analysis of server events in case of a malicious event.</t>
    </r>
  </si>
  <si>
    <r>
      <rPr>
        <sz val="11"/>
        <color rgb="FF000000"/>
        <rFont val="Calibri"/>
      </rPr>
      <t>Navigate to and open /etc/haproxy/haproxy.cfg</t>
    </r>
    <r>
      <rPr>
        <sz val="11"/>
        <color rgb="FF000000"/>
        <rFont val="Calibri"/>
      </rPr>
      <t xml:space="preserve">
</t>
    </r>
    <r>
      <rPr>
        <sz val="11"/>
        <color rgb="FF000000"/>
        <rFont val="Calibri"/>
      </rPr>
      <t>Navigate to the globals section.</t>
    </r>
    <r>
      <rPr>
        <sz val="11"/>
        <color rgb="FF000000"/>
        <rFont val="Calibri"/>
      </rPr>
      <t xml:space="preserve">
</t>
    </r>
    <r>
      <rPr>
        <sz val="11"/>
        <color rgb="FF000000"/>
        <rFont val="Calibri"/>
      </rPr>
      <t>Verify that the globals section contains the log keyword, and that the log option contains the local0 syslog facility as its parameter.</t>
    </r>
    <r>
      <rPr>
        <sz val="11"/>
        <color rgb="FF000000"/>
        <rFont val="Calibri"/>
      </rPr>
      <t xml:space="preserve">
</t>
    </r>
    <r>
      <rPr>
        <sz val="11"/>
        <color rgb="FF000000"/>
        <rFont val="Calibri"/>
      </rPr>
      <t>If properly configured, the globals section will contain the following:</t>
    </r>
    <r>
      <rPr>
        <sz val="11"/>
        <color rgb="FF000000"/>
        <rFont val="Calibri"/>
      </rPr>
      <t xml:space="preserve">
</t>
    </r>
    <r>
      <rPr>
        <sz val="11"/>
        <color rgb="FF000000"/>
        <rFont val="Calibri"/>
      </rPr>
      <t>global</t>
    </r>
    <r>
      <rPr>
        <sz val="11"/>
        <color rgb="FF000000"/>
        <rFont val="Calibri"/>
      </rPr>
      <t xml:space="preserve">
</t>
    </r>
    <r>
      <rPr>
        <sz val="11"/>
        <color rgb="FF000000"/>
        <rFont val="Calibri"/>
      </rPr>
      <t xml:space="preserve">  log 127.0.0.1   local0</t>
    </r>
    <r>
      <rPr>
        <sz val="11"/>
        <color rgb="FF000000"/>
        <rFont val="Calibri"/>
      </rPr>
      <t xml:space="preserve">
</t>
    </r>
    <r>
      <rPr>
        <sz val="11"/>
        <color rgb="FF000000"/>
        <rFont val="Calibri"/>
      </rPr>
      <t>If the local0 syslog facility is not configured, this is a finding.</t>
    </r>
    <r>
      <rPr>
        <sz val="11"/>
        <color rgb="FF000000"/>
        <rFont val="Calibri"/>
      </rPr>
      <t xml:space="preserve">
</t>
    </r>
    <r>
      <rPr>
        <sz val="11"/>
        <color rgb="FF000000"/>
        <rFont val="Calibri"/>
      </rPr>
      <t>Navigate to the defaults section.</t>
    </r>
    <r>
      <rPr>
        <sz val="11"/>
        <color rgb="FF000000"/>
        <rFont val="Calibri"/>
      </rPr>
      <t xml:space="preserve">
</t>
    </r>
    <r>
      <rPr>
        <sz val="11"/>
        <color rgb="FF000000"/>
        <rFont val="Calibri"/>
      </rPr>
      <t>Verify that the defaults section contains the log keyword with the global value.</t>
    </r>
    <r>
      <rPr>
        <sz val="11"/>
        <color rgb="FF000000"/>
        <rFont val="Calibri"/>
      </rPr>
      <t xml:space="preserve">
</t>
    </r>
    <r>
      <rPr>
        <sz val="11"/>
        <color rgb="FF000000"/>
        <rFont val="Calibri"/>
      </rPr>
      <t>Verify that an option keyword has been configured with the httplog value.</t>
    </r>
    <r>
      <rPr>
        <sz val="11"/>
        <color rgb="FF000000"/>
        <rFont val="Calibri"/>
      </rPr>
      <t xml:space="preserve">
</t>
    </r>
    <r>
      <rPr>
        <sz val="11"/>
        <color rgb="FF000000"/>
        <rFont val="Calibri"/>
      </rPr>
      <t>If properly configured, the globals section will contain the following:</t>
    </r>
    <r>
      <rPr>
        <sz val="11"/>
        <color rgb="FF000000"/>
        <rFont val="Calibri"/>
      </rPr>
      <t xml:space="preserve">
</t>
    </r>
    <r>
      <rPr>
        <sz val="11"/>
        <color rgb="FF000000"/>
        <rFont val="Calibri"/>
      </rPr>
      <t>defaults</t>
    </r>
    <r>
      <rPr>
        <sz val="11"/>
        <color rgb="FF000000"/>
        <rFont val="Calibri"/>
      </rPr>
      <t xml:space="preserve">
</t>
    </r>
    <r>
      <rPr>
        <sz val="11"/>
        <color rgb="FF000000"/>
        <rFont val="Calibri"/>
      </rPr>
      <t xml:space="preserve">  log     global</t>
    </r>
    <r>
      <rPr>
        <sz val="11"/>
        <color rgb="FF000000"/>
        <rFont val="Calibri"/>
      </rPr>
      <t xml:space="preserve">
</t>
    </r>
    <r>
      <rPr>
        <sz val="11"/>
        <color rgb="FF000000"/>
        <rFont val="Calibri"/>
      </rPr>
      <t xml:space="preserve">  option  httplog </t>
    </r>
    <r>
      <rPr>
        <sz val="11"/>
        <color rgb="FF000000"/>
        <rFont val="Calibri"/>
      </rPr>
      <t xml:space="preserve">
</t>
    </r>
    <r>
      <rPr>
        <sz val="11"/>
        <color rgb="FF000000"/>
        <rFont val="Calibri"/>
      </rPr>
      <t>Navigate to and open /etc/rsyslog.d/vcac.conf.</t>
    </r>
    <r>
      <rPr>
        <sz val="11"/>
        <color rgb="FF000000"/>
        <rFont val="Calibri"/>
      </rPr>
      <t xml:space="preserve">
</t>
    </r>
    <r>
      <rPr>
        <sz val="11"/>
        <color rgb="FF000000"/>
        <rFont val="Calibri"/>
      </rPr>
      <t xml:space="preserve">Review the configured syslog facilities and determine the location of the log file for the local0 syslog facility. </t>
    </r>
    <r>
      <rPr>
        <sz val="11"/>
        <color rgb="FF000000"/>
        <rFont val="Calibri"/>
      </rPr>
      <t xml:space="preserve">
</t>
    </r>
    <r>
      <rPr>
        <sz val="11"/>
        <color rgb="FF000000"/>
        <rFont val="Calibri"/>
      </rPr>
      <t>If the local0 syslog facility does not refer to a valid log file, this is a finding.</t>
    </r>
    <r>
      <rPr>
        <sz val="11"/>
        <color rgb="FF000000"/>
        <rFont val="Calibri"/>
      </rPr>
      <t xml:space="preserve">
</t>
    </r>
    <r>
      <rPr>
        <sz val="11"/>
        <color rgb="FF000000"/>
        <rFont val="Calibri"/>
      </rPr>
      <t>Navigate to and open the local0 syslog log file.</t>
    </r>
    <r>
      <rPr>
        <sz val="11"/>
        <color rgb="FF000000"/>
        <rFont val="Calibri"/>
      </rPr>
      <t xml:space="preserve">
</t>
    </r>
    <r>
      <rPr>
        <sz val="11"/>
        <color rgb="FF000000"/>
        <rFont val="Calibri"/>
      </rPr>
      <t xml:space="preserve">Verify that HAProxy is logging the outcome of web server events to the log file. </t>
    </r>
    <r>
      <rPr>
        <sz val="11"/>
        <color rgb="FF000000"/>
        <rFont val="Calibri"/>
      </rPr>
      <t xml:space="preserve">
</t>
    </r>
    <r>
      <rPr>
        <sz val="11"/>
        <color rgb="FF000000"/>
        <rFont val="Calibri"/>
      </rPr>
      <t>If the log file is not recording the outcome of events, this is a finding.</t>
    </r>
  </si>
  <si>
    <t>V-90319</t>
  </si>
  <si>
    <r>
      <rPr>
        <sz val="11"/>
        <rFont val="Calibri"/>
      </rPr>
      <t>HAProxy must log the session ID from the request headers.</t>
    </r>
  </si>
  <si>
    <r>
      <rPr>
        <sz val="11"/>
        <color rgb="FF000000"/>
        <rFont val="Calibri"/>
      </rPr>
      <t xml:space="preserve">Ascertaining the identity of the requestor of an event is important during forensic analysis. The correct determination of identity of the requestor of the event and its outcome is important in relation to other events that happened at that same time. </t>
    </r>
    <r>
      <rPr>
        <sz val="11"/>
        <color rgb="FF000000"/>
        <rFont val="Calibri"/>
      </rPr>
      <t xml:space="preserve">
</t>
    </r>
    <r>
      <rPr>
        <sz val="11"/>
        <color rgb="FF000000"/>
        <rFont val="Calibri"/>
      </rPr>
      <t>Without sufficient information establishing the identity of the requestor of an event, investigation into the cause of event is severely hindered. Log record content that may be necessary to satisfy the requirement of this control includes, but is not limited to, time stamps, source and destination IP addresses, user/process identifiers, event descriptions, application-specific events, success/fail indications, file names involved, access control, or flow control rules invoked.</t>
    </r>
    <r>
      <rPr>
        <sz val="11"/>
        <color rgb="FF000000"/>
        <rFont val="Calibri"/>
      </rPr>
      <t xml:space="preserve">
</t>
    </r>
    <r>
      <rPr>
        <sz val="11"/>
        <color rgb="FF000000"/>
        <rFont val="Calibri"/>
      </rPr>
      <t>When configured for httplog, HAProxy logs uses the Common Log Format (CLF). The CLF format, a World Wide Web Consortium standard, captures the request headers of the web server event in addition to other useful information. This will enable forensic analysis of server events in case of a malicious event.</t>
    </r>
  </si>
  <si>
    <r>
      <rPr>
        <sz val="11"/>
        <color rgb="FF000000"/>
        <rFont val="Calibri"/>
      </rPr>
      <t>Navigate to and open /etc/haproxy/haproxy.cfg</t>
    </r>
    <r>
      <rPr>
        <sz val="11"/>
        <color rgb="FF000000"/>
        <rFont val="Calibri"/>
      </rPr>
      <t xml:space="preserve">
</t>
    </r>
    <r>
      <rPr>
        <sz val="11"/>
        <color rgb="FF000000"/>
        <rFont val="Calibri"/>
      </rPr>
      <t>Navigate to the globals section.</t>
    </r>
    <r>
      <rPr>
        <sz val="11"/>
        <color rgb="FF000000"/>
        <rFont val="Calibri"/>
      </rPr>
      <t xml:space="preserve">
</t>
    </r>
    <r>
      <rPr>
        <sz val="11"/>
        <color rgb="FF000000"/>
        <rFont val="Calibri"/>
      </rPr>
      <t>Verify that the globals section contains the log keyword, and that the log option contains the local0 syslog facility as its parameter.</t>
    </r>
    <r>
      <rPr>
        <sz val="11"/>
        <color rgb="FF000000"/>
        <rFont val="Calibri"/>
      </rPr>
      <t xml:space="preserve">
</t>
    </r>
    <r>
      <rPr>
        <sz val="11"/>
        <color rgb="FF000000"/>
        <rFont val="Calibri"/>
      </rPr>
      <t>If properly configured, the globals section will contain the following:</t>
    </r>
    <r>
      <rPr>
        <sz val="11"/>
        <color rgb="FF000000"/>
        <rFont val="Calibri"/>
      </rPr>
      <t xml:space="preserve">
</t>
    </r>
    <r>
      <rPr>
        <sz val="11"/>
        <color rgb="FF000000"/>
        <rFont val="Calibri"/>
      </rPr>
      <t>global</t>
    </r>
    <r>
      <rPr>
        <sz val="11"/>
        <color rgb="FF000000"/>
        <rFont val="Calibri"/>
      </rPr>
      <t xml:space="preserve">
</t>
    </r>
    <r>
      <rPr>
        <sz val="11"/>
        <color rgb="FF000000"/>
        <rFont val="Calibri"/>
      </rPr>
      <t xml:space="preserve">  log 127.0.0.1   local0</t>
    </r>
    <r>
      <rPr>
        <sz val="11"/>
        <color rgb="FF000000"/>
        <rFont val="Calibri"/>
      </rPr>
      <t xml:space="preserve">
</t>
    </r>
    <r>
      <rPr>
        <sz val="11"/>
        <color rgb="FF000000"/>
        <rFont val="Calibri"/>
      </rPr>
      <t>If the local0 syslog facility is not configured, this is a finding.</t>
    </r>
    <r>
      <rPr>
        <sz val="11"/>
        <color rgb="FF000000"/>
        <rFont val="Calibri"/>
      </rPr>
      <t xml:space="preserve">
</t>
    </r>
    <r>
      <rPr>
        <sz val="11"/>
        <color rgb="FF000000"/>
        <rFont val="Calibri"/>
      </rPr>
      <t>Navigate to the defaults section.</t>
    </r>
    <r>
      <rPr>
        <sz val="11"/>
        <color rgb="FF000000"/>
        <rFont val="Calibri"/>
      </rPr>
      <t xml:space="preserve">
</t>
    </r>
    <r>
      <rPr>
        <sz val="11"/>
        <color rgb="FF000000"/>
        <rFont val="Calibri"/>
      </rPr>
      <t>Verify that the defaults section contains the log keyword with the global value.</t>
    </r>
    <r>
      <rPr>
        <sz val="11"/>
        <color rgb="FF000000"/>
        <rFont val="Calibri"/>
      </rPr>
      <t xml:space="preserve">
</t>
    </r>
    <r>
      <rPr>
        <sz val="11"/>
        <color rgb="FF000000"/>
        <rFont val="Calibri"/>
      </rPr>
      <t>Verify that an option keyword has been configured with the httplog value.</t>
    </r>
    <r>
      <rPr>
        <sz val="11"/>
        <color rgb="FF000000"/>
        <rFont val="Calibri"/>
      </rPr>
      <t xml:space="preserve">
</t>
    </r>
    <r>
      <rPr>
        <sz val="11"/>
        <color rgb="FF000000"/>
        <rFont val="Calibri"/>
      </rPr>
      <t>If properly configured, the globals section will contain the following:</t>
    </r>
    <r>
      <rPr>
        <sz val="11"/>
        <color rgb="FF000000"/>
        <rFont val="Calibri"/>
      </rPr>
      <t xml:space="preserve">
</t>
    </r>
    <r>
      <rPr>
        <sz val="11"/>
        <color rgb="FF000000"/>
        <rFont val="Calibri"/>
      </rPr>
      <t>defaults</t>
    </r>
    <r>
      <rPr>
        <sz val="11"/>
        <color rgb="FF000000"/>
        <rFont val="Calibri"/>
      </rPr>
      <t xml:space="preserve">
</t>
    </r>
    <r>
      <rPr>
        <sz val="11"/>
        <color rgb="FF000000"/>
        <rFont val="Calibri"/>
      </rPr>
      <t xml:space="preserve">  log     global</t>
    </r>
    <r>
      <rPr>
        <sz val="11"/>
        <color rgb="FF000000"/>
        <rFont val="Calibri"/>
      </rPr>
      <t xml:space="preserve">
</t>
    </r>
    <r>
      <rPr>
        <sz val="11"/>
        <color rgb="FF000000"/>
        <rFont val="Calibri"/>
      </rPr>
      <t xml:space="preserve">  option  httplog </t>
    </r>
    <r>
      <rPr>
        <sz val="11"/>
        <color rgb="FF000000"/>
        <rFont val="Calibri"/>
      </rPr>
      <t xml:space="preserve">
</t>
    </r>
    <r>
      <rPr>
        <sz val="11"/>
        <color rgb="FF000000"/>
        <rFont val="Calibri"/>
      </rPr>
      <t>Navigate to and open /etc/rsyslog.d/vcac.conf.</t>
    </r>
    <r>
      <rPr>
        <sz val="11"/>
        <color rgb="FF000000"/>
        <rFont val="Calibri"/>
      </rPr>
      <t xml:space="preserve">
</t>
    </r>
    <r>
      <rPr>
        <sz val="11"/>
        <color rgb="FF000000"/>
        <rFont val="Calibri"/>
      </rPr>
      <t xml:space="preserve">Review the configured syslog facilities and determine the location of the log file for the local0 syslog facility. </t>
    </r>
    <r>
      <rPr>
        <sz val="11"/>
        <color rgb="FF000000"/>
        <rFont val="Calibri"/>
      </rPr>
      <t xml:space="preserve">
</t>
    </r>
    <r>
      <rPr>
        <sz val="11"/>
        <color rgb="FF000000"/>
        <rFont val="Calibri"/>
      </rPr>
      <t>If the local0 syslog facility does not refer to a valid log file, this is a finding.</t>
    </r>
    <r>
      <rPr>
        <sz val="11"/>
        <color rgb="FF000000"/>
        <rFont val="Calibri"/>
      </rPr>
      <t xml:space="preserve">
</t>
    </r>
    <r>
      <rPr>
        <sz val="11"/>
        <color rgb="FF000000"/>
        <rFont val="Calibri"/>
      </rPr>
      <t>Navigate to and open the local0 syslog log file.</t>
    </r>
    <r>
      <rPr>
        <sz val="11"/>
        <color rgb="FF000000"/>
        <rFont val="Calibri"/>
      </rPr>
      <t xml:space="preserve">
</t>
    </r>
    <r>
      <rPr>
        <sz val="11"/>
        <color rgb="FF000000"/>
        <rFont val="Calibri"/>
      </rPr>
      <t xml:space="preserve">Verify that HAProxy is logging request headers to include session ID to the log file. </t>
    </r>
    <r>
      <rPr>
        <sz val="11"/>
        <color rgb="FF000000"/>
        <rFont val="Calibri"/>
      </rPr>
      <t xml:space="preserve">
</t>
    </r>
    <r>
      <rPr>
        <sz val="11"/>
        <color rgb="FF000000"/>
        <rFont val="Calibri"/>
      </rPr>
      <t>If the log file is not recording the session ID from the request headers, this is a finding.</t>
    </r>
  </si>
  <si>
    <t>V-90321</t>
  </si>
  <si>
    <r>
      <rPr>
        <sz val="11"/>
        <rFont val="Calibri"/>
      </rPr>
      <t>HAProxy session IDs must be sent to the client using SSL/TLS.</t>
    </r>
  </si>
  <si>
    <r>
      <rPr>
        <sz val="11"/>
        <color rgb="FF000000"/>
        <rFont val="Calibri"/>
      </rPr>
      <t>The HTTP protocol is a stateless protocol. To maintain a session, a session identifier is used. The session identifier is a piece of data that is used to identify a session and a user. If the session identifier is compromised by an attacker, the session can be hijacked. By encrypting the session identifier, the identifier becomes more difficult for an attacker to hijack, decrypt, and use before the session has expired.</t>
    </r>
    <r>
      <rPr>
        <sz val="11"/>
        <color rgb="FF000000"/>
        <rFont val="Calibri"/>
      </rPr>
      <t xml:space="preserve">
</t>
    </r>
    <r>
      <rPr>
        <sz val="11"/>
        <color rgb="FF000000"/>
        <rFont val="Calibri"/>
      </rPr>
      <t>In order to protect the integrity and confidentiality of the remote sessions, HAProxy uses SSL/TLS.</t>
    </r>
  </si>
  <si>
    <t>V-90323</t>
  </si>
  <si>
    <r>
      <rPr>
        <sz val="11"/>
        <rFont val="Calibri"/>
      </rPr>
      <t>HAProxy must maintain the confidentiality and integrity of information during reception.</t>
    </r>
  </si>
  <si>
    <t>V-90325</t>
  </si>
  <si>
    <r>
      <rPr>
        <sz val="11"/>
        <rFont val="Calibri"/>
      </rPr>
      <t>Lighttpd must have the correct group-ownership on the log files to ensure they are protected from unauthorized modification.</t>
    </r>
  </si>
  <si>
    <t>V-90327</t>
  </si>
  <si>
    <r>
      <rPr>
        <sz val="11"/>
        <rFont val="Calibri"/>
      </rPr>
      <t>Lighttpd must have the correct permissions on the log files to ensure they are protected from unauthorized modification.</t>
    </r>
  </si>
  <si>
    <t>V-90329</t>
  </si>
  <si>
    <r>
      <rPr>
        <sz val="11"/>
        <rFont val="Calibri"/>
      </rPr>
      <t>Lighttpd must have the correct group-ownership on the log files to ensure they are protected from unauthorized deletion.</t>
    </r>
  </si>
  <si>
    <t>V-90331</t>
  </si>
  <si>
    <r>
      <rPr>
        <sz val="11"/>
        <rFont val="Calibri"/>
      </rPr>
      <t>Lighttpd must have the correct permissions on the log files to ensure they are protected from unauthorized deletion.</t>
    </r>
  </si>
  <si>
    <t>V-90333</t>
  </si>
  <si>
    <r>
      <rPr>
        <sz val="11"/>
        <rFont val="Calibri"/>
      </rPr>
      <t>Lighttpd proxy settings must be configured.</t>
    </r>
  </si>
  <si>
    <r>
      <rPr>
        <sz val="11"/>
        <color rgb="FF000000"/>
        <rFont val="Calibri"/>
      </rPr>
      <t>Navigate to and open /opt/vmware/etc/lighttpd/lighttpd.conf</t>
    </r>
    <r>
      <rPr>
        <sz val="11"/>
        <color rgb="FF000000"/>
        <rFont val="Calibri"/>
      </rPr>
      <t xml:space="preserve">
</t>
    </r>
    <r>
      <rPr>
        <sz val="11"/>
        <color rgb="FF000000"/>
        <rFont val="Calibri"/>
      </rPr>
      <t>Navigate to proxy.server. Set the proxy.server "host" value to "127.0.0.1" and the proxy.server "port" value to "5488".</t>
    </r>
    <r>
      <rPr>
        <sz val="11"/>
        <color rgb="FF000000"/>
        <rFont val="Calibri"/>
      </rPr>
      <t xml:space="preserve">
</t>
    </r>
    <r>
      <rPr>
        <sz val="11"/>
        <color rgb="FF000000"/>
        <rFont val="Calibri"/>
      </rPr>
      <t>Note: The proxy.server section should look like this when it is configured:</t>
    </r>
    <r>
      <rPr>
        <sz val="11"/>
        <color rgb="FF000000"/>
        <rFont val="Calibri"/>
      </rPr>
      <t xml:space="preserve">
</t>
    </r>
    <r>
      <rPr>
        <sz val="11"/>
        <color rgb="FF000000"/>
        <rFont val="Calibri"/>
      </rPr>
      <t>$HTTP["url"] =~ "^/cimom" {</t>
    </r>
    <r>
      <rPr>
        <sz val="11"/>
        <color rgb="FF000000"/>
        <rFont val="Calibri"/>
      </rPr>
      <t xml:space="preserve">
</t>
    </r>
    <r>
      <rPr>
        <sz val="11"/>
        <color rgb="FF000000"/>
        <rFont val="Calibri"/>
      </rPr>
      <t xml:space="preserve">    proxy.server = ( "" =&gt;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"host" =&gt; "127.0.0.1",</t>
    </r>
    <r>
      <rPr>
        <sz val="11"/>
        <color rgb="FF000000"/>
        <rFont val="Calibri"/>
      </rPr>
      <t xml:space="preserve">
</t>
    </r>
    <r>
      <rPr>
        <sz val="11"/>
        <color rgb="FF000000"/>
        <rFont val="Calibri"/>
      </rPr>
      <t xml:space="preserve">                      "port" =&gt; "5488"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</si>
  <si>
    <r>
      <rPr>
        <sz val="11"/>
        <color rgb="FF000000"/>
        <rFont val="Calibri"/>
      </rPr>
      <t>A web server should be primarily a web server or a proxy server but not both, for the same reasons that other multi-use servers are not recommended. Scanning for web servers that will also proxy requests into an otherwise protected network is a very common attack making the attack anonymous.</t>
    </r>
  </si>
  <si>
    <r>
      <rPr>
        <sz val="11"/>
        <color rgb="FF000000"/>
        <rFont val="Calibri"/>
      </rPr>
      <t>At the command prompt, execute the following command:</t>
    </r>
    <r>
      <rPr>
        <sz val="11"/>
        <color rgb="FF000000"/>
        <rFont val="Calibri"/>
      </rPr>
      <t xml:space="preserve">
</t>
    </r>
    <r>
      <rPr>
        <sz val="11"/>
        <color rgb="FF000000"/>
        <rFont val="Calibri"/>
      </rPr>
      <t>grep -A 6 -B 1 proxy.server /opt/vmware/etc/lighttpd/lighttpd.conf</t>
    </r>
    <r>
      <rPr>
        <sz val="11"/>
        <color rgb="FF000000"/>
        <rFont val="Calibri"/>
      </rPr>
      <t xml:space="preserve">
</t>
    </r>
    <r>
      <rPr>
        <sz val="11"/>
        <color rgb="FF000000"/>
        <rFont val="Calibri"/>
      </rPr>
      <t>If the proxy.server "host" value is not set to "127.0.0.1" and the proxy.server "port" value is not set to "5488", this is a finding.</t>
    </r>
  </si>
  <si>
    <t>V-90335</t>
  </si>
  <si>
    <r>
      <rPr>
        <sz val="11"/>
        <rFont val="Calibri"/>
      </rPr>
      <t>Lighttpd must restrict inbound connections from nonsecure zones.</t>
    </r>
  </si>
  <si>
    <r>
      <rPr>
        <sz val="11"/>
        <color rgb="FF000000"/>
        <rFont val="Calibri"/>
      </rPr>
      <t>Determine the IP addresses which will be allowed to access Lighttpd.</t>
    </r>
    <r>
      <rPr>
        <sz val="11"/>
        <color rgb="FF000000"/>
        <rFont val="Calibri"/>
      </rPr>
      <t xml:space="preserve">
</t>
    </r>
    <r>
      <rPr>
        <sz val="11"/>
        <color rgb="FF000000"/>
        <rFont val="Calibri"/>
      </rPr>
      <t>Navigate to and open /opt/vmware/etc/lighttpd/lighttpd.conf</t>
    </r>
    <r>
      <rPr>
        <sz val="11"/>
        <color rgb="FF000000"/>
        <rFont val="Calibri"/>
      </rPr>
      <t xml:space="preserve">
</t>
    </r>
    <r>
      <rPr>
        <sz val="11"/>
        <color rgb="FF000000"/>
        <rFont val="Calibri"/>
      </rPr>
      <t xml:space="preserve">Configure the "lighttpd.conf" file with the following: </t>
    </r>
    <r>
      <rPr>
        <sz val="11"/>
        <color rgb="FF000000"/>
        <rFont val="Calibri"/>
      </rPr>
      <t xml:space="preserve">
</t>
    </r>
    <r>
      <rPr>
        <sz val="11"/>
        <color rgb="FF000000"/>
        <rFont val="Calibri"/>
      </rPr>
      <t>$HTTP["remoteip"] !~ "a.a.a.a" {</t>
    </r>
    <r>
      <rPr>
        <sz val="11"/>
        <color rgb="FF000000"/>
        <rFont val="Calibri"/>
      </rPr>
      <t xml:space="preserve">
</t>
    </r>
    <r>
      <rPr>
        <sz val="11"/>
        <color rgb="FF000000"/>
        <rFont val="Calibri"/>
      </rPr>
      <t xml:space="preserve">    url.access-deny =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a.a.a.a is the IPv4 address provided by the ISSO. If additional IPv4 addresses are allowed, use the information shown below instead (3 addresses shown):</t>
    </r>
    <r>
      <rPr>
        <sz val="11"/>
        <color rgb="FF000000"/>
        <rFont val="Calibri"/>
      </rPr>
      <t xml:space="preserve">
</t>
    </r>
    <r>
      <rPr>
        <sz val="11"/>
        <color rgb="FF000000"/>
        <rFont val="Calibri"/>
      </rPr>
      <t>$HTTP["remoteip"] !~ "a.a.a.a|b.b.b.b|c.c.c.c" {</t>
    </r>
    <r>
      <rPr>
        <sz val="11"/>
        <color rgb="FF000000"/>
        <rFont val="Calibri"/>
      </rPr>
      <t xml:space="preserve">
</t>
    </r>
    <r>
      <rPr>
        <sz val="11"/>
        <color rgb="FF000000"/>
        <rFont val="Calibri"/>
      </rPr>
      <t xml:space="preserve">    url.access-deny = ( "" )</t>
    </r>
    <r>
      <rPr>
        <sz val="11"/>
        <color rgb="FF000000"/>
        <rFont val="Calibri"/>
      </rPr>
      <t xml:space="preserve">
</t>
    </r>
    <r>
      <rPr>
        <sz val="11"/>
        <color rgb="FF000000"/>
        <rFont val="Calibri"/>
      </rPr>
      <t xml:space="preserve"> }</t>
    </r>
  </si>
  <si>
    <r>
      <rPr>
        <sz val="11"/>
        <color rgb="FF000000"/>
        <rFont val="Calibri"/>
      </rPr>
      <t xml:space="preserve">At the command prompt, execute the following command:    </t>
    </r>
    <r>
      <rPr>
        <sz val="11"/>
        <color rgb="FF000000"/>
        <rFont val="Calibri"/>
      </rPr>
      <t xml:space="preserve">
</t>
    </r>
    <r>
      <rPr>
        <sz val="11"/>
        <color rgb="FF000000"/>
        <rFont val="Calibri"/>
      </rPr>
      <t>grep -A 4 'remoteip' /opt/vmware/etc/lighttpd/lighttpd.conf</t>
    </r>
    <r>
      <rPr>
        <sz val="11"/>
        <color rgb="FF000000"/>
        <rFont val="Calibri"/>
      </rPr>
      <t xml:space="preserve">
</t>
    </r>
    <r>
      <rPr>
        <sz val="11"/>
        <color rgb="FF000000"/>
        <rFont val="Calibri"/>
      </rPr>
      <t>If the command does not return any output, this is a finding.</t>
    </r>
    <r>
      <rPr>
        <sz val="11"/>
        <color rgb="FF000000"/>
        <rFont val="Calibri"/>
      </rPr>
      <t xml:space="preserve">
</t>
    </r>
    <r>
      <rPr>
        <sz val="11"/>
        <color rgb="FF000000"/>
        <rFont val="Calibri"/>
      </rPr>
      <t xml:space="preserve">Note: The output should look like the following: </t>
    </r>
    <r>
      <rPr>
        <sz val="11"/>
        <color rgb="FF000000"/>
        <rFont val="Calibri"/>
      </rPr>
      <t xml:space="preserve">
</t>
    </r>
    <r>
      <rPr>
        <sz val="11"/>
        <color rgb="FF000000"/>
        <rFont val="Calibri"/>
      </rPr>
      <t>$HTTP["remoteip"] !~ "a.a.a.a" {</t>
    </r>
    <r>
      <rPr>
        <sz val="11"/>
        <color rgb="FF000000"/>
        <rFont val="Calibri"/>
      </rPr>
      <t xml:space="preserve">
</t>
    </r>
    <r>
      <rPr>
        <sz val="11"/>
        <color rgb="FF000000"/>
        <rFont val="Calibri"/>
      </rPr>
      <t xml:space="preserve">    url.access-deny =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Where a.a.a.a is an allowed IP address.</t>
    </r>
  </si>
  <si>
    <t>V-90337</t>
  </si>
  <si>
    <r>
      <rPr>
        <sz val="11"/>
        <rFont val="Calibri"/>
      </rPr>
      <t>Lighttpd must be configured to use syslog.</t>
    </r>
  </si>
  <si>
    <t>V-90339</t>
  </si>
  <si>
    <r>
      <rPr>
        <sz val="11"/>
        <color rgb="FF000000"/>
        <rFont val="Calibri"/>
      </rPr>
      <t>A web server will typically utilize logging mechanisms for maintaining a historical log of activity that occurs within a hosted application. This information can then be used for diagnostic purposes, forensics purposes, or other purposes relevant to ensuring the availability and integrity of the hosted application.</t>
    </r>
    <r>
      <rPr>
        <sz val="11"/>
        <color rgb="FF000000"/>
        <rFont val="Calibri"/>
      </rPr>
      <t xml:space="preserve">
</t>
    </r>
    <r>
      <rPr>
        <sz val="11"/>
        <color rgb="FF000000"/>
        <rFont val="Calibri"/>
      </rPr>
      <t xml:space="preserve">While it is important to log events identified as being critical and relevant to security, it is equally important to notify the appropriate personnel in a timely manner so they are able to respond to events as they occur. </t>
    </r>
    <r>
      <rPr>
        <sz val="11"/>
        <color rgb="FF000000"/>
        <rFont val="Calibri"/>
      </rPr>
      <t xml:space="preserve">
</t>
    </r>
    <r>
      <rPr>
        <sz val="11"/>
        <color rgb="FF000000"/>
        <rFont val="Calibri"/>
      </rPr>
      <t>Manual review of the web server logs may not occur in a timely manner, and each event logged is open to interpretation by a reviewer. By integrating the web server into an overall or organization-wide log review, a larger picture of events can be viewed, and analysis can be done in a timely and reliable manner.</t>
    </r>
  </si>
  <si>
    <t>V-240344</t>
  </si>
  <si>
    <r>
      <rPr>
        <sz val="11"/>
        <rFont val="Calibri"/>
      </rPr>
      <t>The SLES for vRealize must automatically remove or disable temporary user accounts after 72 hours.</t>
    </r>
  </si>
  <si>
    <t>VMware vRealize Automation 7.x SLES</t>
  </si>
  <si>
    <r>
      <rPr>
        <sz val="11"/>
        <color rgb="FF000000"/>
        <rFont val="Calibri"/>
      </rPr>
      <t>In the event temporary accounts are required, configure the system to terminate them after a 72-hour time period. For every temporary account, run the following command to set an expiration date on it, substituting "system_account_name" to the appropriate value:</t>
    </r>
    <r>
      <rPr>
        <sz val="11"/>
        <color rgb="FF000000"/>
        <rFont val="Calibri"/>
      </rPr>
      <t xml:space="preserve">
</t>
    </r>
    <r>
      <rPr>
        <sz val="11"/>
        <color rgb="FF000000"/>
        <rFont val="Calibri"/>
      </rPr>
      <t># chage -E `date -d "+3 days" +%Y-%m-%d` system_account_name</t>
    </r>
    <r>
      <rPr>
        <sz val="11"/>
        <color rgb="FF000000"/>
        <rFont val="Calibri"/>
      </rPr>
      <t xml:space="preserve">
</t>
    </r>
    <r>
      <rPr>
        <sz val="11"/>
        <color rgb="FF000000"/>
        <rFont val="Calibri"/>
      </rPr>
      <t>`date -d "+3 days" +%Y-%m-%d` gets the "72" expiration date for the account at the time of running the command.</t>
    </r>
  </si>
  <si>
    <r>
      <rPr>
        <sz val="11"/>
        <color rgb="FF000000"/>
        <rFont val="Calibri"/>
      </rPr>
      <t>If temporary user accounts remain active when no longer needed or for an excessive period, these accounts may be used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operating system must be configured to automatically terminate these types of accounts after a DoD-defined time period of 72 hours.</t>
    </r>
    <r>
      <rPr>
        <sz val="11"/>
        <color rgb="FF000000"/>
        <rFont val="Calibri"/>
      </rPr>
      <t xml:space="preserve">
</t>
    </r>
    <r>
      <rPr>
        <sz val="11"/>
        <color rgb="FF000000"/>
        <rFont val="Calibri"/>
      </rPr>
      <t>To address access requirements, many operating systems may be integrated with enterprise-level authentication/access mechanisms that meet or exceed access control policy requirements.</t>
    </r>
  </si>
  <si>
    <r>
      <rPr>
        <sz val="11"/>
        <color rgb="FF000000"/>
        <rFont val="Calibri"/>
      </rPr>
      <t>For every existing temporary account, run the following command to obtain its account expiration information:</t>
    </r>
    <r>
      <rPr>
        <sz val="11"/>
        <color rgb="FF000000"/>
        <rFont val="Calibri"/>
      </rPr>
      <t xml:space="preserve">
</t>
    </r>
    <r>
      <rPr>
        <sz val="11"/>
        <color rgb="FF000000"/>
        <rFont val="Calibri"/>
      </rPr>
      <t># chage -l system_account_name</t>
    </r>
    <r>
      <rPr>
        <sz val="11"/>
        <color rgb="FF000000"/>
        <rFont val="Calibri"/>
      </rPr>
      <t xml:space="preserve">
</t>
    </r>
    <r>
      <rPr>
        <sz val="11"/>
        <color rgb="FF000000"/>
        <rFont val="Calibri"/>
      </rPr>
      <t>Verify each of these accounts has an expiration date set within "72" hours.</t>
    </r>
    <r>
      <rPr>
        <sz val="11"/>
        <color rgb="FF000000"/>
        <rFont val="Calibri"/>
      </rPr>
      <t xml:space="preserve">
</t>
    </r>
    <r>
      <rPr>
        <sz val="11"/>
        <color rgb="FF000000"/>
        <rFont val="Calibri"/>
      </rPr>
      <t>If any temporary accounts have no expiration date set or do not expire within "72" hours, this is a finding.</t>
    </r>
  </si>
  <si>
    <t>V-240345</t>
  </si>
  <si>
    <r>
      <rPr>
        <sz val="11"/>
        <rFont val="Calibri"/>
      </rPr>
      <t>The SLES for vRealize must audit all account creations.</t>
    </r>
  </si>
  <si>
    <r>
      <rPr>
        <sz val="11"/>
        <color rgb="FF000000"/>
        <rFont val="Calibri"/>
      </rPr>
      <t>Configure execute auditing of the useradd and groupadd executables. Run the dodscript with the following command as root:</t>
    </r>
    <r>
      <rPr>
        <sz val="11"/>
        <color rgb="FF000000"/>
        <rFont val="Calibri"/>
      </rPr>
      <t xml:space="preserve">
</t>
    </r>
    <r>
      <rPr>
        <sz val="11"/>
        <color rgb="FF000000"/>
        <rFont val="Calibri"/>
      </rPr>
      <t># /etc/dodscript.sh</t>
    </r>
    <r>
      <rPr>
        <sz val="11"/>
        <color rgb="FF000000"/>
        <rFont val="Calibri"/>
      </rPr>
      <t xml:space="preserve">
</t>
    </r>
    <r>
      <rPr>
        <sz val="11"/>
        <color rgb="FF000000"/>
        <rFont val="Calibri"/>
      </rPr>
      <t>OR</t>
    </r>
    <r>
      <rPr>
        <sz val="11"/>
        <color rgb="FF000000"/>
        <rFont val="Calibri"/>
      </rPr>
      <t xml:space="preserve">
</t>
    </r>
    <r>
      <rPr>
        <sz val="11"/>
        <color rgb="FF000000"/>
        <rFont val="Calibri"/>
      </rPr>
      <t>Configure execute auditing of the useradd and groupadd executables.</t>
    </r>
    <r>
      <rPr>
        <sz val="11"/>
        <color rgb="FF000000"/>
        <rFont val="Calibri"/>
      </rPr>
      <t xml:space="preserve">
</t>
    </r>
    <r>
      <rPr>
        <sz val="11"/>
        <color rgb="FF000000"/>
        <rFont val="Calibri"/>
      </rPr>
      <t>Add the following to /etc/audit/audit.rules:</t>
    </r>
    <r>
      <rPr>
        <sz val="11"/>
        <color rgb="FF000000"/>
        <rFont val="Calibri"/>
      </rPr>
      <t xml:space="preserve">
</t>
    </r>
    <r>
      <rPr>
        <sz val="11"/>
        <color rgb="FF000000"/>
        <rFont val="Calibri"/>
      </rPr>
      <t>-w /usr/sbin/useradd -p x -k useradd</t>
    </r>
    <r>
      <rPr>
        <sz val="11"/>
        <color rgb="FF000000"/>
        <rFont val="Calibri"/>
      </rPr>
      <t xml:space="preserve">
</t>
    </r>
    <r>
      <rPr>
        <sz val="11"/>
        <color rgb="FF000000"/>
        <rFont val="Calibri"/>
      </rPr>
      <t>-w /usr/sbin/groupadd -p x -k groupadd</t>
    </r>
    <r>
      <rPr>
        <sz val="11"/>
        <color rgb="FF000000"/>
        <rFont val="Calibri"/>
      </rPr>
      <t xml:space="preserve">
</t>
    </r>
    <r>
      <rPr>
        <sz val="11"/>
        <color rgb="FF000000"/>
        <rFont val="Calibri"/>
      </rPr>
      <t xml:space="preserve">Restart the auditd service:  </t>
    </r>
    <r>
      <rPr>
        <sz val="11"/>
        <color rgb="FF000000"/>
        <rFont val="Calibri"/>
      </rPr>
      <t xml:space="preserve">
</t>
    </r>
    <r>
      <rPr>
        <sz val="11"/>
        <color rgb="FF000000"/>
        <rFont val="Calibri"/>
      </rPr>
      <t># service auditd restart</t>
    </r>
  </si>
  <si>
    <r>
      <rPr>
        <sz val="11"/>
        <color rgb="FF000000"/>
        <rFont val="Calibri"/>
      </rPr>
      <t>Once an attacker establishes initial access to a system, the attacker often attempts to create a persistent method of reestablishing access. One way to accomplish this is for the attacker to simply create a new account. Auditing of account creation mitigates this risk.</t>
    </r>
    <r>
      <rPr>
        <sz val="11"/>
        <color rgb="FF000000"/>
        <rFont val="Calibri"/>
      </rPr>
      <t xml:space="preserve">
</t>
    </r>
    <r>
      <rPr>
        <sz val="11"/>
        <color rgb="FF000000"/>
        <rFont val="Calibri"/>
      </rPr>
      <t>To address access requirements, many operating systems may be integrated with enterprise-level authentication/access/auditing mechanisms that meet or exceed access control policy requirements.</t>
    </r>
  </si>
  <si>
    <r>
      <rPr>
        <sz val="11"/>
        <color rgb="FF000000"/>
        <rFont val="Calibri"/>
      </rPr>
      <t>Determine if execution of the useradd and groupadd executable are audited.</t>
    </r>
    <r>
      <rPr>
        <sz val="11"/>
        <color rgb="FF000000"/>
        <rFont val="Calibri"/>
      </rPr>
      <t xml:space="preserve">
</t>
    </r>
    <r>
      <rPr>
        <sz val="11"/>
        <color rgb="FF000000"/>
        <rFont val="Calibri"/>
      </rPr>
      <t># auditctl -l | egrep '(useradd|groupadd)'</t>
    </r>
    <r>
      <rPr>
        <sz val="11"/>
        <color rgb="FF000000"/>
        <rFont val="Calibri"/>
      </rPr>
      <t xml:space="preserve">
</t>
    </r>
    <r>
      <rPr>
        <sz val="11"/>
        <color rgb="FF000000"/>
        <rFont val="Calibri"/>
      </rPr>
      <t>If either useradd or groupadd are not listed with a permissions filter of at least "x",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LIST_RULES: exit,always watch=/usr/sbin/useradd perm=x key=useradd</t>
    </r>
    <r>
      <rPr>
        <sz val="11"/>
        <color rgb="FF000000"/>
        <rFont val="Calibri"/>
      </rPr>
      <t xml:space="preserve">
</t>
    </r>
    <r>
      <rPr>
        <sz val="11"/>
        <color rgb="FF000000"/>
        <rFont val="Calibri"/>
      </rPr>
      <t>LIST_RULES: exit,always watch=/usr/sbin/groupadd perm=x key=groupadd</t>
    </r>
  </si>
  <si>
    <t>V-240346</t>
  </si>
  <si>
    <r>
      <rPr>
        <sz val="11"/>
        <rFont val="Calibri"/>
      </rPr>
      <t>In addition to auditing new user and group accounts, these watches will alert the system administrator(s) to any modifications. Any unexpected users, groups, or modifications must be investigated for legitimacy.</t>
    </r>
  </si>
  <si>
    <r>
      <rPr>
        <sz val="11"/>
        <color rgb="FF000000"/>
        <rFont val="Calibri"/>
      </rPr>
      <t>Configure append auditing of the passwd, shadow, group, and gshadow files. Run the dodscript with the following command as root:</t>
    </r>
    <r>
      <rPr>
        <sz val="11"/>
        <color rgb="FF000000"/>
        <rFont val="Calibri"/>
      </rPr>
      <t xml:space="preserve">
</t>
    </r>
    <r>
      <rPr>
        <sz val="11"/>
        <color rgb="FF000000"/>
        <rFont val="Calibri"/>
      </rPr>
      <t># /etc/dodscript.sh</t>
    </r>
    <r>
      <rPr>
        <sz val="11"/>
        <color rgb="FF000000"/>
        <rFont val="Calibri"/>
      </rPr>
      <t xml:space="preserve">
</t>
    </r>
    <r>
      <rPr>
        <sz val="11"/>
        <color rgb="FF000000"/>
        <rFont val="Calibri"/>
      </rPr>
      <t># echo '-w /etc/gshadow -p a -k gshadow' &gt;&gt; /etc/audit/audit.rules</t>
    </r>
    <r>
      <rPr>
        <sz val="11"/>
        <color rgb="FF000000"/>
        <rFont val="Calibri"/>
      </rPr>
      <t xml:space="preserve">
</t>
    </r>
    <r>
      <rPr>
        <sz val="11"/>
        <color rgb="FF000000"/>
        <rFont val="Calibri"/>
      </rPr>
      <t xml:space="preserve">Restart the auditd service.   </t>
    </r>
    <r>
      <rPr>
        <sz val="11"/>
        <color rgb="FF000000"/>
        <rFont val="Calibri"/>
      </rPr>
      <t xml:space="preserve">
</t>
    </r>
    <r>
      <rPr>
        <sz val="11"/>
        <color rgb="FF000000"/>
        <rFont val="Calibri"/>
      </rPr>
      <t># service auditd restart</t>
    </r>
    <r>
      <rPr>
        <sz val="11"/>
        <color rgb="FF000000"/>
        <rFont val="Calibri"/>
      </rPr>
      <t xml:space="preserve">
</t>
    </r>
    <r>
      <rPr>
        <sz val="11"/>
        <color rgb="FF000000"/>
        <rFont val="Calibri"/>
      </rPr>
      <t>OR</t>
    </r>
    <r>
      <rPr>
        <sz val="11"/>
        <color rgb="FF000000"/>
        <rFont val="Calibri"/>
      </rPr>
      <t xml:space="preserve">
</t>
    </r>
    <r>
      <rPr>
        <sz val="11"/>
        <color rgb="FF000000"/>
        <rFont val="Calibri"/>
      </rPr>
      <t>Configure append auditing of the passwd, shadow, group, and gshadow files by running the following commands:</t>
    </r>
    <r>
      <rPr>
        <sz val="11"/>
        <color rgb="FF000000"/>
        <rFont val="Calibri"/>
      </rPr>
      <t xml:space="preserve">
</t>
    </r>
    <r>
      <rPr>
        <sz val="11"/>
        <color rgb="FF000000"/>
        <rFont val="Calibri"/>
      </rPr>
      <t># echo '-w /etc/passwd -p a -k passwd' &gt;&gt; /etc/audit/audit.rules</t>
    </r>
    <r>
      <rPr>
        <sz val="11"/>
        <color rgb="FF000000"/>
        <rFont val="Calibri"/>
      </rPr>
      <t xml:space="preserve">
</t>
    </r>
    <r>
      <rPr>
        <sz val="11"/>
        <color rgb="FF000000"/>
        <rFont val="Calibri"/>
      </rPr>
      <t># echo '-w /etc/shadow -p a -k shadow' &gt;&gt; /etc/audit/audit.rules</t>
    </r>
    <r>
      <rPr>
        <sz val="11"/>
        <color rgb="FF000000"/>
        <rFont val="Calibri"/>
      </rPr>
      <t xml:space="preserve">
</t>
    </r>
    <r>
      <rPr>
        <sz val="11"/>
        <color rgb="FF000000"/>
        <rFont val="Calibri"/>
      </rPr>
      <t># echo '-w /etc/group -p a -k group' &gt;&gt; /etc/audit/audit.rules</t>
    </r>
    <r>
      <rPr>
        <sz val="11"/>
        <color rgb="FF000000"/>
        <rFont val="Calibri"/>
      </rPr>
      <t xml:space="preserve">
</t>
    </r>
    <r>
      <rPr>
        <sz val="11"/>
        <color rgb="FF000000"/>
        <rFont val="Calibri"/>
      </rPr>
      <t># echo '-w /etc/gshadow -p a -k gshadow' &gt;&gt; /etc/audit/audit.rules</t>
    </r>
    <r>
      <rPr>
        <sz val="11"/>
        <color rgb="FF000000"/>
        <rFont val="Calibri"/>
      </rPr>
      <t xml:space="preserve">
</t>
    </r>
    <r>
      <rPr>
        <sz val="11"/>
        <color rgb="FF000000"/>
        <rFont val="Calibri"/>
      </rPr>
      <t xml:space="preserve">Restart the auditd service:   </t>
    </r>
    <r>
      <rPr>
        <sz val="11"/>
        <color rgb="FF000000"/>
        <rFont val="Calibri"/>
      </rPr>
      <t xml:space="preserve">
</t>
    </r>
    <r>
      <rPr>
        <sz val="11"/>
        <color rgb="FF000000"/>
        <rFont val="Calibri"/>
      </rPr>
      <t># service auditd restart</t>
    </r>
  </si>
  <si>
    <r>
      <rPr>
        <sz val="11"/>
        <color rgb="FF000000"/>
        <rFont val="Calibri"/>
      </rPr>
      <t>Determine if /etc/passwd, /etc/shadow, /etc/group, and /etc/gshadow are audited for appending.</t>
    </r>
    <r>
      <rPr>
        <sz val="11"/>
        <color rgb="FF000000"/>
        <rFont val="Calibri"/>
      </rPr>
      <t xml:space="preserve">
</t>
    </r>
    <r>
      <rPr>
        <sz val="11"/>
        <color rgb="FF000000"/>
        <rFont val="Calibri"/>
      </rPr>
      <t># auditctl -l | egrep '(/etc/passwd|/etc/shadow|/etc/group|/etc/gshadow)' | grep perm=a</t>
    </r>
    <r>
      <rPr>
        <sz val="11"/>
        <color rgb="FF000000"/>
        <rFont val="Calibri"/>
      </rPr>
      <t xml:space="preserve">
</t>
    </r>
    <r>
      <rPr>
        <sz val="11"/>
        <color rgb="FF000000"/>
        <rFont val="Calibri"/>
      </rPr>
      <t>If any of these are not listed with a permissions filter of at least "a",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LIST_RULES: exit,always watch=/etc/passwd perm=a key=passwd</t>
    </r>
    <r>
      <rPr>
        <sz val="11"/>
        <color rgb="FF000000"/>
        <rFont val="Calibri"/>
      </rPr>
      <t xml:space="preserve">
</t>
    </r>
    <r>
      <rPr>
        <sz val="11"/>
        <color rgb="FF000000"/>
        <rFont val="Calibri"/>
      </rPr>
      <t>LIST_RULES: exit,always watch=/etc/shadow perm=a key=shadow</t>
    </r>
    <r>
      <rPr>
        <sz val="11"/>
        <color rgb="FF000000"/>
        <rFont val="Calibri"/>
      </rPr>
      <t xml:space="preserve">
</t>
    </r>
    <r>
      <rPr>
        <sz val="11"/>
        <color rgb="FF000000"/>
        <rFont val="Calibri"/>
      </rPr>
      <t>LIST_RULES: exit,always watch=/etc/group perm=a key=group</t>
    </r>
    <r>
      <rPr>
        <sz val="11"/>
        <color rgb="FF000000"/>
        <rFont val="Calibri"/>
      </rPr>
      <t xml:space="preserve">
</t>
    </r>
    <r>
      <rPr>
        <sz val="11"/>
        <color rgb="FF000000"/>
        <rFont val="Calibri"/>
      </rPr>
      <t>LIST_RULES: exit,always watch=/etc/gshadow perm=a key=gshadow</t>
    </r>
  </si>
  <si>
    <t>V-240347</t>
  </si>
  <si>
    <r>
      <rPr>
        <sz val="11"/>
        <rFont val="Calibri"/>
      </rPr>
      <t>The SLES for vRealize must enforce the limit of three consecutive invalid logon attempts by a user during a 15-minute time period.</t>
    </r>
  </si>
  <si>
    <r>
      <rPr>
        <sz val="11"/>
        <color rgb="FF000000"/>
        <rFont val="Calibri"/>
      </rPr>
      <t>To configure the SLES for vRealize to enforce the limit of three consecutive invalid attempts using "pam_tally2.so", modify the content of the /etc/pam.d/common-auth-vmware.local by running the following command:</t>
    </r>
    <r>
      <rPr>
        <sz val="11"/>
        <color rgb="FF000000"/>
        <rFont val="Calibri"/>
      </rPr>
      <t xml:space="preserve">
</t>
    </r>
    <r>
      <rPr>
        <sz val="11"/>
        <color rgb="FF000000"/>
        <rFont val="Calibri"/>
      </rPr>
      <t># sed -i "/^[^#]*pam_tally2.so/ c\auth required pam_tally2.so deny=3 onerr=fail even_deny_root unlock_time=86400 root_unlock_time=300" /etc/pam.d/common-auth-vmware.local</t>
    </r>
  </si>
  <si>
    <r>
      <rPr>
        <sz val="11"/>
        <color rgb="FF000000"/>
        <rFont val="Calibri"/>
      </rPr>
      <t>By limiting the number of failed logon attempts, the risk of unauthorized system access via user password guessing, otherwise known as brute-force attacks, is reduced. Limits are imposed by locking the account.</t>
    </r>
  </si>
  <si>
    <r>
      <rPr>
        <sz val="11"/>
        <color rgb="FF000000"/>
        <rFont val="Calibri"/>
      </rPr>
      <t>Run the following command to ensure that the operating system enforces the limit of three consecutive invalid logon attempts by a user:</t>
    </r>
    <r>
      <rPr>
        <sz val="11"/>
        <color rgb="FF000000"/>
        <rFont val="Calibri"/>
      </rPr>
      <t xml:space="preserve">
</t>
    </r>
    <r>
      <rPr>
        <sz val="11"/>
        <color rgb="FF000000"/>
        <rFont val="Calibri"/>
      </rPr>
      <t># grep pam_tally2.so /etc/pam.d/common-auth</t>
    </r>
    <r>
      <rPr>
        <sz val="11"/>
        <color rgb="FF000000"/>
        <rFont val="Calibri"/>
      </rPr>
      <t xml:space="preserve">
</t>
    </r>
    <r>
      <rPr>
        <sz val="11"/>
        <color rgb="FF000000"/>
        <rFont val="Calibri"/>
      </rPr>
      <t>The output should contain "deny=3" in the returned line.</t>
    </r>
    <r>
      <rPr>
        <sz val="11"/>
        <color rgb="FF000000"/>
        <rFont val="Calibri"/>
      </rPr>
      <t xml:space="preserve">
</t>
    </r>
    <r>
      <rPr>
        <sz val="11"/>
        <color rgb="FF000000"/>
        <rFont val="Calibri"/>
      </rPr>
      <t>If this is not the case,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auth    required       pam_tally2.so deny=3 onerr=fail even_deny_root unlock_time=86400 root_unlock_time=300</t>
    </r>
  </si>
  <si>
    <t>V-240348</t>
  </si>
  <si>
    <r>
      <rPr>
        <sz val="11"/>
        <rFont val="Calibri"/>
      </rPr>
      <t>The SLES for vRealize must display the Standard Mandatory DoD Notice and Consent Banner before granting access via SSH.</t>
    </r>
  </si>
  <si>
    <r>
      <rPr>
        <sz val="11"/>
        <color rgb="FF000000"/>
        <rFont val="Calibri"/>
      </rPr>
      <t>To configure the SSH daemon for the logon warning banners, modify /etc/ssh/sshd_config with the following command:</t>
    </r>
    <r>
      <rPr>
        <sz val="11"/>
        <color rgb="FF000000"/>
        <rFont val="Calibri"/>
      </rPr>
      <t xml:space="preserve">
</t>
    </r>
    <r>
      <rPr>
        <sz val="11"/>
        <color rgb="FF000000"/>
        <rFont val="Calibri"/>
      </rPr>
      <t># sed -i "/^[^#]*Banner/ c\Banner /etc/issue" /etc/ssh/sshd_config</t>
    </r>
    <r>
      <rPr>
        <sz val="11"/>
        <color rgb="FF000000"/>
        <rFont val="Calibri"/>
      </rPr>
      <t xml:space="preserve">
</t>
    </r>
    <r>
      <rPr>
        <sz val="11"/>
        <color rgb="FF000000"/>
        <rFont val="Calibri"/>
      </rPr>
      <t>The SSH service will need to be restarted after the above change has been made to SSH. This can be done by running the following command:</t>
    </r>
    <r>
      <rPr>
        <sz val="11"/>
        <color rgb="FF000000"/>
        <rFont val="Calibri"/>
      </rPr>
      <t xml:space="preserve">
</t>
    </r>
    <r>
      <rPr>
        <sz val="11"/>
        <color rgb="FF000000"/>
        <rFont val="Calibri"/>
      </rPr>
      <t># service sshd restart</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</si>
  <si>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</si>
  <si>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Check that the SSH daemon is configured for logon warning banners:</t>
    </r>
    <r>
      <rPr>
        <sz val="11"/>
        <color rgb="FF000000"/>
        <rFont val="Calibri"/>
      </rPr>
      <t xml:space="preserve">
</t>
    </r>
    <r>
      <rPr>
        <sz val="11"/>
        <color rgb="FF000000"/>
        <rFont val="Calibri"/>
      </rPr>
      <t># grep -i banner /etc/ssh/sshd_config | grep -v '#'</t>
    </r>
    <r>
      <rPr>
        <sz val="11"/>
        <color rgb="FF000000"/>
        <rFont val="Calibri"/>
      </rPr>
      <t xml:space="preserve">
</t>
    </r>
    <r>
      <rPr>
        <sz val="11"/>
        <color rgb="FF000000"/>
        <rFont val="Calibri"/>
      </rPr>
      <t>If the output does not contain "Banner /etc/issue", this is a finding.</t>
    </r>
  </si>
  <si>
    <t>V-240349</t>
  </si>
  <si>
    <r>
      <rPr>
        <sz val="11"/>
        <rFont val="Calibri"/>
      </rPr>
      <t>The SLES for vRealize must limit the number of concurrent sessions to 10 for all accounts and/or account types.</t>
    </r>
  </si>
  <si>
    <r>
      <rPr>
        <sz val="11"/>
        <color rgb="FF000000"/>
        <rFont val="Calibri"/>
      </rPr>
      <t>Configure the SLES for vRealize to limit the number of concurrent sessions to "10" for all accounts and/or account types by using the following command.</t>
    </r>
    <r>
      <rPr>
        <sz val="11"/>
        <color rgb="FF000000"/>
        <rFont val="Calibri"/>
      </rPr>
      <t xml:space="preserve">
</t>
    </r>
    <r>
      <rPr>
        <sz val="11"/>
        <color rgb="FF000000"/>
        <rFont val="Calibri"/>
      </rPr>
      <t>sed -i 's/\(^* *hard *maxlogins\).*/*              hard    maxlogins      10/g' /etc/security/limits.conf</t>
    </r>
  </si>
  <si>
    <r>
      <rPr>
        <sz val="11"/>
        <color rgb="FF000000"/>
        <rFont val="Calibri"/>
      </rPr>
      <t>Operating system management includes the ability to control the number of users and user sessions that utilize an operating system. Limiting the number of allowed users and sessions per user is helpful in reducing the risks related to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</si>
  <si>
    <r>
      <rPr>
        <sz val="11"/>
        <color rgb="FF000000"/>
        <rFont val="Calibri"/>
      </rPr>
      <t>Verify the SLES for vRealize limits the number of concurrent sessions to "10" for all accounts and/or account types with the following command:</t>
    </r>
    <r>
      <rPr>
        <sz val="11"/>
        <color rgb="FF000000"/>
        <rFont val="Calibri"/>
      </rPr>
      <t xml:space="preserve">
</t>
    </r>
    <r>
      <rPr>
        <sz val="11"/>
        <color rgb="FF000000"/>
        <rFont val="Calibri"/>
      </rPr>
      <t xml:space="preserve"># grep maxlogins /etc/security/limits.conf  | grep -v '#' </t>
    </r>
    <r>
      <rPr>
        <sz val="11"/>
        <color rgb="FF000000"/>
        <rFont val="Calibri"/>
      </rPr>
      <t xml:space="preserve">
</t>
    </r>
    <r>
      <rPr>
        <sz val="11"/>
        <color rgb="FF000000"/>
        <rFont val="Calibri"/>
      </rPr>
      <t>The default maxlimits should be set to a max of "10" or a documented site defined number:</t>
    </r>
    <r>
      <rPr>
        <sz val="11"/>
        <color rgb="FF000000"/>
        <rFont val="Calibri"/>
      </rPr>
      <t xml:space="preserve">
</t>
    </r>
    <r>
      <rPr>
        <sz val="11"/>
        <color rgb="FF000000"/>
        <rFont val="Calibri"/>
      </rPr>
      <t>*              hard    maxlogins      10</t>
    </r>
    <r>
      <rPr>
        <sz val="11"/>
        <color rgb="FF000000"/>
        <rFont val="Calibri"/>
      </rPr>
      <t xml:space="preserve">
</t>
    </r>
    <r>
      <rPr>
        <sz val="11"/>
        <color rgb="FF000000"/>
        <rFont val="Calibri"/>
      </rPr>
      <t>If no such line exists, this is a finding.</t>
    </r>
  </si>
  <si>
    <t>V-240350</t>
  </si>
  <si>
    <r>
      <rPr>
        <sz val="11"/>
        <rFont val="Calibri"/>
      </rPr>
      <t>The SLES for vRealize must initiate a session lock after a 15-minute period of inactivity for all connection types.</t>
    </r>
  </si>
  <si>
    <r>
      <rPr>
        <sz val="11"/>
        <color rgb="FF000000"/>
        <rFont val="Calibri"/>
      </rPr>
      <t>Ensure the file exists and is owned by "root". If the file does not exist, use the following commands to create the file:</t>
    </r>
    <r>
      <rPr>
        <sz val="11"/>
        <color rgb="FF000000"/>
        <rFont val="Calibri"/>
      </rPr>
      <t xml:space="preserve">
</t>
    </r>
    <r>
      <rPr>
        <sz val="11"/>
        <color rgb="FF000000"/>
        <rFont val="Calibri"/>
      </rPr>
      <t># touch /etc/profile.d/tmout.sh</t>
    </r>
    <r>
      <rPr>
        <sz val="11"/>
        <color rgb="FF000000"/>
        <rFont val="Calibri"/>
      </rPr>
      <t xml:space="preserve">
</t>
    </r>
    <r>
      <rPr>
        <sz val="11"/>
        <color rgb="FF000000"/>
        <rFont val="Calibri"/>
      </rPr>
      <t># chown root:root /etc/profile.d/tmout.sh</t>
    </r>
    <r>
      <rPr>
        <sz val="11"/>
        <color rgb="FF000000"/>
        <rFont val="Calibri"/>
      </rPr>
      <t xml:space="preserve">
</t>
    </r>
    <r>
      <rPr>
        <sz val="11"/>
        <color rgb="FF000000"/>
        <rFont val="Calibri"/>
      </rPr>
      <t># chmod 644 /etc/profile.d/tmout.sh</t>
    </r>
    <r>
      <rPr>
        <sz val="11"/>
        <color rgb="FF000000"/>
        <rFont val="Calibri"/>
      </rPr>
      <t xml:space="preserve">
</t>
    </r>
    <r>
      <rPr>
        <sz val="11"/>
        <color rgb="FF000000"/>
        <rFont val="Calibri"/>
      </rPr>
      <t xml:space="preserve">Edit the file "/etc/profile.d/tmout.sh" and add the following lines: </t>
    </r>
    <r>
      <rPr>
        <sz val="11"/>
        <color rgb="FF000000"/>
        <rFont val="Calibri"/>
      </rPr>
      <t xml:space="preserve">
</t>
    </r>
    <r>
      <rPr>
        <sz val="11"/>
        <color rgb="FF000000"/>
        <rFont val="Calibri"/>
      </rPr>
      <t>TMOUT=900</t>
    </r>
    <r>
      <rPr>
        <sz val="11"/>
        <color rgb="FF000000"/>
        <rFont val="Calibri"/>
      </rPr>
      <t xml:space="preserve">
</t>
    </r>
    <r>
      <rPr>
        <sz val="11"/>
        <color rgb="FF000000"/>
        <rFont val="Calibri"/>
      </rPr>
      <t>readonly TMOUT</t>
    </r>
    <r>
      <rPr>
        <sz val="11"/>
        <color rgb="FF000000"/>
        <rFont val="Calibri"/>
      </rPr>
      <t xml:space="preserve">
</t>
    </r>
    <r>
      <rPr>
        <sz val="11"/>
        <color rgb="FF000000"/>
        <rFont val="Calibri"/>
      </rPr>
      <t>export TMOUT</t>
    </r>
    <r>
      <rPr>
        <sz val="11"/>
        <color rgb="FF000000"/>
        <rFont val="Calibri"/>
      </rPr>
      <t xml:space="preserve">
</t>
    </r>
    <r>
      <rPr>
        <sz val="11"/>
        <color rgb="FF000000"/>
        <rFont val="Calibri"/>
      </rPr>
      <t>mesg n 2&gt;/dev/null</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</si>
  <si>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</si>
  <si>
    <r>
      <rPr>
        <sz val="11"/>
        <color rgb="FF000000"/>
        <rFont val="Calibri"/>
      </rPr>
      <t>Check for the existence of the /etc/profile.d/tmout.sh file:</t>
    </r>
    <r>
      <rPr>
        <sz val="11"/>
        <color rgb="FF000000"/>
        <rFont val="Calibri"/>
      </rPr>
      <t xml:space="preserve">
</t>
    </r>
    <r>
      <rPr>
        <sz val="11"/>
        <color rgb="FF000000"/>
        <rFont val="Calibri"/>
      </rPr>
      <t># ls -al /etc/profile.d/tmout.sh</t>
    </r>
    <r>
      <rPr>
        <sz val="11"/>
        <color rgb="FF000000"/>
        <rFont val="Calibri"/>
      </rPr>
      <t xml:space="preserve">
</t>
    </r>
    <r>
      <rPr>
        <sz val="11"/>
        <color rgb="FF000000"/>
        <rFont val="Calibri"/>
      </rPr>
      <t>Check for the presence of the TMOUT variable:</t>
    </r>
    <r>
      <rPr>
        <sz val="11"/>
        <color rgb="FF000000"/>
        <rFont val="Calibri"/>
      </rPr>
      <t xml:space="preserve">
</t>
    </r>
    <r>
      <rPr>
        <sz val="11"/>
        <color rgb="FF000000"/>
        <rFont val="Calibri"/>
      </rPr>
      <t># grep TMOUT /etc/profile.d/tmout.sh</t>
    </r>
    <r>
      <rPr>
        <sz val="11"/>
        <color rgb="FF000000"/>
        <rFont val="Calibri"/>
      </rPr>
      <t xml:space="preserve">
</t>
    </r>
    <r>
      <rPr>
        <sz val="11"/>
        <color rgb="FF000000"/>
        <rFont val="Calibri"/>
      </rPr>
      <t>The value of TMOUT should be set to "900" seconds (15 minutes).</t>
    </r>
    <r>
      <rPr>
        <sz val="11"/>
        <color rgb="FF000000"/>
        <rFont val="Calibri"/>
      </rPr>
      <t xml:space="preserve">
</t>
    </r>
    <r>
      <rPr>
        <sz val="11"/>
        <color rgb="FF000000"/>
        <rFont val="Calibri"/>
      </rPr>
      <t>If the file does not exist, or the TMOUT variable is not set, this is a finding.</t>
    </r>
  </si>
  <si>
    <t>V-240351</t>
  </si>
  <si>
    <r>
      <rPr>
        <sz val="11"/>
        <rFont val="Calibri"/>
      </rPr>
      <t>The SLES for vRealize must initiate a session lock after a 15-minute period of inactivity for an SSH connection.</t>
    </r>
  </si>
  <si>
    <r>
      <rPr>
        <sz val="11"/>
        <color rgb="FF000000"/>
        <rFont val="Calibri"/>
      </rPr>
      <t>Configure the SLES for vRealize to initiate a session lock after a 15-minute period of inactivity for SSH.</t>
    </r>
    <r>
      <rPr>
        <sz val="11"/>
        <color rgb="FF000000"/>
        <rFont val="Calibri"/>
      </rPr>
      <t xml:space="preserve">
</t>
    </r>
    <r>
      <rPr>
        <sz val="11"/>
        <color rgb="FF000000"/>
        <rFont val="Calibri"/>
      </rPr>
      <t>Set the session lock after a 15-minute period by executing the following command:</t>
    </r>
    <r>
      <rPr>
        <sz val="11"/>
        <color rgb="FF000000"/>
        <rFont val="Calibri"/>
      </rPr>
      <t xml:space="preserve">
</t>
    </r>
    <r>
      <rPr>
        <sz val="11"/>
        <color rgb="FF000000"/>
        <rFont val="Calibri"/>
      </rPr>
      <t># sed -i 's/^.*\bClientAliveInterval\b.*$/ClientAliveInterval 900/' /etc/ssh/sshd_config; sed -i 's/^.*\bClientAliveCountMax\b.*$/ClientAliveCountMax 0/' /etc/ssh/sshd_config</t>
    </r>
  </si>
  <si>
    <r>
      <rPr>
        <sz val="11"/>
        <color rgb="FF000000"/>
        <rFont val="Calibri"/>
      </rPr>
      <t xml:space="preserve">Verify the SLES for vRealize initiates a session lock after a 15-minute period of inactivity for SSH. </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 grep ClientAliveInterval /etc/ssh/sshd_config; grep  ClientAliveCountMax /etc/ssh/sshd_config</t>
    </r>
    <r>
      <rPr>
        <sz val="11"/>
        <color rgb="FF000000"/>
        <rFont val="Calibri"/>
      </rPr>
      <t xml:space="preserve">
</t>
    </r>
    <r>
      <rPr>
        <sz val="11"/>
        <color rgb="FF000000"/>
        <rFont val="Calibri"/>
      </rPr>
      <t>Verify the following result:</t>
    </r>
    <r>
      <rPr>
        <sz val="11"/>
        <color rgb="FF000000"/>
        <rFont val="Calibri"/>
      </rPr>
      <t xml:space="preserve">
</t>
    </r>
    <r>
      <rPr>
        <sz val="11"/>
        <color rgb="FF000000"/>
        <rFont val="Calibri"/>
      </rPr>
      <t xml:space="preserve">ClientAliveInterval 900 </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If this is not set, this is a finding.</t>
    </r>
  </si>
  <si>
    <t>V-240352</t>
  </si>
  <si>
    <r>
      <rPr>
        <sz val="11"/>
        <rFont val="Calibri"/>
      </rPr>
      <t>The SLES for vRealize must monitor remote access methods - SSH Daemon.</t>
    </r>
  </si>
  <si>
    <r>
      <rPr>
        <sz val="11"/>
        <color rgb="FF000000"/>
        <rFont val="Calibri"/>
      </rPr>
      <t>To configure SSH to verbosely log connection attempts and failed logon attempts to the server, run the following command:</t>
    </r>
    <r>
      <rPr>
        <sz val="11"/>
        <color rgb="FF000000"/>
        <rFont val="Calibri"/>
      </rPr>
      <t xml:space="preserve">
</t>
    </r>
    <r>
      <rPr>
        <sz val="11"/>
        <color rgb="FF000000"/>
        <rFont val="Calibri"/>
      </rPr>
      <t># sed -i 's/^.*\bLogLevel\b.*$/LogLevel VERBOSE/' /etc/ssh/sshd_config</t>
    </r>
    <r>
      <rPr>
        <sz val="11"/>
        <color rgb="FF000000"/>
        <rFont val="Calibri"/>
      </rPr>
      <t xml:space="preserve">
</t>
    </r>
    <r>
      <rPr>
        <sz val="11"/>
        <color rgb="FF000000"/>
        <rFont val="Calibri"/>
      </rPr>
      <t>The SSH service will need to be restarted after the above change has been made to SSH. This can be done by running the following command:</t>
    </r>
    <r>
      <rPr>
        <sz val="11"/>
        <color rgb="FF000000"/>
        <rFont val="Calibri"/>
      </rPr>
      <t xml:space="preserve">
</t>
    </r>
    <r>
      <rPr>
        <sz val="11"/>
        <color rgb="FF000000"/>
        <rFont val="Calibri"/>
      </rPr>
      <t># service sshd restart</t>
    </r>
  </si>
  <si>
    <r>
      <rPr>
        <sz val="11"/>
        <color rgb="FF000000"/>
        <rFont val="Calibri"/>
      </rPr>
      <t>Remote access services, such as those providing remote access to network devices and information systems, which lack automated monitoring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Automated monitoring of remote access sessions allows organizations to detect cyber attacks and also ensure ongoing compliance with remote access policies by auditing connection activities of remote access capabilities, such as Remote Desktop Protocol (RDP), on a variety of information system components (e.g., servers, workstations, notebook computers, smartphones, and tablets).</t>
    </r>
  </si>
  <si>
    <r>
      <rPr>
        <sz val="11"/>
        <color rgb="FF000000"/>
        <rFont val="Calibri"/>
      </rPr>
      <t>Verify that SSH is configured to verbosely log connection attempts and failed logon attempts to the server by running the following command:</t>
    </r>
    <r>
      <rPr>
        <sz val="11"/>
        <color rgb="FF000000"/>
        <rFont val="Calibri"/>
      </rPr>
      <t xml:space="preserve">
</t>
    </r>
    <r>
      <rPr>
        <sz val="11"/>
        <color rgb="FF000000"/>
        <rFont val="Calibri"/>
      </rPr>
      <t xml:space="preserve"># grep LogLevel /etc/ssh/sshd_config  | grep -v '#' </t>
    </r>
    <r>
      <rPr>
        <sz val="11"/>
        <color rgb="FF000000"/>
        <rFont val="Calibri"/>
      </rPr>
      <t xml:space="preserve">
</t>
    </r>
    <r>
      <rPr>
        <sz val="11"/>
        <color rgb="FF000000"/>
        <rFont val="Calibri"/>
      </rPr>
      <t>The output message must contain the following text:</t>
    </r>
    <r>
      <rPr>
        <sz val="11"/>
        <color rgb="FF000000"/>
        <rFont val="Calibri"/>
      </rPr>
      <t xml:space="preserve">
</t>
    </r>
    <r>
      <rPr>
        <sz val="11"/>
        <color rgb="FF000000"/>
        <rFont val="Calibri"/>
      </rPr>
      <t>LogLevel VERBOSE</t>
    </r>
    <r>
      <rPr>
        <sz val="11"/>
        <color rgb="FF000000"/>
        <rFont val="Calibri"/>
      </rPr>
      <t xml:space="preserve">
</t>
    </r>
    <r>
      <rPr>
        <sz val="11"/>
        <color rgb="FF000000"/>
        <rFont val="Calibri"/>
      </rPr>
      <t>If it is not set to "VERBOSE", this is a finding.</t>
    </r>
  </si>
  <si>
    <t>V-240353</t>
  </si>
  <si>
    <r>
      <rPr>
        <sz val="11"/>
        <rFont val="Calibri"/>
      </rPr>
      <t>The SLES for vRealize must implement DoD-approved encryption to protect the confidentiality of remote access sessions- SSH Daemon.</t>
    </r>
  </si>
  <si>
    <r>
      <rPr>
        <sz val="11"/>
        <color rgb="FF000000"/>
        <rFont val="Calibri"/>
      </rPr>
      <t xml:space="preserve">Update the Ciphers directive with the following command: </t>
    </r>
    <r>
      <rPr>
        <sz val="11"/>
        <color rgb="FF000000"/>
        <rFont val="Calibri"/>
      </rPr>
      <t xml:space="preserve">
</t>
    </r>
    <r>
      <rPr>
        <sz val="11"/>
        <color rgb="FF000000"/>
        <rFont val="Calibri"/>
      </rPr>
      <t># sed -i "/^[^#]*Ciphers/ c\Ciphers aes256-ctr,aes128-ctr" /etc/ssh/sshd_config</t>
    </r>
    <r>
      <rPr>
        <sz val="11"/>
        <color rgb="FF000000"/>
        <rFont val="Calibri"/>
      </rPr>
      <t xml:space="preserve">
</t>
    </r>
    <r>
      <rPr>
        <sz val="11"/>
        <color rgb="FF000000"/>
        <rFont val="Calibri"/>
      </rPr>
      <t xml:space="preserve">Save and close the file. </t>
    </r>
    <r>
      <rPr>
        <sz val="11"/>
        <color rgb="FF000000"/>
        <rFont val="Calibri"/>
      </rPr>
      <t xml:space="preserve">
</t>
    </r>
    <r>
      <rPr>
        <sz val="11"/>
        <color rgb="FF000000"/>
        <rFont val="Calibri"/>
      </rPr>
      <t xml:space="preserve">Restart the sshd process: </t>
    </r>
    <r>
      <rPr>
        <sz val="11"/>
        <color rgb="FF000000"/>
        <rFont val="Calibri"/>
      </rPr>
      <t xml:space="preserve">
</t>
    </r>
    <r>
      <rPr>
        <sz val="11"/>
        <color rgb="FF000000"/>
        <rFont val="Calibri"/>
      </rPr>
      <t># service sshd restart</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</si>
  <si>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RDP), thereby providing a degree of confidentiality. The encryption strength of a mechanism is selected based on the security categorization of the information.</t>
    </r>
  </si>
  <si>
    <r>
      <rPr>
        <sz val="11"/>
        <color rgb="FF000000"/>
        <rFont val="Calibri"/>
      </rPr>
      <t>Check the SSH daemon configuration for DoD-approved encryption to protect the confidentiality of SSH remote connections by performing the following commands:</t>
    </r>
    <r>
      <rPr>
        <sz val="11"/>
        <color rgb="FF000000"/>
        <rFont val="Calibri"/>
      </rPr>
      <t xml:space="preserve">
</t>
    </r>
    <r>
      <rPr>
        <sz val="11"/>
        <color rgb="FF000000"/>
        <rFont val="Calibri"/>
      </rPr>
      <t>Check the "Ciphers" setting in the "sshd_config" file.</t>
    </r>
    <r>
      <rPr>
        <sz val="11"/>
        <color rgb="FF000000"/>
        <rFont val="Calibri"/>
      </rPr>
      <t xml:space="preserve">
</t>
    </r>
    <r>
      <rPr>
        <sz val="11"/>
        <color rgb="FF000000"/>
        <rFont val="Calibri"/>
      </rPr>
      <t xml:space="preserve"># grep -i Ciphers /etc/ssh/sshd_config  | grep -v '#' </t>
    </r>
    <r>
      <rPr>
        <sz val="11"/>
        <color rgb="FF000000"/>
        <rFont val="Calibri"/>
      </rPr>
      <t xml:space="preserve">
</t>
    </r>
    <r>
      <rPr>
        <sz val="11"/>
        <color rgb="FF000000"/>
        <rFont val="Calibri"/>
      </rPr>
      <t>The output must contain either nothing or any number of the following algorithms:</t>
    </r>
    <r>
      <rPr>
        <sz val="11"/>
        <color rgb="FF000000"/>
        <rFont val="Calibri"/>
      </rPr>
      <t xml:space="preserve">
</t>
    </r>
    <r>
      <rPr>
        <sz val="11"/>
        <color rgb="FF000000"/>
        <rFont val="Calibri"/>
      </rPr>
      <t>aes128-ctr, aes256-ctr.</t>
    </r>
    <r>
      <rPr>
        <sz val="11"/>
        <color rgb="FF000000"/>
        <rFont val="Calibri"/>
      </rPr>
      <t xml:space="preserve">
</t>
    </r>
    <r>
      <rPr>
        <sz val="11"/>
        <color rgb="FF000000"/>
        <rFont val="Calibri"/>
      </rPr>
      <t>If the output contains an algorithm not listed above, this is a finding.</t>
    </r>
    <r>
      <rPr>
        <sz val="11"/>
        <color rgb="FF000000"/>
        <rFont val="Calibri"/>
      </rPr>
      <t xml:space="preserve">
</t>
    </r>
    <r>
      <rPr>
        <sz val="11"/>
        <color rgb="FF000000"/>
        <rFont val="Calibri"/>
      </rPr>
      <t>Expected Output:</t>
    </r>
    <r>
      <rPr>
        <sz val="11"/>
        <color rgb="FF000000"/>
        <rFont val="Calibri"/>
      </rPr>
      <t xml:space="preserve">
</t>
    </r>
    <r>
      <rPr>
        <sz val="11"/>
        <color rgb="FF000000"/>
        <rFont val="Calibri"/>
      </rPr>
      <t>Ciphers aes256-ctr,aes128-ctr</t>
    </r>
  </si>
  <si>
    <t>V-240354</t>
  </si>
  <si>
    <r>
      <rPr>
        <sz val="11"/>
        <rFont val="Calibri"/>
      </rPr>
      <t>The SLES for vRealize must implement DoD-approved encryption to protect the confidentiality of remote access sessions - SSH Client.</t>
    </r>
  </si>
  <si>
    <r>
      <rPr>
        <sz val="11"/>
        <color rgb="FF000000"/>
        <rFont val="Calibri"/>
      </rPr>
      <t xml:space="preserve">Update the "Ciphers" directive with the following command: </t>
    </r>
    <r>
      <rPr>
        <sz val="11"/>
        <color rgb="FF000000"/>
        <rFont val="Calibri"/>
      </rPr>
      <t xml:space="preserve">
</t>
    </r>
    <r>
      <rPr>
        <sz val="11"/>
        <color rgb="FF000000"/>
        <rFont val="Calibri"/>
      </rPr>
      <t># sed -i "/^[^#]*Ciphers/ c\Ciphers aes256-ctr,aes128-ctr" /etc/ssh/ssh_config</t>
    </r>
    <r>
      <rPr>
        <sz val="11"/>
        <color rgb="FF000000"/>
        <rFont val="Calibri"/>
      </rPr>
      <t xml:space="preserve">
</t>
    </r>
    <r>
      <rPr>
        <sz val="11"/>
        <color rgb="FF000000"/>
        <rFont val="Calibri"/>
      </rPr>
      <t>Save and close the file.</t>
    </r>
  </si>
  <si>
    <r>
      <rPr>
        <sz val="11"/>
        <color rgb="FF000000"/>
        <rFont val="Calibri"/>
      </rPr>
      <t>Check the SSH daemon configuration for DoD-approved encryption to protect the confidentiality of SSH remote connections by performing the following commands:</t>
    </r>
    <r>
      <rPr>
        <sz val="11"/>
        <color rgb="FF000000"/>
        <rFont val="Calibri"/>
      </rPr>
      <t xml:space="preserve">
</t>
    </r>
    <r>
      <rPr>
        <sz val="11"/>
        <color rgb="FF000000"/>
        <rFont val="Calibri"/>
      </rPr>
      <t>Check the "Ciphers" setting in the "ssh_config" file.</t>
    </r>
    <r>
      <rPr>
        <sz val="11"/>
        <color rgb="FF000000"/>
        <rFont val="Calibri"/>
      </rPr>
      <t xml:space="preserve">
</t>
    </r>
    <r>
      <rPr>
        <sz val="11"/>
        <color rgb="FF000000"/>
        <rFont val="Calibri"/>
      </rPr>
      <t xml:space="preserve"># grep -i Ciphers /etc/ssh/ssh_config  | grep -v '#' </t>
    </r>
    <r>
      <rPr>
        <sz val="11"/>
        <color rgb="FF000000"/>
        <rFont val="Calibri"/>
      </rPr>
      <t xml:space="preserve">
</t>
    </r>
    <r>
      <rPr>
        <sz val="11"/>
        <color rgb="FF000000"/>
        <rFont val="Calibri"/>
      </rPr>
      <t>The output must contain either nothing or any number of the following algorithms:</t>
    </r>
    <r>
      <rPr>
        <sz val="11"/>
        <color rgb="FF000000"/>
        <rFont val="Calibri"/>
      </rPr>
      <t xml:space="preserve">
</t>
    </r>
    <r>
      <rPr>
        <sz val="11"/>
        <color rgb="FF000000"/>
        <rFont val="Calibri"/>
      </rPr>
      <t>aes256-ctr,aes128-ctr.</t>
    </r>
    <r>
      <rPr>
        <sz val="11"/>
        <color rgb="FF000000"/>
        <rFont val="Calibri"/>
      </rPr>
      <t xml:space="preserve">
</t>
    </r>
    <r>
      <rPr>
        <sz val="11"/>
        <color rgb="FF000000"/>
        <rFont val="Calibri"/>
      </rPr>
      <t>If the output contains an algorithm not listed above, this is a finding.</t>
    </r>
    <r>
      <rPr>
        <sz val="11"/>
        <color rgb="FF000000"/>
        <rFont val="Calibri"/>
      </rPr>
      <t xml:space="preserve">
</t>
    </r>
    <r>
      <rPr>
        <sz val="11"/>
        <color rgb="FF000000"/>
        <rFont val="Calibri"/>
      </rPr>
      <t>Expected Output:</t>
    </r>
    <r>
      <rPr>
        <sz val="11"/>
        <color rgb="FF000000"/>
        <rFont val="Calibri"/>
      </rPr>
      <t xml:space="preserve">
</t>
    </r>
    <r>
      <rPr>
        <sz val="11"/>
        <color rgb="FF000000"/>
        <rFont val="Calibri"/>
      </rPr>
      <t>Ciphers aes256-ctr,aes128-ctr</t>
    </r>
  </si>
  <si>
    <t>V-240355</t>
  </si>
  <si>
    <r>
      <rPr>
        <sz val="11"/>
        <rFont val="Calibri"/>
      </rPr>
      <t>The SLES for vRealize must produce audit records.</t>
    </r>
  </si>
  <si>
    <r>
      <rPr>
        <sz val="11"/>
        <color rgb="FF000000"/>
        <rFont val="Calibri"/>
      </rPr>
      <t>Enable the "auditd" service by performing the following commands:</t>
    </r>
    <r>
      <rPr>
        <sz val="11"/>
        <color rgb="FF000000"/>
        <rFont val="Calibri"/>
      </rPr>
      <t xml:space="preserve">
</t>
    </r>
    <r>
      <rPr>
        <sz val="11"/>
        <color rgb="FF000000"/>
        <rFont val="Calibri"/>
      </rPr>
      <t># chkconfig auditd on</t>
    </r>
    <r>
      <rPr>
        <sz val="11"/>
        <color rgb="FF000000"/>
        <rFont val="Calibri"/>
      </rPr>
      <t xml:space="preserve">
</t>
    </r>
    <r>
      <rPr>
        <sz val="11"/>
        <color rgb="FF000000"/>
        <rFont val="Calibri"/>
      </rPr>
      <t># service auditd start</t>
    </r>
  </si>
  <si>
    <r>
      <rPr>
        <sz val="11"/>
        <color rgb="FF000000"/>
        <rFont val="Calibri"/>
      </rPr>
      <t>Without establishing what type of events occurred,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operating system audit logs provides a means of investigating an attack; recognizing resource utilization or capacity thresholds; or identifying an improperly configured operating system.</t>
    </r>
  </si>
  <si>
    <r>
      <rPr>
        <sz val="11"/>
        <color rgb="FF000000"/>
        <rFont val="Calibri"/>
      </rPr>
      <t>Verify the SLES for vRealize produces audit records by running the following command to determine the current status of the "auditd" service:</t>
    </r>
    <r>
      <rPr>
        <sz val="11"/>
        <color rgb="FF000000"/>
        <rFont val="Calibri"/>
      </rPr>
      <t xml:space="preserve">
</t>
    </r>
    <r>
      <rPr>
        <sz val="11"/>
        <color rgb="FF000000"/>
        <rFont val="Calibri"/>
      </rPr>
      <t># service auditd status</t>
    </r>
    <r>
      <rPr>
        <sz val="11"/>
        <color rgb="FF000000"/>
        <rFont val="Calibri"/>
      </rPr>
      <t xml:space="preserve">
</t>
    </r>
    <r>
      <rPr>
        <sz val="11"/>
        <color rgb="FF000000"/>
        <rFont val="Calibri"/>
      </rPr>
      <t>If the service is enabled, the returned message must contain the following text:</t>
    </r>
    <r>
      <rPr>
        <sz val="11"/>
        <color rgb="FF000000"/>
        <rFont val="Calibri"/>
      </rPr>
      <t xml:space="preserve">
</t>
    </r>
    <r>
      <rPr>
        <sz val="11"/>
        <color rgb="FF000000"/>
        <rFont val="Calibri"/>
      </rPr>
      <t>Checking for service auditd                running</t>
    </r>
    <r>
      <rPr>
        <sz val="11"/>
        <color rgb="FF000000"/>
        <rFont val="Calibri"/>
      </rPr>
      <t xml:space="preserve">
</t>
    </r>
    <r>
      <rPr>
        <sz val="11"/>
        <color rgb="FF000000"/>
        <rFont val="Calibri"/>
      </rPr>
      <t>If the service is not running, this is a finding.</t>
    </r>
  </si>
  <si>
    <t>V-240356</t>
  </si>
  <si>
    <r>
      <rPr>
        <sz val="11"/>
        <rFont val="Calibri"/>
      </rPr>
      <t>The SLES for vRealize must alert the ISSO and SA (at a minimum) in the event of an audit processing failure.</t>
    </r>
  </si>
  <si>
    <r>
      <rPr>
        <sz val="11"/>
        <color rgb="FF000000"/>
        <rFont val="Calibri"/>
      </rPr>
      <t>Set the space_left_action parameter to the valid setting "SYSLOG" by running the following command:</t>
    </r>
    <r>
      <rPr>
        <sz val="11"/>
        <color rgb="FF000000"/>
        <rFont val="Calibri"/>
      </rPr>
      <t xml:space="preserve">
</t>
    </r>
    <r>
      <rPr>
        <sz val="11"/>
        <color rgb="FF000000"/>
        <rFont val="Calibri"/>
      </rPr>
      <t># sed -i "/^[^#]*space_left_action/ c\space_left_action = SYSLOG" /etc/audit/auditd.conf</t>
    </r>
    <r>
      <rPr>
        <sz val="11"/>
        <color rgb="FF000000"/>
        <rFont val="Calibri"/>
      </rPr>
      <t xml:space="preserve">
</t>
    </r>
    <r>
      <rPr>
        <sz val="11"/>
        <color rgb="FF000000"/>
        <rFont val="Calibri"/>
      </rPr>
      <t>Restart the audit service:</t>
    </r>
    <r>
      <rPr>
        <sz val="11"/>
        <color rgb="FF000000"/>
        <rFont val="Calibri"/>
      </rPr>
      <t xml:space="preserve">
</t>
    </r>
    <r>
      <rPr>
        <sz val="11"/>
        <color rgb="FF000000"/>
        <rFont val="Calibri"/>
      </rPr>
      <t># service auditd restart</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</si>
  <si>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</si>
  <si>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Check /etc/audit/auditd.conf for the space_left_action with the following command:</t>
    </r>
    <r>
      <rPr>
        <sz val="11"/>
        <color rgb="FF000000"/>
        <rFont val="Calibri"/>
      </rPr>
      <t xml:space="preserve">
</t>
    </r>
    <r>
      <rPr>
        <sz val="11"/>
        <color rgb="FF000000"/>
        <rFont val="Calibri"/>
      </rPr>
      <t xml:space="preserve"># cat /etc/audit/auditd.conf | grep space_left_action </t>
    </r>
    <r>
      <rPr>
        <sz val="11"/>
        <color rgb="FF000000"/>
        <rFont val="Calibri"/>
      </rPr>
      <t xml:space="preserve">
</t>
    </r>
    <r>
      <rPr>
        <sz val="11"/>
        <color rgb="FF000000"/>
        <rFont val="Calibri"/>
      </rPr>
      <t>If the "space_left_action" parameter is missing; is set to "ignore", "suspend", "single", or "halt"; or is blank,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space_left_action = SYSLOG</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If the "space_left_action" is set to "exec", the system executes a designated script. </t>
    </r>
    <r>
      <rPr>
        <sz val="11"/>
        <color rgb="FF000000"/>
        <rFont val="Calibri"/>
      </rPr>
      <t xml:space="preserve">
</t>
    </r>
    <r>
      <rPr>
        <sz val="11"/>
        <color rgb="FF000000"/>
        <rFont val="Calibri"/>
      </rPr>
      <t>If this script informs the SA of the event, this is not a finding.</t>
    </r>
    <r>
      <rPr>
        <sz val="11"/>
        <color rgb="FF000000"/>
        <rFont val="Calibri"/>
      </rPr>
      <t xml:space="preserve">
</t>
    </r>
    <r>
      <rPr>
        <sz val="11"/>
        <color rgb="FF000000"/>
        <rFont val="Calibri"/>
      </rPr>
      <t xml:space="preserve">If the "space_left_action" is set to "email" and the "action_mail_acct" parameter is not set to the email address of the system administrator, this is a finding. </t>
    </r>
    <r>
      <rPr>
        <sz val="11"/>
        <color rgb="FF000000"/>
        <rFont val="Calibri"/>
      </rPr>
      <t xml:space="preserve">
</t>
    </r>
    <r>
      <rPr>
        <sz val="11"/>
        <color rgb="FF000000"/>
        <rFont val="Calibri"/>
      </rPr>
      <t>The "action_mail_acct" parameter, if missing, defaults to "root". Note that if the email address of the system administrator is on a remote system, "sendmail" must be available.</t>
    </r>
  </si>
  <si>
    <t>V-240357</t>
  </si>
  <si>
    <r>
      <rPr>
        <sz val="11"/>
        <rFont val="Calibri"/>
      </rPr>
      <t>The SLES for vRealize must shut down by default upon audit failure (unless availability is an overriding concern).</t>
    </r>
  </si>
  <si>
    <r>
      <rPr>
        <sz val="11"/>
        <color rgb="FF000000"/>
        <rFont val="Calibri"/>
      </rPr>
      <t xml:space="preserve">Edit /etc/audit/auditd.conf and set the "disk_full_action", "disk_error_action", and "admin_space_left_action" parameters to "syslog" with the following commands: </t>
    </r>
    <r>
      <rPr>
        <sz val="11"/>
        <color rgb="FF000000"/>
        <rFont val="Calibri"/>
      </rPr>
      <t xml:space="preserve">
</t>
    </r>
    <r>
      <rPr>
        <sz val="11"/>
        <color rgb="FF000000"/>
        <rFont val="Calibri"/>
      </rPr>
      <t># sed -i "/^[^#]*disk_full_action/ c\disk_full_action = SYSLOG" /etc/audit/auditd.conf</t>
    </r>
    <r>
      <rPr>
        <sz val="11"/>
        <color rgb="FF000000"/>
        <rFont val="Calibri"/>
      </rPr>
      <t xml:space="preserve">
</t>
    </r>
    <r>
      <rPr>
        <sz val="11"/>
        <color rgb="FF000000"/>
        <rFont val="Calibri"/>
      </rPr>
      <t># sed -i "/^[^#]*disk_error_action/ c\disk_error_action = SYSLOG" /etc/audit/auditd.conf</t>
    </r>
    <r>
      <rPr>
        <sz val="11"/>
        <color rgb="FF000000"/>
        <rFont val="Calibri"/>
      </rPr>
      <t xml:space="preserve">
</t>
    </r>
    <r>
      <rPr>
        <sz val="11"/>
        <color rgb="FF000000"/>
        <rFont val="Calibri"/>
      </rPr>
      <t># sed -i "/^[^#]*admin_space_left_action/ c\admin_space_left_action = SYSLOG" /etc/audit/auditd.conf</t>
    </r>
    <r>
      <rPr>
        <sz val="11"/>
        <color rgb="FF000000"/>
        <rFont val="Calibri"/>
      </rPr>
      <t xml:space="preserve">
</t>
    </r>
    <r>
      <rPr>
        <sz val="11"/>
        <color rgb="FF000000"/>
        <rFont val="Calibri"/>
      </rPr>
      <t>For certain systems, the need for availability outweighs the need to log all actions, and a different setting should be determined.</t>
    </r>
  </si>
  <si>
    <r>
      <rPr>
        <sz val="11"/>
        <color rgb="FF000000"/>
        <rFont val="Calibri"/>
      </rPr>
      <t>It is critical that when the operating system is at risk of failing to process audit logs as required, it takes action to mitigate the failure. Audit processing failures include: software/hardware errors; failures in the audit capturing mechanisms; and audit storage capacity being reached or exceeded. Responses to audit failure depend upon the nature of the failure mode.</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1) If the failure was caused by the lack of audit record storage capacity, the operating system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2) If audit records are sent to a centralized collection server and communication with this server is lost or the server fails, the operating system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</si>
  <si>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Verify the /etc/audit/auditd.conf has the "disk_full_action", "disk_error_action", and "admin_disk_space_left" parameters set.</t>
    </r>
    <r>
      <rPr>
        <sz val="11"/>
        <color rgb="FF000000"/>
        <rFont val="Calibri"/>
      </rPr>
      <t xml:space="preserve">
</t>
    </r>
    <r>
      <rPr>
        <sz val="11"/>
        <color rgb="FF000000"/>
        <rFont val="Calibri"/>
      </rPr>
      <t># grep disk_full_action /etc/audit/auditd.conf</t>
    </r>
    <r>
      <rPr>
        <sz val="11"/>
        <color rgb="FF000000"/>
        <rFont val="Calibri"/>
      </rPr>
      <t xml:space="preserve">
</t>
    </r>
    <r>
      <rPr>
        <sz val="11"/>
        <color rgb="FF000000"/>
        <rFont val="Calibri"/>
      </rPr>
      <t>If the "disk_full_action" parameter is missing or set to "suspend" or "ignore" this is a finding.</t>
    </r>
    <r>
      <rPr>
        <sz val="11"/>
        <color rgb="FF000000"/>
        <rFont val="Calibri"/>
      </rPr>
      <t xml:space="preserve">
</t>
    </r>
    <r>
      <rPr>
        <sz val="11"/>
        <color rgb="FF000000"/>
        <rFont val="Calibri"/>
      </rPr>
      <t># grep disk_error_action /etc/audit/auditd.conf</t>
    </r>
    <r>
      <rPr>
        <sz val="11"/>
        <color rgb="FF000000"/>
        <rFont val="Calibri"/>
      </rPr>
      <t xml:space="preserve">
</t>
    </r>
    <r>
      <rPr>
        <sz val="11"/>
        <color rgb="FF000000"/>
        <rFont val="Calibri"/>
      </rPr>
      <t>If the "disk_error_action" parameter is missing or set to "suspend" or "ignore" this is a finding.</t>
    </r>
    <r>
      <rPr>
        <sz val="11"/>
        <color rgb="FF000000"/>
        <rFont val="Calibri"/>
      </rPr>
      <t xml:space="preserve">
</t>
    </r>
    <r>
      <rPr>
        <sz val="11"/>
        <color rgb="FF000000"/>
        <rFont val="Calibri"/>
      </rPr>
      <t># grep admin_space_left_action /etc/audit/auditd.conf</t>
    </r>
    <r>
      <rPr>
        <sz val="11"/>
        <color rgb="FF000000"/>
        <rFont val="Calibri"/>
      </rPr>
      <t xml:space="preserve">
</t>
    </r>
    <r>
      <rPr>
        <sz val="11"/>
        <color rgb="FF000000"/>
        <rFont val="Calibri"/>
      </rPr>
      <t>If the "admin_space_left_action" parameter is missing or set to "suspend" or "ignore" this is a finding.</t>
    </r>
  </si>
  <si>
    <t>V-240358</t>
  </si>
  <si>
    <r>
      <rPr>
        <sz val="11"/>
        <rFont val="Calibri"/>
      </rPr>
      <t>The SLES for vRealize must protect audit information from unauthorized read access - ownership.</t>
    </r>
  </si>
  <si>
    <r>
      <rPr>
        <sz val="11"/>
        <color rgb="FF000000"/>
        <rFont val="Calibri"/>
      </rPr>
      <t>Change the ownership of the audit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&lt;audit log file&gt;</t>
    </r>
    <r>
      <rPr>
        <sz val="11"/>
        <color rgb="FF000000"/>
        <rFont val="Calibri"/>
      </rPr>
      <t xml:space="preserve">
</t>
    </r>
    <r>
      <rPr>
        <sz val="11"/>
        <color rgb="FF000000"/>
        <rFont val="Calibri"/>
      </rPr>
      <t># chown root /var/log/audit/audit.log</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</si>
  <si>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operating system activity.</t>
    </r>
  </si>
  <si>
    <r>
      <rPr>
        <sz val="11"/>
        <color rgb="FF000000"/>
        <rFont val="Calibri"/>
      </rPr>
      <t>Verify that the system audit logs are owned by "root":</t>
    </r>
    <r>
      <rPr>
        <sz val="11"/>
        <color rgb="FF000000"/>
        <rFont val="Calibri"/>
      </rPr>
      <t xml:space="preserve">
</t>
    </r>
    <r>
      <rPr>
        <sz val="11"/>
        <color rgb="FF000000"/>
        <rFont val="Calibri"/>
      </rPr>
      <t># (audit_log_file=$(grep "^log_file" /etc/audit/auditd.conf|sed s/^[^\/]*//) &amp;&amp; if [ -f "${audit_log_file}" ] ; then printf "Log(s) found in "${audit_log_file%/*}":\n"; ls -l ${audit_log_file%/*}; else printf "audit log file(s) not found\n"; fi)</t>
    </r>
    <r>
      <rPr>
        <sz val="11"/>
        <color rgb="FF000000"/>
        <rFont val="Calibri"/>
      </rPr>
      <t xml:space="preserve">
</t>
    </r>
    <r>
      <rPr>
        <sz val="11"/>
        <color rgb="FF000000"/>
        <rFont val="Calibri"/>
      </rPr>
      <t>If any audit log file is not owned by "root", this is a finding.</t>
    </r>
  </si>
  <si>
    <t>V-240359</t>
  </si>
  <si>
    <r>
      <rPr>
        <sz val="11"/>
        <rFont val="Calibri"/>
      </rPr>
      <t>The SLES for vRealize must protect audit information from unauthorized read access - group-ownership.</t>
    </r>
  </si>
  <si>
    <r>
      <rPr>
        <sz val="11"/>
        <color rgb="FF000000"/>
        <rFont val="Calibri"/>
      </rPr>
      <t>Change the group-ownership of the audit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&lt;audit log file&gt;</t>
    </r>
    <r>
      <rPr>
        <sz val="11"/>
        <color rgb="FF000000"/>
        <rFont val="Calibri"/>
      </rPr>
      <t xml:space="preserve">
</t>
    </r>
    <r>
      <rPr>
        <sz val="11"/>
        <color rgb="FF000000"/>
        <rFont val="Calibri"/>
      </rPr>
      <t># chgrp root /var/log/audit/audit.log</t>
    </r>
  </si>
  <si>
    <r>
      <rPr>
        <sz val="11"/>
        <color rgb="FF000000"/>
        <rFont val="Calibri"/>
      </rPr>
      <t>Verify that the system audit logs are group-owned by "root":</t>
    </r>
    <r>
      <rPr>
        <sz val="11"/>
        <color rgb="FF000000"/>
        <rFont val="Calibri"/>
      </rPr>
      <t xml:space="preserve">
</t>
    </r>
    <r>
      <rPr>
        <sz val="11"/>
        <color rgb="FF000000"/>
        <rFont val="Calibri"/>
      </rPr>
      <t># (audit_log_file=$(grep "^log_file" /etc/audit/auditd.conf|sed s/^[^\/]*//) &amp;&amp; if [ -f "${audit_log_file}" ] ; then printf "Log(s) found in "${audit_log_file%/*}":\n"; ls -l ${audit_log_file%/*}; else printf "audit log file(s) not found\n"; fi)</t>
    </r>
    <r>
      <rPr>
        <sz val="11"/>
        <color rgb="FF000000"/>
        <rFont val="Calibri"/>
      </rPr>
      <t xml:space="preserve">
</t>
    </r>
    <r>
      <rPr>
        <sz val="11"/>
        <color rgb="FF000000"/>
        <rFont val="Calibri"/>
      </rPr>
      <t>If any audit log file is not group-owned by "root" or "admin", this is a finding.</t>
    </r>
  </si>
  <si>
    <t>V-240360</t>
  </si>
  <si>
    <r>
      <rPr>
        <sz val="11"/>
        <rFont val="Calibri"/>
      </rPr>
      <t>The SLES for vRealize must protect audit information from unauthorized modification.</t>
    </r>
  </si>
  <si>
    <r>
      <rPr>
        <sz val="11"/>
        <color rgb="FF000000"/>
        <rFont val="Calibri"/>
      </rPr>
      <t>Change the mode of the audit log file(s):</t>
    </r>
    <r>
      <rPr>
        <sz val="11"/>
        <color rgb="FF000000"/>
        <rFont val="Calibri"/>
      </rPr>
      <t xml:space="preserve">
</t>
    </r>
    <r>
      <rPr>
        <sz val="11"/>
        <color rgb="FF000000"/>
        <rFont val="Calibri"/>
      </rPr>
      <t># chmod 0640 &lt;audit log file&gt;</t>
    </r>
  </si>
  <si>
    <r>
      <rPr>
        <sz val="11"/>
        <color rgb="FF000000"/>
        <rFont val="Calibri"/>
      </rPr>
      <t>If audit information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information, the operating system must protect audit information from unauthorized modification.</t>
    </r>
    <r>
      <rPr>
        <sz val="11"/>
        <color rgb="FF000000"/>
        <rFont val="Calibri"/>
      </rPr>
      <t xml:space="preserve">
</t>
    </r>
    <r>
      <rPr>
        <sz val="11"/>
        <color rgb="FF000000"/>
        <rFont val="Calibri"/>
      </rPr>
      <t>Audit information includes all information (e.g., audit records, audit settings, audit reports) needed to successfully audit information system activity.</t>
    </r>
  </si>
  <si>
    <r>
      <rPr>
        <sz val="11"/>
        <color rgb="FF000000"/>
        <rFont val="Calibri"/>
      </rPr>
      <t>Verify that the system audit logs with the following command:</t>
    </r>
    <r>
      <rPr>
        <sz val="11"/>
        <color rgb="FF000000"/>
        <rFont val="Calibri"/>
      </rPr>
      <t xml:space="preserve">
</t>
    </r>
    <r>
      <rPr>
        <sz val="11"/>
        <color rgb="FF000000"/>
        <rFont val="Calibri"/>
      </rPr>
      <t># (audit_log_file=$(grep "^log_file" /etc/audit/auditd.conf|sed s/^[^\/]*//) &amp;&amp; if [ -f "${audit_log_file}" ] ; then printf "Log(s) found in "${audit_log_file%/*}":\n"; ls -l ${audit_log_file%/*}; else printf "audit log file(s) not found\n"; fi)</t>
    </r>
    <r>
      <rPr>
        <sz val="11"/>
        <color rgb="FF000000"/>
        <rFont val="Calibri"/>
      </rPr>
      <t xml:space="preserve">
</t>
    </r>
    <r>
      <rPr>
        <sz val="11"/>
        <color rgb="FF000000"/>
        <rFont val="Calibri"/>
      </rPr>
      <t>If any audit log file has a mode more permissive than "0640", this is a finding.</t>
    </r>
  </si>
  <si>
    <t>V-240361</t>
  </si>
  <si>
    <r>
      <rPr>
        <sz val="11"/>
        <rFont val="Calibri"/>
      </rPr>
      <t>The SLES for vRealize must protect audit information from unauthorized deletion.</t>
    </r>
  </si>
  <si>
    <r>
      <rPr>
        <sz val="11"/>
        <color rgb="FF000000"/>
        <rFont val="Calibri"/>
      </rPr>
      <t>If audit information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information, the operating system must protect audit information from unauthorized deletion. This requirement can be achieved through multiple methods, which will depend upon system architecture and design.</t>
    </r>
    <r>
      <rPr>
        <sz val="11"/>
        <color rgb="FF000000"/>
        <rFont val="Calibri"/>
      </rPr>
      <t xml:space="preserve">
</t>
    </r>
    <r>
      <rPr>
        <sz val="11"/>
        <color rgb="FF000000"/>
        <rFont val="Calibri"/>
      </rPr>
      <t>Audit information includes all information (e.g., audit records, audit settings, audit reports) needed to successfully audit information system activity.</t>
    </r>
  </si>
  <si>
    <t>V-240362</t>
  </si>
  <si>
    <r>
      <rPr>
        <sz val="11"/>
        <rFont val="Calibri"/>
      </rPr>
      <t>The SLES for vRealize must protect audit information from unauthorized deletion - log directories.</t>
    </r>
  </si>
  <si>
    <r>
      <rPr>
        <sz val="11"/>
        <color rgb="FF000000"/>
        <rFont val="Calibri"/>
      </rPr>
      <t xml:space="preserve">Change the mode of the audit log directories with the following command: </t>
    </r>
    <r>
      <rPr>
        <sz val="11"/>
        <color rgb="FF000000"/>
        <rFont val="Calibri"/>
      </rPr>
      <t xml:space="preserve">
</t>
    </r>
    <r>
      <rPr>
        <sz val="11"/>
        <color rgb="FF000000"/>
        <rFont val="Calibri"/>
      </rPr>
      <t># chmod 700 &lt;audit log directory&gt;</t>
    </r>
  </si>
  <si>
    <r>
      <rPr>
        <sz val="11"/>
        <color rgb="FF000000"/>
        <rFont val="Calibri"/>
      </rPr>
      <t xml:space="preserve">Run the following command to check the mode of the system audit directories: </t>
    </r>
    <r>
      <rPr>
        <sz val="11"/>
        <color rgb="FF000000"/>
        <rFont val="Calibri"/>
      </rPr>
      <t xml:space="preserve">
</t>
    </r>
    <r>
      <rPr>
        <sz val="11"/>
        <color rgb="FF000000"/>
        <rFont val="Calibri"/>
      </rPr>
      <t># grep "^log_file" /etc/audit/auditd.conf|sed 's/^[^/]*//; s/[^/]*$//'|xargs stat -c %a:%n</t>
    </r>
    <r>
      <rPr>
        <sz val="11"/>
        <color rgb="FF000000"/>
        <rFont val="Calibri"/>
      </rPr>
      <t xml:space="preserve">
</t>
    </r>
    <r>
      <rPr>
        <sz val="11"/>
        <color rgb="FF000000"/>
        <rFont val="Calibri"/>
      </rPr>
      <t xml:space="preserve">Audit directories must be mode "0700". </t>
    </r>
    <r>
      <rPr>
        <sz val="11"/>
        <color rgb="FF000000"/>
        <rFont val="Calibri"/>
      </rPr>
      <t xml:space="preserve">
</t>
    </r>
    <r>
      <rPr>
        <sz val="11"/>
        <color rgb="FF000000"/>
        <rFont val="Calibri"/>
      </rPr>
      <t>If any are more permissive, this is a finding.</t>
    </r>
  </si>
  <si>
    <t>V-240363</t>
  </si>
  <si>
    <r>
      <rPr>
        <sz val="11"/>
        <rFont val="Calibri"/>
      </rPr>
      <t>The SLES for vRealize audit system must be configured to audit all administrative, privileged, and security actions.</t>
    </r>
  </si>
  <si>
    <r>
      <rPr>
        <sz val="11"/>
        <color rgb="FF000000"/>
        <rFont val="Calibri"/>
      </rPr>
      <t>Add the following lines to the audit.rules file to enable auditing of administrative, privileged, and security actions:</t>
    </r>
    <r>
      <rPr>
        <sz val="11"/>
        <color rgb="FF000000"/>
        <rFont val="Calibri"/>
      </rPr>
      <t xml:space="preserve">
</t>
    </r>
    <r>
      <rPr>
        <sz val="11"/>
        <color rgb="FF000000"/>
        <rFont val="Calibri"/>
      </rPr>
      <t>echo '-w /etc/audit/auditd.conf'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</si>
  <si>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operating system will provide an audit record generation capability as the following: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</si>
  <si>
    <r>
      <rPr>
        <sz val="11"/>
        <color rgb="FF000000"/>
        <rFont val="Calibri"/>
      </rPr>
      <t>Check the auditing configuration of the system:</t>
    </r>
    <r>
      <rPr>
        <sz val="11"/>
        <color rgb="FF000000"/>
        <rFont val="Calibri"/>
      </rPr>
      <t xml:space="preserve">
</t>
    </r>
    <r>
      <rPr>
        <sz val="11"/>
        <color rgb="FF000000"/>
        <rFont val="Calibri"/>
      </rPr>
      <t xml:space="preserve"># cat /etc/audit/audit.rules | grep -i "auditd.conf" </t>
    </r>
    <r>
      <rPr>
        <sz val="11"/>
        <color rgb="FF000000"/>
        <rFont val="Calibri"/>
      </rPr>
      <t xml:space="preserve">
</t>
    </r>
    <r>
      <rPr>
        <sz val="11"/>
        <color rgb="FF000000"/>
        <rFont val="Calibri"/>
      </rPr>
      <t>If no results are returned, or the line does not start with "-w",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-w /etc/audit/auditd.conf</t>
    </r>
  </si>
  <si>
    <t>V-240364</t>
  </si>
  <si>
    <r>
      <rPr>
        <sz val="11"/>
        <rFont val="Calibri"/>
      </rPr>
      <t>The SLES for vRealize audit system must be configured to audit all attempts to alter system time through adjtimex.</t>
    </r>
  </si>
  <si>
    <r>
      <rPr>
        <sz val="11"/>
        <color rgb="FF000000"/>
        <rFont val="Calibri"/>
      </rPr>
      <t>Run the following command:</t>
    </r>
    <r>
      <rPr>
        <sz val="11"/>
        <color rgb="FF000000"/>
        <rFont val="Calibri"/>
      </rPr>
      <t xml:space="preserve">
</t>
    </r>
    <r>
      <rPr>
        <sz val="11"/>
        <color rgb="FF000000"/>
        <rFont val="Calibri"/>
      </rPr>
      <t>echo '-a exit,always -F arch=b64 -S adjtimex -F auid=0' &gt;&gt; /etc/audit/audit.rules</t>
    </r>
    <r>
      <rPr>
        <sz val="11"/>
        <color rgb="FF000000"/>
        <rFont val="Calibri"/>
      </rPr>
      <t xml:space="preserve">
</t>
    </r>
    <r>
      <rPr>
        <sz val="11"/>
        <color rgb="FF000000"/>
        <rFont val="Calibri"/>
      </rPr>
      <t>echo '-a exit,always -F arch=b64 -S adjtimex -F auid&gt;=500 -F auid!=4294967295'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</si>
  <si>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Check if the system is configured to audit calls to the "adjtimex" system call by running the following command:</t>
    </r>
    <r>
      <rPr>
        <sz val="11"/>
        <color rgb="FF000000"/>
        <rFont val="Calibri"/>
      </rPr>
      <t xml:space="preserve">
</t>
    </r>
    <r>
      <rPr>
        <sz val="11"/>
        <color rgb="FF000000"/>
        <rFont val="Calibri"/>
      </rPr>
      <t># grep -w "adjtimex" /etc/audit/audit.rules</t>
    </r>
    <r>
      <rPr>
        <sz val="11"/>
        <color rgb="FF000000"/>
        <rFont val="Calibri"/>
      </rPr>
      <t xml:space="preserve">
</t>
    </r>
    <r>
      <rPr>
        <sz val="11"/>
        <color rgb="FF000000"/>
        <rFont val="Calibri"/>
      </rPr>
      <t xml:space="preserve">If the system is configured to audit time changes, it will return at least two lines containing "-S adjtimex" that also contain "arch=b64". </t>
    </r>
    <r>
      <rPr>
        <sz val="11"/>
        <color rgb="FF000000"/>
        <rFont val="Calibri"/>
      </rPr>
      <t xml:space="preserve">
</t>
    </r>
    <r>
      <rPr>
        <sz val="11"/>
        <color rgb="FF000000"/>
        <rFont val="Calibri"/>
      </rPr>
      <t>If no line is returned, this is a finding.</t>
    </r>
  </si>
  <si>
    <t>V-240365</t>
  </si>
  <si>
    <r>
      <rPr>
        <sz val="11"/>
        <rFont val="Calibri"/>
      </rPr>
      <t>The SLES for vRealize audit system must be configured to audit all attempts to alter system time through settimeofday.</t>
    </r>
  </si>
  <si>
    <r>
      <rPr>
        <sz val="11"/>
        <color rgb="FF000000"/>
        <rFont val="Calibri"/>
      </rPr>
      <t>Run the following command:</t>
    </r>
    <r>
      <rPr>
        <sz val="11"/>
        <color rgb="FF000000"/>
        <rFont val="Calibri"/>
      </rPr>
      <t xml:space="preserve">
</t>
    </r>
    <r>
      <rPr>
        <sz val="11"/>
        <color rgb="FF000000"/>
        <rFont val="Calibri"/>
      </rPr>
      <t>echo '-a exit,always -F arch=b64 -S settimeofday -F auid=0' &gt;&gt; /etc/audit/audit.rules</t>
    </r>
    <r>
      <rPr>
        <sz val="11"/>
        <color rgb="FF000000"/>
        <rFont val="Calibri"/>
      </rPr>
      <t xml:space="preserve">
</t>
    </r>
    <r>
      <rPr>
        <sz val="11"/>
        <color rgb="FF000000"/>
        <rFont val="Calibri"/>
      </rPr>
      <t>echo '-a exit,always -F arch=b64 -S settimeofday -F auid&gt;=500 -F auid!=4294967295'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</si>
  <si>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Check if the system is configured to audit calls to the "settimeofday" system call by running the following command:</t>
    </r>
    <r>
      <rPr>
        <sz val="11"/>
        <color rgb="FF000000"/>
        <rFont val="Calibri"/>
      </rPr>
      <t xml:space="preserve">
</t>
    </r>
    <r>
      <rPr>
        <sz val="11"/>
        <color rgb="FF000000"/>
        <rFont val="Calibri"/>
      </rPr>
      <t># grep -w "settimeofday" /etc/audit/audit.rules</t>
    </r>
    <r>
      <rPr>
        <sz val="11"/>
        <color rgb="FF000000"/>
        <rFont val="Calibri"/>
      </rPr>
      <t xml:space="preserve">
</t>
    </r>
    <r>
      <rPr>
        <sz val="11"/>
        <color rgb="FF000000"/>
        <rFont val="Calibri"/>
      </rPr>
      <t xml:space="preserve">If the system is configured to audit this activity, it will return at least two lines containing "-S settimeofday" that also contain "arch=b64". </t>
    </r>
    <r>
      <rPr>
        <sz val="11"/>
        <color rgb="FF000000"/>
        <rFont val="Calibri"/>
      </rPr>
      <t xml:space="preserve">
</t>
    </r>
    <r>
      <rPr>
        <sz val="11"/>
        <color rgb="FF000000"/>
        <rFont val="Calibri"/>
      </rPr>
      <t>If no line is returned, this is a finding.</t>
    </r>
  </si>
  <si>
    <t>V-240366</t>
  </si>
  <si>
    <r>
      <rPr>
        <sz val="11"/>
        <rFont val="Calibri"/>
      </rPr>
      <t>The SLES for vRealize audit system must be configured to audit all attempts to alter system time through stime.</t>
    </r>
  </si>
  <si>
    <r>
      <rPr>
        <sz val="11"/>
        <color rgb="FF000000"/>
        <rFont val="Calibri"/>
      </rPr>
      <t>Run the following command:</t>
    </r>
    <r>
      <rPr>
        <sz val="11"/>
        <color rgb="FF000000"/>
        <rFont val="Calibri"/>
      </rPr>
      <t xml:space="preserve">
</t>
    </r>
    <r>
      <rPr>
        <sz val="11"/>
        <color rgb="FF000000"/>
        <rFont val="Calibri"/>
      </rPr>
      <t>echo '-a exit,always -F arch=b64 -S stime'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</si>
  <si>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Check if the system is configured to audit calls to the "settimeofday" system call by running the following command:</t>
    </r>
    <r>
      <rPr>
        <sz val="11"/>
        <color rgb="FF000000"/>
        <rFont val="Calibri"/>
      </rPr>
      <t xml:space="preserve">
</t>
    </r>
    <r>
      <rPr>
        <sz val="11"/>
        <color rgb="FF000000"/>
        <rFont val="Calibri"/>
      </rPr>
      <t># grep -w "stime" /etc/audit/audit.rules</t>
    </r>
    <r>
      <rPr>
        <sz val="11"/>
        <color rgb="FF000000"/>
        <rFont val="Calibri"/>
      </rPr>
      <t xml:space="preserve">
</t>
    </r>
    <r>
      <rPr>
        <sz val="11"/>
        <color rgb="FF000000"/>
        <rFont val="Calibri"/>
      </rPr>
      <t xml:space="preserve">If the system is configured to audit this activity, it will return at least two lines containing "-S settimeofday" that also contain "arch=b64". </t>
    </r>
    <r>
      <rPr>
        <sz val="11"/>
        <color rgb="FF000000"/>
        <rFont val="Calibri"/>
      </rPr>
      <t xml:space="preserve">
</t>
    </r>
    <r>
      <rPr>
        <sz val="11"/>
        <color rgb="FF000000"/>
        <rFont val="Calibri"/>
      </rPr>
      <t>If no line is returned, this is a finding.</t>
    </r>
  </si>
  <si>
    <t>V-240367</t>
  </si>
  <si>
    <r>
      <rPr>
        <sz val="11"/>
        <rFont val="Calibri"/>
      </rPr>
      <t>The SLES for vRealize audit system must be configured to audit all attempts to alter system time through clock_settime.</t>
    </r>
  </si>
  <si>
    <r>
      <rPr>
        <sz val="11"/>
        <color rgb="FF000000"/>
        <rFont val="Calibri"/>
      </rPr>
      <t>Run the following command:</t>
    </r>
    <r>
      <rPr>
        <sz val="11"/>
        <color rgb="FF000000"/>
        <rFont val="Calibri"/>
      </rPr>
      <t xml:space="preserve">
</t>
    </r>
    <r>
      <rPr>
        <sz val="11"/>
        <color rgb="FF000000"/>
        <rFont val="Calibri"/>
      </rPr>
      <t>echo '-a exit,always -F arch=b64 -S clock_settime'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</si>
  <si>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Check if the system is configured to audit calls to the "clock_settime" system call by running the following command:</t>
    </r>
    <r>
      <rPr>
        <sz val="11"/>
        <color rgb="FF000000"/>
        <rFont val="Calibri"/>
      </rPr>
      <t xml:space="preserve">
</t>
    </r>
    <r>
      <rPr>
        <sz val="11"/>
        <color rgb="FF000000"/>
        <rFont val="Calibri"/>
      </rPr>
      <t># grep -w "clock_settime" /etc/audit/audit.rules</t>
    </r>
    <r>
      <rPr>
        <sz val="11"/>
        <color rgb="FF000000"/>
        <rFont val="Calibri"/>
      </rPr>
      <t xml:space="preserve">
</t>
    </r>
    <r>
      <rPr>
        <sz val="11"/>
        <color rgb="FF000000"/>
        <rFont val="Calibri"/>
      </rPr>
      <t xml:space="preserve">If the system is configured to audit this activity, it will return at least a line containing "-S clock_settime" that also contain "arch=b64". </t>
    </r>
    <r>
      <rPr>
        <sz val="11"/>
        <color rgb="FF000000"/>
        <rFont val="Calibri"/>
      </rPr>
      <t xml:space="preserve">
</t>
    </r>
    <r>
      <rPr>
        <sz val="11"/>
        <color rgb="FF000000"/>
        <rFont val="Calibri"/>
      </rPr>
      <t>If no line is returned, this is a finding.</t>
    </r>
  </si>
  <si>
    <t>V-240368</t>
  </si>
  <si>
    <r>
      <rPr>
        <sz val="11"/>
        <rFont val="Calibri"/>
      </rPr>
      <t>The SLES for vRealize audit system must be configured to audit all attempts to alter system time through /etc/localtime.</t>
    </r>
  </si>
  <si>
    <r>
      <rPr>
        <sz val="11"/>
        <color rgb="FF000000"/>
        <rFont val="Calibri"/>
      </rPr>
      <t>To configure the system to audit attempts to alter time via the /etc/localtime file, run the following command:</t>
    </r>
    <r>
      <rPr>
        <sz val="11"/>
        <color rgb="FF000000"/>
        <rFont val="Calibri"/>
      </rPr>
      <t xml:space="preserve">
</t>
    </r>
    <r>
      <rPr>
        <sz val="11"/>
        <color rgb="FF000000"/>
        <rFont val="Calibri"/>
      </rPr>
      <t>echo '-w /etc/localtime -p wa -k localtime'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</si>
  <si>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the system is configured to audit attempts to alter time via the /etc/localtime file, run the following command: </t>
    </r>
    <r>
      <rPr>
        <sz val="11"/>
        <color rgb="FF000000"/>
        <rFont val="Calibri"/>
      </rPr>
      <t xml:space="preserve">
</t>
    </r>
    <r>
      <rPr>
        <sz val="11"/>
        <color rgb="FF000000"/>
        <rFont val="Calibri"/>
      </rPr>
      <t># auditctl -l | grep "watch=/etc/localtime"</t>
    </r>
    <r>
      <rPr>
        <sz val="11"/>
        <color rgb="FF000000"/>
        <rFont val="Calibri"/>
      </rPr>
      <t xml:space="preserve">
</t>
    </r>
    <r>
      <rPr>
        <sz val="11"/>
        <color rgb="FF000000"/>
        <rFont val="Calibri"/>
      </rPr>
      <t xml:space="preserve">If the system is configured to audit this activity, it will return. </t>
    </r>
    <r>
      <rPr>
        <sz val="11"/>
        <color rgb="FF000000"/>
        <rFont val="Calibri"/>
      </rPr>
      <t xml:space="preserve">
</t>
    </r>
    <r>
      <rPr>
        <sz val="11"/>
        <color rgb="FF000000"/>
        <rFont val="Calibri"/>
      </rPr>
      <t>LIST_RULES: exit,always watch=/etc/localtime perm=wa key=localtime</t>
    </r>
    <r>
      <rPr>
        <sz val="11"/>
        <color rgb="FF000000"/>
        <rFont val="Calibri"/>
      </rPr>
      <t xml:space="preserve">
</t>
    </r>
    <r>
      <rPr>
        <sz val="11"/>
        <color rgb="FF000000"/>
        <rFont val="Calibri"/>
      </rPr>
      <t>If no line is returned, this is a finding.</t>
    </r>
  </si>
  <si>
    <t>V-240369</t>
  </si>
  <si>
    <r>
      <rPr>
        <sz val="11"/>
        <rFont val="Calibri"/>
      </rPr>
      <t>The SLES for vRealize audit system must be configured to audit all attempts to alter the system through sethostname.</t>
    </r>
  </si>
  <si>
    <r>
      <rPr>
        <sz val="11"/>
        <color rgb="FF000000"/>
        <rFont val="Calibri"/>
      </rPr>
      <t>Run the following command:</t>
    </r>
    <r>
      <rPr>
        <sz val="11"/>
        <color rgb="FF000000"/>
        <rFont val="Calibri"/>
      </rPr>
      <t xml:space="preserve">
</t>
    </r>
    <r>
      <rPr>
        <sz val="11"/>
        <color rgb="FF000000"/>
        <rFont val="Calibri"/>
      </rPr>
      <t># echo '-a exit,always -F arch=b64 -S sethostname'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</si>
  <si>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Check if the system is configured to audit calls to the "sethostname" system call by running the following command:</t>
    </r>
    <r>
      <rPr>
        <sz val="11"/>
        <color rgb="FF000000"/>
        <rFont val="Calibri"/>
      </rPr>
      <t xml:space="preserve">
</t>
    </r>
    <r>
      <rPr>
        <sz val="11"/>
        <color rgb="FF000000"/>
        <rFont val="Calibri"/>
      </rPr>
      <t># grep -w "sethostname" /etc/audit/audit.rules</t>
    </r>
    <r>
      <rPr>
        <sz val="11"/>
        <color rgb="FF000000"/>
        <rFont val="Calibri"/>
      </rPr>
      <t xml:space="preserve">
</t>
    </r>
    <r>
      <rPr>
        <sz val="11"/>
        <color rgb="FF000000"/>
        <rFont val="Calibri"/>
      </rPr>
      <t xml:space="preserve">If the system is configured to audit this activity, it will return at least one line. </t>
    </r>
    <r>
      <rPr>
        <sz val="11"/>
        <color rgb="FF000000"/>
        <rFont val="Calibri"/>
      </rPr>
      <t xml:space="preserve">
</t>
    </r>
    <r>
      <rPr>
        <sz val="11"/>
        <color rgb="FF000000"/>
        <rFont val="Calibri"/>
      </rPr>
      <t>If no line is returned, this is a finding.</t>
    </r>
  </si>
  <si>
    <t>V-240370</t>
  </si>
  <si>
    <r>
      <rPr>
        <sz val="11"/>
        <rFont val="Calibri"/>
      </rPr>
      <t>The SLES for vRealize audit system must be configured to audit all attempts to alter the system through setdomainname.</t>
    </r>
  </si>
  <si>
    <r>
      <rPr>
        <sz val="11"/>
        <color rgb="FF000000"/>
        <rFont val="Calibri"/>
      </rPr>
      <t>Run the following command:</t>
    </r>
    <r>
      <rPr>
        <sz val="11"/>
        <color rgb="FF000000"/>
        <rFont val="Calibri"/>
      </rPr>
      <t xml:space="preserve">
</t>
    </r>
    <r>
      <rPr>
        <sz val="11"/>
        <color rgb="FF000000"/>
        <rFont val="Calibri"/>
      </rPr>
      <t># echo '-a exit,always -F arch=b64 -S setdomainname'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</si>
  <si>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Check if the system is configured to audit calls to the "sethostname" system call by running the following command:</t>
    </r>
    <r>
      <rPr>
        <sz val="11"/>
        <color rgb="FF000000"/>
        <rFont val="Calibri"/>
      </rPr>
      <t xml:space="preserve">
</t>
    </r>
    <r>
      <rPr>
        <sz val="11"/>
        <color rgb="FF000000"/>
        <rFont val="Calibri"/>
      </rPr>
      <t># grep -w "setdomainname" /etc/audit/audit.rules</t>
    </r>
    <r>
      <rPr>
        <sz val="11"/>
        <color rgb="FF000000"/>
        <rFont val="Calibri"/>
      </rPr>
      <t xml:space="preserve">
</t>
    </r>
    <r>
      <rPr>
        <sz val="11"/>
        <color rgb="FF000000"/>
        <rFont val="Calibri"/>
      </rPr>
      <t xml:space="preserve">If the system is configured to audit this activity, it will return a line. </t>
    </r>
    <r>
      <rPr>
        <sz val="11"/>
        <color rgb="FF000000"/>
        <rFont val="Calibri"/>
      </rPr>
      <t xml:space="preserve">
</t>
    </r>
    <r>
      <rPr>
        <sz val="11"/>
        <color rgb="FF000000"/>
        <rFont val="Calibri"/>
      </rPr>
      <t>If no line is returned, this is a finding.</t>
    </r>
  </si>
  <si>
    <t>V-240371</t>
  </si>
  <si>
    <r>
      <rPr>
        <sz val="11"/>
        <rFont val="Calibri"/>
      </rPr>
      <t>The SLES for vRealize audit system must be configured to audit all attempts to alter the system through sched_setparam.</t>
    </r>
  </si>
  <si>
    <r>
      <rPr>
        <sz val="11"/>
        <color rgb="FF000000"/>
        <rFont val="Calibri"/>
      </rPr>
      <t>Run the following command:</t>
    </r>
    <r>
      <rPr>
        <sz val="11"/>
        <color rgb="FF000000"/>
        <rFont val="Calibri"/>
      </rPr>
      <t xml:space="preserve">
</t>
    </r>
    <r>
      <rPr>
        <sz val="11"/>
        <color rgb="FF000000"/>
        <rFont val="Calibri"/>
      </rPr>
      <t>echo '-a exit,always -F arch=b64 -S sched_setparam'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</si>
  <si>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Check if the system is configured to audit calls to the "sethostname" system call by running the following command:</t>
    </r>
    <r>
      <rPr>
        <sz val="11"/>
        <color rgb="FF000000"/>
        <rFont val="Calibri"/>
      </rPr>
      <t xml:space="preserve">
</t>
    </r>
    <r>
      <rPr>
        <sz val="11"/>
        <color rgb="FF000000"/>
        <rFont val="Calibri"/>
      </rPr>
      <t># grep -w "sched_setparam" /etc/audit/audit.rules</t>
    </r>
    <r>
      <rPr>
        <sz val="11"/>
        <color rgb="FF000000"/>
        <rFont val="Calibri"/>
      </rPr>
      <t xml:space="preserve">
</t>
    </r>
    <r>
      <rPr>
        <sz val="11"/>
        <color rgb="FF000000"/>
        <rFont val="Calibri"/>
      </rPr>
      <t xml:space="preserve">If the system is configured to audit this activity, it will return a line. </t>
    </r>
    <r>
      <rPr>
        <sz val="11"/>
        <color rgb="FF000000"/>
        <rFont val="Calibri"/>
      </rPr>
      <t xml:space="preserve">
</t>
    </r>
    <r>
      <rPr>
        <sz val="11"/>
        <color rgb="FF000000"/>
        <rFont val="Calibri"/>
      </rPr>
      <t>If no line is returned, this is a finding.</t>
    </r>
  </si>
  <si>
    <t>V-240372</t>
  </si>
  <si>
    <r>
      <rPr>
        <sz val="11"/>
        <rFont val="Calibri"/>
      </rPr>
      <t>The SLES for vRealize audit system must be configured to audit all attempts to alter the system through sched_setscheduler.</t>
    </r>
  </si>
  <si>
    <r>
      <rPr>
        <sz val="11"/>
        <color rgb="FF000000"/>
        <rFont val="Calibri"/>
      </rPr>
      <t>Run the following command:</t>
    </r>
    <r>
      <rPr>
        <sz val="11"/>
        <color rgb="FF000000"/>
        <rFont val="Calibri"/>
      </rPr>
      <t xml:space="preserve">
</t>
    </r>
    <r>
      <rPr>
        <sz val="11"/>
        <color rgb="FF000000"/>
        <rFont val="Calibri"/>
      </rPr>
      <t>echo '-a exit,always -F arch=b64 -S sched_setscheduler'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</si>
  <si>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Check if the system is configured to audit calls to the "sethostname" system call by running the following command:</t>
    </r>
    <r>
      <rPr>
        <sz val="11"/>
        <color rgb="FF000000"/>
        <rFont val="Calibri"/>
      </rPr>
      <t xml:space="preserve">
</t>
    </r>
    <r>
      <rPr>
        <sz val="11"/>
        <color rgb="FF000000"/>
        <rFont val="Calibri"/>
      </rPr>
      <t># grep -w "sched_setscheduler" /etc/audit/audit.rules</t>
    </r>
    <r>
      <rPr>
        <sz val="11"/>
        <color rgb="FF000000"/>
        <rFont val="Calibri"/>
      </rPr>
      <t xml:space="preserve">
</t>
    </r>
    <r>
      <rPr>
        <sz val="11"/>
        <color rgb="FF000000"/>
        <rFont val="Calibri"/>
      </rPr>
      <t xml:space="preserve">If the system is configured to audit this activity, it will return a line. </t>
    </r>
    <r>
      <rPr>
        <sz val="11"/>
        <color rgb="FF000000"/>
        <rFont val="Calibri"/>
      </rPr>
      <t xml:space="preserve">
</t>
    </r>
    <r>
      <rPr>
        <sz val="11"/>
        <color rgb="FF000000"/>
        <rFont val="Calibri"/>
      </rPr>
      <t>If no line is returned, this is a finding.</t>
    </r>
  </si>
  <si>
    <t>V-240373</t>
  </si>
  <si>
    <r>
      <rPr>
        <sz val="11"/>
        <rFont val="Calibri"/>
      </rPr>
      <t>The SLES for vRealize audit system must be configured to audit all attempts to alter /var/log/faillog.</t>
    </r>
  </si>
  <si>
    <r>
      <rPr>
        <sz val="11"/>
        <color rgb="FF000000"/>
        <rFont val="Calibri"/>
      </rPr>
      <t>Ensure attempts to alter /var/log/faillog are audited by modifying /etc/audit/audit.rules to contain -w /var/log/faillog -p wa with the following command:</t>
    </r>
    <r>
      <rPr>
        <sz val="11"/>
        <color rgb="FF000000"/>
        <rFont val="Calibri"/>
      </rPr>
      <t xml:space="preserve">
</t>
    </r>
    <r>
      <rPr>
        <sz val="11"/>
        <color rgb="FF000000"/>
        <rFont val="Calibri"/>
      </rPr>
      <t>echo '-w /var/log/faillog -p wa'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</si>
  <si>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Verify that attempts to alter the log files /var/log/faillog are audited:</t>
    </r>
    <r>
      <rPr>
        <sz val="11"/>
        <color rgb="FF000000"/>
        <rFont val="Calibri"/>
      </rPr>
      <t xml:space="preserve">
</t>
    </r>
    <r>
      <rPr>
        <sz val="11"/>
        <color rgb="FF000000"/>
        <rFont val="Calibri"/>
      </rPr>
      <t># egrep "faillog" /etc/audit/audit.rules</t>
    </r>
    <r>
      <rPr>
        <sz val="11"/>
        <color rgb="FF000000"/>
        <rFont val="Calibri"/>
      </rPr>
      <t xml:space="preserve">
</t>
    </r>
    <r>
      <rPr>
        <sz val="11"/>
        <color rgb="FF000000"/>
        <rFont val="Calibri"/>
      </rPr>
      <t>If "-w /var/log/faillog -p wa" entry does not exist, this is a finding.</t>
    </r>
  </si>
  <si>
    <t>V-240374</t>
  </si>
  <si>
    <r>
      <rPr>
        <sz val="11"/>
        <rFont val="Calibri"/>
      </rPr>
      <t>The SLES for vRealize audit system must be configured to audit all attempts to alter /var/log/lastlog.</t>
    </r>
  </si>
  <si>
    <r>
      <rPr>
        <sz val="11"/>
        <color rgb="FF000000"/>
        <rFont val="Calibri"/>
      </rPr>
      <t>Ensure attempts to alter /var/log/lastlog are audited by modifying /etc/audit/audit.rules to contain -w /var/log/lastlog -p wa with the following command:</t>
    </r>
    <r>
      <rPr>
        <sz val="11"/>
        <color rgb="FF000000"/>
        <rFont val="Calibri"/>
      </rPr>
      <t xml:space="preserve">
</t>
    </r>
    <r>
      <rPr>
        <sz val="11"/>
        <color rgb="FF000000"/>
        <rFont val="Calibri"/>
      </rPr>
      <t>echo '-w /var/log/lastlog -p wa'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</si>
  <si>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Verify that attempts to alter the log files /var/log/lastlog are audited:</t>
    </r>
    <r>
      <rPr>
        <sz val="11"/>
        <color rgb="FF000000"/>
        <rFont val="Calibri"/>
      </rPr>
      <t xml:space="preserve">
</t>
    </r>
    <r>
      <rPr>
        <sz val="11"/>
        <color rgb="FF000000"/>
        <rFont val="Calibri"/>
      </rPr>
      <t># egrep "lastlog" /etc/audit/audit.rules</t>
    </r>
    <r>
      <rPr>
        <sz val="11"/>
        <color rgb="FF000000"/>
        <rFont val="Calibri"/>
      </rPr>
      <t xml:space="preserve">
</t>
    </r>
    <r>
      <rPr>
        <sz val="11"/>
        <color rgb="FF000000"/>
        <rFont val="Calibri"/>
      </rPr>
      <t>If "-w /var/log/lastlog -p wa" entry does not exist, this is a finding.</t>
    </r>
  </si>
  <si>
    <t>V-240375</t>
  </si>
  <si>
    <r>
      <rPr>
        <sz val="11"/>
        <rFont val="Calibri"/>
      </rPr>
      <t>The SLES for vRealize audit system must be configured to audit all attempts to alter /var/log/tallylog.</t>
    </r>
  </si>
  <si>
    <r>
      <rPr>
        <sz val="11"/>
        <color rgb="FF000000"/>
        <rFont val="Calibri"/>
      </rPr>
      <t>Ensure attempts to alter /var/log/tallylog are audited by modifying /etc/audit/audit.rules to contain "-w /var/log/tallylog -p wa" with the following command:</t>
    </r>
    <r>
      <rPr>
        <sz val="11"/>
        <color rgb="FF000000"/>
        <rFont val="Calibri"/>
      </rPr>
      <t xml:space="preserve">
</t>
    </r>
    <r>
      <rPr>
        <sz val="11"/>
        <color rgb="FF000000"/>
        <rFont val="Calibri"/>
      </rPr>
      <t>echo '-w /var/log/tallylog -p wa' &gt;&gt; /etc/audit/audit.rules</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</si>
  <si>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Verify that attempts to alter the log files /var/log/tallylog are audited:</t>
    </r>
    <r>
      <rPr>
        <sz val="11"/>
        <color rgb="FF000000"/>
        <rFont val="Calibri"/>
      </rPr>
      <t xml:space="preserve">
</t>
    </r>
    <r>
      <rPr>
        <sz val="11"/>
        <color rgb="FF000000"/>
        <rFont val="Calibri"/>
      </rPr>
      <t># egrep "tallylog" /etc/audit/audit.rules</t>
    </r>
    <r>
      <rPr>
        <sz val="11"/>
        <color rgb="FF000000"/>
        <rFont val="Calibri"/>
      </rPr>
      <t xml:space="preserve">
</t>
    </r>
    <r>
      <rPr>
        <sz val="11"/>
        <color rgb="FF000000"/>
        <rFont val="Calibri"/>
      </rPr>
      <t>If "-w /var/log/tallylog -p wa" entry does not exist, this is a finding.</t>
    </r>
  </si>
  <si>
    <t>V-240376</t>
  </si>
  <si>
    <r>
      <rPr>
        <sz val="11"/>
        <rFont val="Calibri"/>
      </rPr>
      <t>The SLES for vRealize must allow only the ISSM (or individuals or roles appointed by the ISSM) to select which auditable events are to be audited - Permissions.</t>
    </r>
  </si>
  <si>
    <r>
      <rPr>
        <sz val="11"/>
        <color rgb="FF000000"/>
        <rFont val="Calibri"/>
      </rPr>
      <t>Change the permissions of the /etc/audit/audit.rules.STIG, the /etc/audit/audit.rules.ORIG, and the /etc/audit/audit.rules files (if not a symblic link):</t>
    </r>
    <r>
      <rPr>
        <sz val="11"/>
        <color rgb="FF000000"/>
        <rFont val="Calibri"/>
      </rPr>
      <t xml:space="preserve">
</t>
    </r>
    <r>
      <rPr>
        <sz val="11"/>
        <color rgb="FF000000"/>
        <rFont val="Calibri"/>
      </rPr>
      <t># chmod 640 /etc/audit/audit.rules.STIG</t>
    </r>
    <r>
      <rPr>
        <sz val="11"/>
        <color rgb="FF000000"/>
        <rFont val="Calibri"/>
      </rPr>
      <t xml:space="preserve">
</t>
    </r>
    <r>
      <rPr>
        <sz val="11"/>
        <color rgb="FF000000"/>
        <rFont val="Calibri"/>
      </rPr>
      <t># chmod 640 /etc/audit/audit.rules.ORIG</t>
    </r>
    <r>
      <rPr>
        <sz val="11"/>
        <color rgb="FF000000"/>
        <rFont val="Calibri"/>
      </rPr>
      <t xml:space="preserve">
</t>
    </r>
    <r>
      <rPr>
        <sz val="11"/>
        <color rgb="FF000000"/>
        <rFont val="Calibri"/>
      </rPr>
      <t># if [ -f /etc/audit/audit.rules ]; then chmod 640 /etc/audit/audit.rules; fi</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</si>
  <si>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</si>
  <si>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Check the permissions of the rules files in /etc/audit:</t>
    </r>
    <r>
      <rPr>
        <sz val="11"/>
        <color rgb="FF000000"/>
        <rFont val="Calibri"/>
      </rPr>
      <t xml:space="preserve">
</t>
    </r>
    <r>
      <rPr>
        <sz val="11"/>
        <color rgb="FF000000"/>
        <rFont val="Calibri"/>
      </rPr>
      <t># ls -l /etc/audit/</t>
    </r>
    <r>
      <rPr>
        <sz val="11"/>
        <color rgb="FF000000"/>
        <rFont val="Calibri"/>
      </rPr>
      <t xml:space="preserve">
</t>
    </r>
    <r>
      <rPr>
        <sz val="11"/>
        <color rgb="FF000000"/>
        <rFont val="Calibri"/>
      </rPr>
      <t>NOTE: If /etc/audit/audit.rules is a symblic link to /etc/audit/audit.rules.STIG, then the check is only applicable to /etc/audit/audit.rules.STIG.</t>
    </r>
    <r>
      <rPr>
        <sz val="11"/>
        <color rgb="FF000000"/>
        <rFont val="Calibri"/>
      </rPr>
      <t xml:space="preserve">
</t>
    </r>
    <r>
      <rPr>
        <sz val="11"/>
        <color rgb="FF000000"/>
        <rFont val="Calibri"/>
      </rPr>
      <t>If the permissions of the file is not set to "640", this is a finding.</t>
    </r>
  </si>
  <si>
    <t>V-240377</t>
  </si>
  <si>
    <r>
      <rPr>
        <sz val="11"/>
        <rFont val="Calibri"/>
      </rPr>
      <t>The SLES for vRealize must allow only the ISSM (or individuals or roles appointed by the ISSM) to select which auditable events are to be audited - ownership.</t>
    </r>
  </si>
  <si>
    <r>
      <rPr>
        <sz val="11"/>
        <color rgb="FF000000"/>
        <rFont val="Calibri"/>
      </rPr>
      <t>Change the ownership of the /etc/audit/audit.rules.STIG, the /etc/audit/audit.rules.ORIG, and the /etc/audit/audit.rules files (if not a symblic link):</t>
    </r>
    <r>
      <rPr>
        <sz val="11"/>
        <color rgb="FF000000"/>
        <rFont val="Calibri"/>
      </rPr>
      <t xml:space="preserve">
</t>
    </r>
    <r>
      <rPr>
        <sz val="11"/>
        <color rgb="FF000000"/>
        <rFont val="Calibri"/>
      </rPr>
      <t># chown root /etc/audit/audit.rules.STIG</t>
    </r>
    <r>
      <rPr>
        <sz val="11"/>
        <color rgb="FF000000"/>
        <rFont val="Calibri"/>
      </rPr>
      <t xml:space="preserve">
</t>
    </r>
    <r>
      <rPr>
        <sz val="11"/>
        <color rgb="FF000000"/>
        <rFont val="Calibri"/>
      </rPr>
      <t># chown root /etc/audit/audit.rules.ORIG</t>
    </r>
    <r>
      <rPr>
        <sz val="11"/>
        <color rgb="FF000000"/>
        <rFont val="Calibri"/>
      </rPr>
      <t xml:space="preserve">
</t>
    </r>
    <r>
      <rPr>
        <sz val="11"/>
        <color rgb="FF000000"/>
        <rFont val="Calibri"/>
      </rPr>
      <t># if [ -f /etc/audit/audit.rules ]; then chown root /etc/audit/audit.rules; fi</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</si>
  <si>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Check the permissions of the rules files in /etc/audit:</t>
    </r>
    <r>
      <rPr>
        <sz val="11"/>
        <color rgb="FF000000"/>
        <rFont val="Calibri"/>
      </rPr>
      <t xml:space="preserve">
</t>
    </r>
    <r>
      <rPr>
        <sz val="11"/>
        <color rgb="FF000000"/>
        <rFont val="Calibri"/>
      </rPr>
      <t># ls -l /etc/audit/</t>
    </r>
    <r>
      <rPr>
        <sz val="11"/>
        <color rgb="FF000000"/>
        <rFont val="Calibri"/>
      </rPr>
      <t xml:space="preserve">
</t>
    </r>
    <r>
      <rPr>
        <sz val="11"/>
        <color rgb="FF000000"/>
        <rFont val="Calibri"/>
      </rPr>
      <t>NOTE: If /etc/audit/audit.rules is a symblic link to /etc/audit/audit.rules.STIG, then the check is only applicable to /etc/audit/audit.rules.STIG</t>
    </r>
    <r>
      <rPr>
        <sz val="11"/>
        <color rgb="FF000000"/>
        <rFont val="Calibri"/>
      </rPr>
      <t xml:space="preserve">
</t>
    </r>
    <r>
      <rPr>
        <sz val="11"/>
        <color rgb="FF000000"/>
        <rFont val="Calibri"/>
      </rPr>
      <t>If the ownership is not set to "root", this is a finding.</t>
    </r>
  </si>
  <si>
    <t>V-240378</t>
  </si>
  <si>
    <r>
      <rPr>
        <sz val="11"/>
        <rFont val="Calibri"/>
      </rPr>
      <t>The SLES for vRealize must allow only the ISSM (or individuals or roles appointed by the ISSM) to select which auditable events are to be audited - group-ownership.</t>
    </r>
  </si>
  <si>
    <r>
      <rPr>
        <sz val="11"/>
        <color rgb="FF000000"/>
        <rFont val="Calibri"/>
      </rPr>
      <t>Change the group-ownership of the /etc/audit/audit.rules.STIG, the /etc/audit/audit.rules.ORIG, and the /etc/audit/audit.rules files (if not a symblic link):</t>
    </r>
    <r>
      <rPr>
        <sz val="11"/>
        <color rgb="FF000000"/>
        <rFont val="Calibri"/>
      </rPr>
      <t xml:space="preserve">
</t>
    </r>
    <r>
      <rPr>
        <sz val="11"/>
        <color rgb="FF000000"/>
        <rFont val="Calibri"/>
      </rPr>
      <t># chgrp root /etc/audit/audit.rules.STIG</t>
    </r>
    <r>
      <rPr>
        <sz val="11"/>
        <color rgb="FF000000"/>
        <rFont val="Calibri"/>
      </rPr>
      <t xml:space="preserve">
</t>
    </r>
    <r>
      <rPr>
        <sz val="11"/>
        <color rgb="FF000000"/>
        <rFont val="Calibri"/>
      </rPr>
      <t># chgrp root /etc/audit/audit.rules.ORIG</t>
    </r>
    <r>
      <rPr>
        <sz val="11"/>
        <color rgb="FF000000"/>
        <rFont val="Calibri"/>
      </rPr>
      <t xml:space="preserve">
</t>
    </r>
    <r>
      <rPr>
        <sz val="11"/>
        <color rgb="FF000000"/>
        <rFont val="Calibri"/>
      </rPr>
      <t># if [ -f /etc/audit/audit.rules ]; then chgrp root /etc/audit/audit.rules; fi</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</si>
  <si>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Check the permissions of the rules files in /etc/audit:</t>
    </r>
    <r>
      <rPr>
        <sz val="11"/>
        <color rgb="FF000000"/>
        <rFont val="Calibri"/>
      </rPr>
      <t xml:space="preserve">
</t>
    </r>
    <r>
      <rPr>
        <sz val="11"/>
        <color rgb="FF000000"/>
        <rFont val="Calibri"/>
      </rPr>
      <t># ls -l /etc/audit/</t>
    </r>
    <r>
      <rPr>
        <sz val="11"/>
        <color rgb="FF000000"/>
        <rFont val="Calibri"/>
      </rPr>
      <t xml:space="preserve">
</t>
    </r>
    <r>
      <rPr>
        <sz val="11"/>
        <color rgb="FF000000"/>
        <rFont val="Calibri"/>
      </rPr>
      <t>NOTE: If /etc/audit/audit.rules is a symblic link to /etc/audit/audit.rules.STIG, then the check is only applicable to /etc/audit/audit.rules.STIG.</t>
    </r>
    <r>
      <rPr>
        <sz val="11"/>
        <color rgb="FF000000"/>
        <rFont val="Calibri"/>
      </rPr>
      <t xml:space="preserve">
</t>
    </r>
    <r>
      <rPr>
        <sz val="11"/>
        <color rgb="FF000000"/>
        <rFont val="Calibri"/>
      </rPr>
      <t>If the group-owner is not set to "root", this is a finding.</t>
    </r>
  </si>
  <si>
    <t>V-240379</t>
  </si>
  <si>
    <r>
      <rPr>
        <sz val="11"/>
        <rFont val="Calibri"/>
      </rPr>
      <t>The SLES for vRealize must generate audit records when successful/unsuccessful attempts to access privileges occur. The SLES for vRealize must generate audit records for all discretionary access control permission modifications using chmod.</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</si>
  <si>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arch=b64 -S chmod -F auid=0</t>
    </r>
    <r>
      <rPr>
        <sz val="11"/>
        <color rgb="FF000000"/>
        <rFont val="Calibri"/>
      </rPr>
      <t xml:space="preserve">
</t>
    </r>
    <r>
      <rPr>
        <sz val="11"/>
        <color rgb="FF000000"/>
        <rFont val="Calibri"/>
      </rPr>
      <t>-a always,exit -F arch=b64 -S chmod -F auid&gt;=500 -F auid!=4294967295</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</si>
  <si>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</si>
  <si>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 xml:space="preserve">To determine if the system is configured to audit calls to the "chmod" system call, run the following command: </t>
    </r>
    <r>
      <rPr>
        <sz val="11"/>
        <color rgb="FF000000"/>
        <rFont val="Calibri"/>
      </rPr>
      <t xml:space="preserve">
</t>
    </r>
    <r>
      <rPr>
        <sz val="11"/>
        <color rgb="FF000000"/>
        <rFont val="Calibri"/>
      </rPr>
      <t># auditctl -l | grep syscall | grep chmod</t>
    </r>
    <r>
      <rPr>
        <sz val="11"/>
        <color rgb="FF000000"/>
        <rFont val="Calibri"/>
      </rPr>
      <t xml:space="preserve">
</t>
    </r>
    <r>
      <rPr>
        <sz val="11"/>
        <color rgb="FF000000"/>
        <rFont val="Calibri"/>
      </rPr>
      <t xml:space="preserve">If the system is configured to audit this activity, it will return several lines, such as: </t>
    </r>
    <r>
      <rPr>
        <sz val="11"/>
        <color rgb="FF000000"/>
        <rFont val="Calibri"/>
      </rPr>
      <t xml:space="preserve">
</t>
    </r>
    <r>
      <rPr>
        <sz val="11"/>
        <color rgb="FF000000"/>
        <rFont val="Calibri"/>
      </rPr>
      <t>LIST_RULES: exit,always arch=3221225534 (0xc000003e) auid=0 syscall=chmod,fchmod,chown,fchown,fchownat,fchmodat</t>
    </r>
    <r>
      <rPr>
        <sz val="11"/>
        <color rgb="FF000000"/>
        <rFont val="Calibri"/>
      </rPr>
      <t xml:space="preserve">
</t>
    </r>
    <r>
      <rPr>
        <sz val="11"/>
        <color rgb="FF000000"/>
        <rFont val="Calibri"/>
      </rPr>
      <t>LIST_RULES: exit,always arch=3221225534 (0xc000003e) auid&gt;=500 (0x1f4) auid!=-1 (0xffffffff) syscall=chmod,fchmod,chown,fchown,fchownat,fchmodat</t>
    </r>
    <r>
      <rPr>
        <sz val="11"/>
        <color rgb="FF000000"/>
        <rFont val="Calibri"/>
      </rPr>
      <t xml:space="preserve">
</t>
    </r>
    <r>
      <rPr>
        <sz val="11"/>
        <color rgb="FF000000"/>
        <rFont val="Calibri"/>
      </rPr>
      <t>If no lines are returned, this is a finding.</t>
    </r>
  </si>
  <si>
    <t>V-240380</t>
  </si>
  <si>
    <r>
      <rPr>
        <sz val="11"/>
        <rFont val="Calibri"/>
      </rPr>
      <t>The SLES for vRealize must generate audit records when successful/unsuccessful attempts to access privileges occur. The SLES for vRealize must generate audit records for all discretionary access control permission modifications using chown.</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</si>
  <si>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arch=b64 -S chown -F auid=0</t>
    </r>
    <r>
      <rPr>
        <sz val="11"/>
        <color rgb="FF000000"/>
        <rFont val="Calibri"/>
      </rPr>
      <t xml:space="preserve">
</t>
    </r>
    <r>
      <rPr>
        <sz val="11"/>
        <color rgb="FF000000"/>
        <rFont val="Calibri"/>
      </rPr>
      <t>-a always,exit -F arch=b64 -S chown -F auid&gt;=500 -F auid!=4294967295</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</si>
  <si>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the system is configured to audit calls to the "chown" system call, run the following command: </t>
    </r>
    <r>
      <rPr>
        <sz val="11"/>
        <color rgb="FF000000"/>
        <rFont val="Calibri"/>
      </rPr>
      <t xml:space="preserve">
</t>
    </r>
    <r>
      <rPr>
        <sz val="11"/>
        <color rgb="FF000000"/>
        <rFont val="Calibri"/>
      </rPr>
      <t># auditctl -l | grep syscall | grep chown</t>
    </r>
    <r>
      <rPr>
        <sz val="11"/>
        <color rgb="FF000000"/>
        <rFont val="Calibri"/>
      </rPr>
      <t xml:space="preserve">
</t>
    </r>
    <r>
      <rPr>
        <sz val="11"/>
        <color rgb="FF000000"/>
        <rFont val="Calibri"/>
      </rPr>
      <t xml:space="preserve">If the system is configured to audit this activity, it will return several lines, such as: </t>
    </r>
    <r>
      <rPr>
        <sz val="11"/>
        <color rgb="FF000000"/>
        <rFont val="Calibri"/>
      </rPr>
      <t xml:space="preserve">
</t>
    </r>
    <r>
      <rPr>
        <sz val="11"/>
        <color rgb="FF000000"/>
        <rFont val="Calibri"/>
      </rPr>
      <t>LIST_RULES: exit,always arch=3221225534 (0xc000003e) auid=0 syscall=chmod,fchmod,chown,fchown,fchownat,fchmodat</t>
    </r>
    <r>
      <rPr>
        <sz val="11"/>
        <color rgb="FF000000"/>
        <rFont val="Calibri"/>
      </rPr>
      <t xml:space="preserve">
</t>
    </r>
    <r>
      <rPr>
        <sz val="11"/>
        <color rgb="FF000000"/>
        <rFont val="Calibri"/>
      </rPr>
      <t>LIST_RULES: exit,always arch=3221225534 (0xc000003e) auid&gt;=500 (0x1f4) auid!=-1 (0xffffffff) syscall=chmod,fchmod,chown,fchown,fchownat,fchmodat</t>
    </r>
    <r>
      <rPr>
        <sz val="11"/>
        <color rgb="FF000000"/>
        <rFont val="Calibri"/>
      </rPr>
      <t xml:space="preserve">
</t>
    </r>
    <r>
      <rPr>
        <sz val="11"/>
        <color rgb="FF000000"/>
        <rFont val="Calibri"/>
      </rPr>
      <t>If no lines are returned, this is a finding.</t>
    </r>
  </si>
  <si>
    <t>V-240381</t>
  </si>
  <si>
    <r>
      <rPr>
        <sz val="11"/>
        <rFont val="Calibri"/>
      </rPr>
      <t>The SLES for vRealize must generate audit records when successful/unsuccessful attempts to access privileges occur. The SLES for vRealize must generate audit records for all discretionary access control permission modifications using fchmod.</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</si>
  <si>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fchmod -F auid=0</t>
    </r>
    <r>
      <rPr>
        <sz val="11"/>
        <color rgb="FF000000"/>
        <rFont val="Calibri"/>
      </rPr>
      <t xml:space="preserve">
</t>
    </r>
    <r>
      <rPr>
        <sz val="11"/>
        <color rgb="FF000000"/>
        <rFont val="Calibri"/>
      </rPr>
      <t>-a always,exit -F arch=b64 -S fchmod -F auid&gt;=500 -F auid!=4294967295</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</si>
  <si>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the system is configured to audit calls to the "fchmod" system call, run the following command: </t>
    </r>
    <r>
      <rPr>
        <sz val="11"/>
        <color rgb="FF000000"/>
        <rFont val="Calibri"/>
      </rPr>
      <t xml:space="preserve">
</t>
    </r>
    <r>
      <rPr>
        <sz val="11"/>
        <color rgb="FF000000"/>
        <rFont val="Calibri"/>
      </rPr>
      <t># auditctl -l | grep syscall | grep fchmod</t>
    </r>
    <r>
      <rPr>
        <sz val="11"/>
        <color rgb="FF000000"/>
        <rFont val="Calibri"/>
      </rPr>
      <t xml:space="preserve">
</t>
    </r>
    <r>
      <rPr>
        <sz val="11"/>
        <color rgb="FF000000"/>
        <rFont val="Calibri"/>
      </rPr>
      <t xml:space="preserve">If the system is configured to audit this activity, it will return several lines, such as: </t>
    </r>
    <r>
      <rPr>
        <sz val="11"/>
        <color rgb="FF000000"/>
        <rFont val="Calibri"/>
      </rPr>
      <t xml:space="preserve">
</t>
    </r>
    <r>
      <rPr>
        <sz val="11"/>
        <color rgb="FF000000"/>
        <rFont val="Calibri"/>
      </rPr>
      <t>LIST_RULES: exit,always arch=3221225534 (0xc000003e) auid=0 syscall=chmod,fchmod,chown,fchown,fchownat,fchmodat</t>
    </r>
    <r>
      <rPr>
        <sz val="11"/>
        <color rgb="FF000000"/>
        <rFont val="Calibri"/>
      </rPr>
      <t xml:space="preserve">
</t>
    </r>
    <r>
      <rPr>
        <sz val="11"/>
        <color rgb="FF000000"/>
        <rFont val="Calibri"/>
      </rPr>
      <t>LIST_RULES: exit,always arch=3221225534 (0xc000003e) auid&gt;=500 (0x1f4) auid!=-1 (0xffffffff) syscall=chmod,fchmod,chown,fchown,fchownat,fchmodat</t>
    </r>
    <r>
      <rPr>
        <sz val="11"/>
        <color rgb="FF000000"/>
        <rFont val="Calibri"/>
      </rPr>
      <t xml:space="preserve">
</t>
    </r>
    <r>
      <rPr>
        <sz val="11"/>
        <color rgb="FF000000"/>
        <rFont val="Calibri"/>
      </rPr>
      <t>If no lines are returned, this is a finding.</t>
    </r>
  </si>
  <si>
    <t>V-240382</t>
  </si>
  <si>
    <r>
      <rPr>
        <sz val="11"/>
        <rFont val="Calibri"/>
      </rPr>
      <t>The SLES for vRealize must generate audit records when successful/unsuccessful attempts to access privileges occur. The SLES for vRealize must generate audit records for all discretionary access control permission modifications using fchmodat.</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</si>
  <si>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fchmodat -F auid=0</t>
    </r>
    <r>
      <rPr>
        <sz val="11"/>
        <color rgb="FF000000"/>
        <rFont val="Calibri"/>
      </rPr>
      <t xml:space="preserve">
</t>
    </r>
    <r>
      <rPr>
        <sz val="11"/>
        <color rgb="FF000000"/>
        <rFont val="Calibri"/>
      </rPr>
      <t>-a always,exit -F arch=b64 -S fchmodat -F auid&gt;=500 -F auid!=4294967295</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</si>
  <si>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the system is configured to audit calls to the "fchmodat" system call, run the following command: </t>
    </r>
    <r>
      <rPr>
        <sz val="11"/>
        <color rgb="FF000000"/>
        <rFont val="Calibri"/>
      </rPr>
      <t xml:space="preserve">
</t>
    </r>
    <r>
      <rPr>
        <sz val="11"/>
        <color rgb="FF000000"/>
        <rFont val="Calibri"/>
      </rPr>
      <t># auditctl -l | grep syscall | grep fchmodat</t>
    </r>
    <r>
      <rPr>
        <sz val="11"/>
        <color rgb="FF000000"/>
        <rFont val="Calibri"/>
      </rPr>
      <t xml:space="preserve">
</t>
    </r>
    <r>
      <rPr>
        <sz val="11"/>
        <color rgb="FF000000"/>
        <rFont val="Calibri"/>
      </rPr>
      <t xml:space="preserve">If the system is configured to audit this activity, it will return several lines, such as: </t>
    </r>
    <r>
      <rPr>
        <sz val="11"/>
        <color rgb="FF000000"/>
        <rFont val="Calibri"/>
      </rPr>
      <t xml:space="preserve">
</t>
    </r>
    <r>
      <rPr>
        <sz val="11"/>
        <color rgb="FF000000"/>
        <rFont val="Calibri"/>
      </rPr>
      <t>LIST_RULES: exit,always arch=3221225534 (0xc000003e) auid=0 syscall=chmod,fchmod,chown,fchown,fchownat,fchmodat</t>
    </r>
    <r>
      <rPr>
        <sz val="11"/>
        <color rgb="FF000000"/>
        <rFont val="Calibri"/>
      </rPr>
      <t xml:space="preserve">
</t>
    </r>
    <r>
      <rPr>
        <sz val="11"/>
        <color rgb="FF000000"/>
        <rFont val="Calibri"/>
      </rPr>
      <t>LIST_RULES: exit,always arch=3221225534 (0xc000003e) auid&gt;=500 (0x1f4) auid!=-1 (0xffffffff) syscall=chmod,fchmod,chown,fchown,fchownat,fchmodat</t>
    </r>
    <r>
      <rPr>
        <sz val="11"/>
        <color rgb="FF000000"/>
        <rFont val="Calibri"/>
      </rPr>
      <t xml:space="preserve">
</t>
    </r>
    <r>
      <rPr>
        <sz val="11"/>
        <color rgb="FF000000"/>
        <rFont val="Calibri"/>
      </rPr>
      <t>If no lines are returned, this is a finding.</t>
    </r>
  </si>
  <si>
    <t>V-240383</t>
  </si>
  <si>
    <r>
      <rPr>
        <sz val="11"/>
        <rFont val="Calibri"/>
      </rPr>
      <t>The SLES for vRealize must generate audit records when successful/unsuccessful attempts to access privileges occur. The SLES for vRealize must generate audit records for all discretionary access control permission modifications using fchown.</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</si>
  <si>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fchown -F auid=0</t>
    </r>
    <r>
      <rPr>
        <sz val="11"/>
        <color rgb="FF000000"/>
        <rFont val="Calibri"/>
      </rPr>
      <t xml:space="preserve">
</t>
    </r>
    <r>
      <rPr>
        <sz val="11"/>
        <color rgb="FF000000"/>
        <rFont val="Calibri"/>
      </rPr>
      <t>-a always,exit -F arch=b64 -S fchown -F auid&gt;=500 -F auid!=4294967295</t>
    </r>
    <r>
      <rPr>
        <sz val="11"/>
        <color rgb="FF000000"/>
        <rFont val="Calibri"/>
      </rPr>
      <t xml:space="preserve">
</t>
    </r>
    <r>
      <rPr>
        <sz val="11"/>
        <color rgb="FF000000"/>
        <rFont val="Calibri"/>
      </rPr>
      <t>-a always,exit -F arch=b32 -S fchown</t>
    </r>
    <r>
      <rPr>
        <sz val="11"/>
        <color rgb="FF000000"/>
        <rFont val="Calibri"/>
      </rPr>
      <t xml:space="preserve">
</t>
    </r>
    <r>
      <rPr>
        <sz val="11"/>
        <color rgb="FF000000"/>
        <rFont val="Calibri"/>
      </rPr>
      <t>-a always,exit -F arch=b32 -S fchown32</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</si>
  <si>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the system is configured to audit calls to the "fchown" system call, run the following command: </t>
    </r>
    <r>
      <rPr>
        <sz val="11"/>
        <color rgb="FF000000"/>
        <rFont val="Calibri"/>
      </rPr>
      <t xml:space="preserve">
</t>
    </r>
    <r>
      <rPr>
        <sz val="11"/>
        <color rgb="FF000000"/>
        <rFont val="Calibri"/>
      </rPr>
      <t># auditctl -l | grep syscall | grep fchown</t>
    </r>
    <r>
      <rPr>
        <sz val="11"/>
        <color rgb="FF000000"/>
        <rFont val="Calibri"/>
      </rPr>
      <t xml:space="preserve">
</t>
    </r>
    <r>
      <rPr>
        <sz val="11"/>
        <color rgb="FF000000"/>
        <rFont val="Calibri"/>
      </rPr>
      <t>If the system is configured to audit this activity, it will return several lines, such as:</t>
    </r>
    <r>
      <rPr>
        <sz val="11"/>
        <color rgb="FF000000"/>
        <rFont val="Calibri"/>
      </rPr>
      <t xml:space="preserve">
</t>
    </r>
    <r>
      <rPr>
        <sz val="11"/>
        <color rgb="FF000000"/>
        <rFont val="Calibri"/>
      </rPr>
      <t>LIST_RULES: exit,always arch=3221225534 (0xc000003e) auid=0 syscall=chmod,fchmod,chown,fchown,fchownat,fchmodat</t>
    </r>
    <r>
      <rPr>
        <sz val="11"/>
        <color rgb="FF000000"/>
        <rFont val="Calibri"/>
      </rPr>
      <t xml:space="preserve">
</t>
    </r>
    <r>
      <rPr>
        <sz val="11"/>
        <color rgb="FF000000"/>
        <rFont val="Calibri"/>
      </rPr>
      <t>LIST_RULES: exit,always arch=3221225534 (0xc000003e) auid&gt;=500 (0x1f4) auid!=-1 (0xffffffff) syscall=chmod,fchmod,chown,fchown,fchownat,fchmodat</t>
    </r>
    <r>
      <rPr>
        <sz val="11"/>
        <color rgb="FF000000"/>
        <rFont val="Calibri"/>
      </rPr>
      <t xml:space="preserve">
</t>
    </r>
    <r>
      <rPr>
        <sz val="11"/>
        <color rgb="FF000000"/>
        <rFont val="Calibri"/>
      </rPr>
      <t>If no lines are returned, this is a finding.</t>
    </r>
  </si>
  <si>
    <t>V-240384</t>
  </si>
  <si>
    <r>
      <rPr>
        <sz val="11"/>
        <rFont val="Calibri"/>
      </rPr>
      <t>The SLES for vRealize must generate audit records when successful/unsuccessful attempts to access privileges occur. The SLES for vRealize must generate audit records for all discretionary access control permission modifications using fchownat.</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</si>
  <si>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fchownat -F auid=0</t>
    </r>
    <r>
      <rPr>
        <sz val="11"/>
        <color rgb="FF000000"/>
        <rFont val="Calibri"/>
      </rPr>
      <t xml:space="preserve">
</t>
    </r>
    <r>
      <rPr>
        <sz val="11"/>
        <color rgb="FF000000"/>
        <rFont val="Calibri"/>
      </rPr>
      <t>-a always,exit -F arch=b64 -S fchownat -F auid&gt;=500 -F auid!=4294967295</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</si>
  <si>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the system is configured to audit calls to the "fchownat" system call, run the following command: </t>
    </r>
    <r>
      <rPr>
        <sz val="11"/>
        <color rgb="FF000000"/>
        <rFont val="Calibri"/>
      </rPr>
      <t xml:space="preserve">
</t>
    </r>
    <r>
      <rPr>
        <sz val="11"/>
        <color rgb="FF000000"/>
        <rFont val="Calibri"/>
      </rPr>
      <t># auditctl -l | grep syscall | grep fchownat</t>
    </r>
    <r>
      <rPr>
        <sz val="11"/>
        <color rgb="FF000000"/>
        <rFont val="Calibri"/>
      </rPr>
      <t xml:space="preserve">
</t>
    </r>
    <r>
      <rPr>
        <sz val="11"/>
        <color rgb="FF000000"/>
        <rFont val="Calibri"/>
      </rPr>
      <t>If the system is configured to audit this activity, it will return several lines, such as:</t>
    </r>
    <r>
      <rPr>
        <sz val="11"/>
        <color rgb="FF000000"/>
        <rFont val="Calibri"/>
      </rPr>
      <t xml:space="preserve">
</t>
    </r>
    <r>
      <rPr>
        <sz val="11"/>
        <color rgb="FF000000"/>
        <rFont val="Calibri"/>
      </rPr>
      <t>LIST_RULES: exit,always arch=3221225534 (0xc000003e) auid=0 syscall=chmod,fchmod,chown,fchown,fchownat,fchmodat</t>
    </r>
    <r>
      <rPr>
        <sz val="11"/>
        <color rgb="FF000000"/>
        <rFont val="Calibri"/>
      </rPr>
      <t xml:space="preserve">
</t>
    </r>
    <r>
      <rPr>
        <sz val="11"/>
        <color rgb="FF000000"/>
        <rFont val="Calibri"/>
      </rPr>
      <t>LIST_RULES: exit,always arch=3221225534 (0xc000003e) auid&gt;=500 (0x1f4) auid!=-1 (0xffffffff) syscall=chmod,fchmod,chown,fchown,fchownat,fchmodat</t>
    </r>
    <r>
      <rPr>
        <sz val="11"/>
        <color rgb="FF000000"/>
        <rFont val="Calibri"/>
      </rPr>
      <t xml:space="preserve">
</t>
    </r>
    <r>
      <rPr>
        <sz val="11"/>
        <color rgb="FF000000"/>
        <rFont val="Calibri"/>
      </rPr>
      <t>If no lines are returned, this is a finding.</t>
    </r>
  </si>
  <si>
    <t>V-240385</t>
  </si>
  <si>
    <r>
      <rPr>
        <sz val="11"/>
        <rFont val="Calibri"/>
      </rPr>
      <t>The SLES for vRealize must generate audit records when successful/unsuccessful attempts to access privileges occur. The SLES for vRealize must generate audit records for all discretionary access control permission modifications using fremovexattr.</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</si>
  <si>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fremovexattr</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</si>
  <si>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the system is configured to audit calls to the "fremovexattr" system call, run the following command: </t>
    </r>
    <r>
      <rPr>
        <sz val="11"/>
        <color rgb="FF000000"/>
        <rFont val="Calibri"/>
      </rPr>
      <t xml:space="preserve">
</t>
    </r>
    <r>
      <rPr>
        <sz val="11"/>
        <color rgb="FF000000"/>
        <rFont val="Calibri"/>
      </rPr>
      <t># auditctl -l | grep syscall | grep fremovexattr</t>
    </r>
    <r>
      <rPr>
        <sz val="11"/>
        <color rgb="FF000000"/>
        <rFont val="Calibri"/>
      </rPr>
      <t xml:space="preserve">
</t>
    </r>
    <r>
      <rPr>
        <sz val="11"/>
        <color rgb="FF000000"/>
        <rFont val="Calibri"/>
      </rPr>
      <t xml:space="preserve">If the system is configured to audit this activity, it will return several lines, such as: </t>
    </r>
    <r>
      <rPr>
        <sz val="11"/>
        <color rgb="FF000000"/>
        <rFont val="Calibri"/>
      </rPr>
      <t xml:space="preserve">
</t>
    </r>
    <r>
      <rPr>
        <sz val="11"/>
        <color rgb="FF000000"/>
        <rFont val="Calibri"/>
      </rPr>
      <t>LIST_RULES: exit,always arch=3221225534 (0xc000003e) syscall=lchown,sethostname,init_module,delete_module,setxattr,lsetxattr,fsetxattr,removexattr,lremovexattr,fremovexattr,clock_settime</t>
    </r>
    <r>
      <rPr>
        <sz val="11"/>
        <color rgb="FF000000"/>
        <rFont val="Calibri"/>
      </rPr>
      <t xml:space="preserve">
</t>
    </r>
    <r>
      <rPr>
        <sz val="11"/>
        <color rgb="FF000000"/>
        <rFont val="Calibri"/>
      </rPr>
      <t>If no lines are returned, this is a finding.</t>
    </r>
  </si>
  <si>
    <t>V-240386</t>
  </si>
  <si>
    <r>
      <rPr>
        <sz val="11"/>
        <rFont val="Calibri"/>
      </rPr>
      <t>The SLES for vRealize must generate audit records when successful/unsuccessful attempts to access privileges occur. The SLES for vRealize must generate audit records for all discretionary access control permission modifications using fsetxattr.</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</si>
  <si>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fsetxattr</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</si>
  <si>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the system is configured to audit calls to the "fsetxattr" system call, run the following command: </t>
    </r>
    <r>
      <rPr>
        <sz val="11"/>
        <color rgb="FF000000"/>
        <rFont val="Calibri"/>
      </rPr>
      <t xml:space="preserve">
</t>
    </r>
    <r>
      <rPr>
        <sz val="11"/>
        <color rgb="FF000000"/>
        <rFont val="Calibri"/>
      </rPr>
      <t># auditctl -l | grep syscall | grep fsetxattr</t>
    </r>
    <r>
      <rPr>
        <sz val="11"/>
        <color rgb="FF000000"/>
        <rFont val="Calibri"/>
      </rPr>
      <t xml:space="preserve">
</t>
    </r>
    <r>
      <rPr>
        <sz val="11"/>
        <color rgb="FF000000"/>
        <rFont val="Calibri"/>
      </rPr>
      <t>If the system is configured to audit this activity, it will return several lines, such as:</t>
    </r>
    <r>
      <rPr>
        <sz val="11"/>
        <color rgb="FF000000"/>
        <rFont val="Calibri"/>
      </rPr>
      <t xml:space="preserve">
</t>
    </r>
    <r>
      <rPr>
        <sz val="11"/>
        <color rgb="FF000000"/>
        <rFont val="Calibri"/>
      </rPr>
      <t>LIST_RULES: exit,always arch=3221225534 (0xc000003e) syscall=lchown,sethostname,init_module,delete_module,setxattr,lsetxattr,fsetxattr,removexattr,lremovexattr,fremovexattr,clock_settime</t>
    </r>
    <r>
      <rPr>
        <sz val="11"/>
        <color rgb="FF000000"/>
        <rFont val="Calibri"/>
      </rPr>
      <t xml:space="preserve">
</t>
    </r>
    <r>
      <rPr>
        <sz val="11"/>
        <color rgb="FF000000"/>
        <rFont val="Calibri"/>
      </rPr>
      <t>If no lines are returned, this is a finding.</t>
    </r>
  </si>
  <si>
    <t>V-240387</t>
  </si>
  <si>
    <r>
      <rPr>
        <sz val="11"/>
        <rFont val="Calibri"/>
      </rPr>
      <t>The SLES for vRealize must generate audit records when successful/unsuccessful attempts to access privileges occur. The SLES for vRealize must generate audit records for all discretionary access control permission modifications using lchown.</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</si>
  <si>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lchown</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</si>
  <si>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the system is configured to audit calls to the "lchown" system call, run the following command: </t>
    </r>
    <r>
      <rPr>
        <sz val="11"/>
        <color rgb="FF000000"/>
        <rFont val="Calibri"/>
      </rPr>
      <t xml:space="preserve">
</t>
    </r>
    <r>
      <rPr>
        <sz val="11"/>
        <color rgb="FF000000"/>
        <rFont val="Calibri"/>
      </rPr>
      <t># auditctl -l | grep syscall | grep lchown</t>
    </r>
    <r>
      <rPr>
        <sz val="11"/>
        <color rgb="FF000000"/>
        <rFont val="Calibri"/>
      </rPr>
      <t xml:space="preserve">
</t>
    </r>
    <r>
      <rPr>
        <sz val="11"/>
        <color rgb="FF000000"/>
        <rFont val="Calibri"/>
      </rPr>
      <t>If the system is configured to audit this activity, it will return several lines, such as:</t>
    </r>
    <r>
      <rPr>
        <sz val="11"/>
        <color rgb="FF000000"/>
        <rFont val="Calibri"/>
      </rPr>
      <t xml:space="preserve">
</t>
    </r>
    <r>
      <rPr>
        <sz val="11"/>
        <color rgb="FF000000"/>
        <rFont val="Calibri"/>
      </rPr>
      <t>LIST_RULES: exit,always arch=3221225534 (0xc000003e) syscall=lchown,sethostname,init_module,delete_module,setxattr,lsetxattr,fsetxattr,removexattr,lremovexattr,fremovexattr,clock_settime</t>
    </r>
    <r>
      <rPr>
        <sz val="11"/>
        <color rgb="FF000000"/>
        <rFont val="Calibri"/>
      </rPr>
      <t xml:space="preserve">
</t>
    </r>
    <r>
      <rPr>
        <sz val="11"/>
        <color rgb="FF000000"/>
        <rFont val="Calibri"/>
      </rPr>
      <t>If no lines are returned, this is a finding.</t>
    </r>
  </si>
  <si>
    <t>V-240388</t>
  </si>
  <si>
    <r>
      <rPr>
        <sz val="11"/>
        <rFont val="Calibri"/>
      </rPr>
      <t>The SLES for vRealize must generate audit records when successful/unsuccessful attempts to access privileges occur. The SLES for vRealize must generate audit records for all discretionary access control permission modifications using lremovexattr.</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</si>
  <si>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lremovexattr</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</si>
  <si>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the system is configured to audit calls to the "lremovexattr" system call, run the following command: </t>
    </r>
    <r>
      <rPr>
        <sz val="11"/>
        <color rgb="FF000000"/>
        <rFont val="Calibri"/>
      </rPr>
      <t xml:space="preserve">
</t>
    </r>
    <r>
      <rPr>
        <sz val="11"/>
        <color rgb="FF000000"/>
        <rFont val="Calibri"/>
      </rPr>
      <t># auditctl -l | grep syscall | grep lremovexattr</t>
    </r>
    <r>
      <rPr>
        <sz val="11"/>
        <color rgb="FF000000"/>
        <rFont val="Calibri"/>
      </rPr>
      <t xml:space="preserve">
</t>
    </r>
    <r>
      <rPr>
        <sz val="11"/>
        <color rgb="FF000000"/>
        <rFont val="Calibri"/>
      </rPr>
      <t>If the system is configured to audit this activity, it will return several lines, such as:</t>
    </r>
    <r>
      <rPr>
        <sz val="11"/>
        <color rgb="FF000000"/>
        <rFont val="Calibri"/>
      </rPr>
      <t xml:space="preserve">
</t>
    </r>
    <r>
      <rPr>
        <sz val="11"/>
        <color rgb="FF000000"/>
        <rFont val="Calibri"/>
      </rPr>
      <t>LIST_RULES: exit,always arch=3221225534 (0xc000003e) syscall=lchown,sethostname,init_module,delete_module,setxattr,lsetxattr,fsetxattr,removexattr,lremovexattr,fremovexattr,clock_settime</t>
    </r>
    <r>
      <rPr>
        <sz val="11"/>
        <color rgb="FF000000"/>
        <rFont val="Calibri"/>
      </rPr>
      <t xml:space="preserve">
</t>
    </r>
    <r>
      <rPr>
        <sz val="11"/>
        <color rgb="FF000000"/>
        <rFont val="Calibri"/>
      </rPr>
      <t>If no lines are returned, this is a finding.</t>
    </r>
  </si>
  <si>
    <t>V-240389</t>
  </si>
  <si>
    <r>
      <rPr>
        <sz val="11"/>
        <rFont val="Calibri"/>
      </rPr>
      <t>The SLES for vRealize must generate audit records when successful/unsuccessful attempts to access privileges occur. The SLES for vRealize must generate audit records for all discretionary access control permission modifications using lsetxattr.</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</si>
  <si>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lsetxattr</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</si>
  <si>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the system is configured to audit calls to the "lsetxattr" system call, run the following command: </t>
    </r>
    <r>
      <rPr>
        <sz val="11"/>
        <color rgb="FF000000"/>
        <rFont val="Calibri"/>
      </rPr>
      <t xml:space="preserve">
</t>
    </r>
    <r>
      <rPr>
        <sz val="11"/>
        <color rgb="FF000000"/>
        <rFont val="Calibri"/>
      </rPr>
      <t># auditctl -l | grep syscall | grep lsetxattr</t>
    </r>
    <r>
      <rPr>
        <sz val="11"/>
        <color rgb="FF000000"/>
        <rFont val="Calibri"/>
      </rPr>
      <t xml:space="preserve">
</t>
    </r>
    <r>
      <rPr>
        <sz val="11"/>
        <color rgb="FF000000"/>
        <rFont val="Calibri"/>
      </rPr>
      <t>If the system is configured to audit this activity, it will return several lines, such as:</t>
    </r>
    <r>
      <rPr>
        <sz val="11"/>
        <color rgb="FF000000"/>
        <rFont val="Calibri"/>
      </rPr>
      <t xml:space="preserve">
</t>
    </r>
    <r>
      <rPr>
        <sz val="11"/>
        <color rgb="FF000000"/>
        <rFont val="Calibri"/>
      </rPr>
      <t>LIST_RULES: exit,always arch=3221225534 (0xc000003e) syscall=lchown,sethostname,init_module,delete_module,setxattr,lsetxattr,fsetxattr,removexattr,lremovexattr,fremovexattr,clock_settime</t>
    </r>
    <r>
      <rPr>
        <sz val="11"/>
        <color rgb="FF000000"/>
        <rFont val="Calibri"/>
      </rPr>
      <t xml:space="preserve">
</t>
    </r>
    <r>
      <rPr>
        <sz val="11"/>
        <color rgb="FF000000"/>
        <rFont val="Calibri"/>
      </rPr>
      <t>If no lines are returned, this is a finding.</t>
    </r>
  </si>
  <si>
    <t>V-240390</t>
  </si>
  <si>
    <r>
      <rPr>
        <sz val="11"/>
        <rFont val="Calibri"/>
      </rPr>
      <t>The SLES for vRealize must generate audit records when successful/unsuccessful attempts to access privileges occur. The SLES for vRealize must generate audit records for all discretionary access control permission modifications using removexattr.</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</si>
  <si>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removexattr</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</si>
  <si>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the system is configured to audit calls to the "removexattr" system call, run the following command: </t>
    </r>
    <r>
      <rPr>
        <sz val="11"/>
        <color rgb="FF000000"/>
        <rFont val="Calibri"/>
      </rPr>
      <t xml:space="preserve">
</t>
    </r>
    <r>
      <rPr>
        <sz val="11"/>
        <color rgb="FF000000"/>
        <rFont val="Calibri"/>
      </rPr>
      <t># auditctl -l | grep syscall | grep removexattr</t>
    </r>
    <r>
      <rPr>
        <sz val="11"/>
        <color rgb="FF000000"/>
        <rFont val="Calibri"/>
      </rPr>
      <t xml:space="preserve">
</t>
    </r>
    <r>
      <rPr>
        <sz val="11"/>
        <color rgb="FF000000"/>
        <rFont val="Calibri"/>
      </rPr>
      <t>If the system is configured to audit this activity, it will return several lines, such as:</t>
    </r>
    <r>
      <rPr>
        <sz val="11"/>
        <color rgb="FF000000"/>
        <rFont val="Calibri"/>
      </rPr>
      <t xml:space="preserve">
</t>
    </r>
    <r>
      <rPr>
        <sz val="11"/>
        <color rgb="FF000000"/>
        <rFont val="Calibri"/>
      </rPr>
      <t>LIST_RULES: exit,always arch=3221225534 (0xc000003e) syscall=lchown,sethostname,init_module,delete_module,setxattr,lsetxattr,fsetxattr,removexattr,lremovexattr,fremovexattr,clock_settime</t>
    </r>
    <r>
      <rPr>
        <sz val="11"/>
        <color rgb="FF000000"/>
        <rFont val="Calibri"/>
      </rPr>
      <t xml:space="preserve">
</t>
    </r>
    <r>
      <rPr>
        <sz val="11"/>
        <color rgb="FF000000"/>
        <rFont val="Calibri"/>
      </rPr>
      <t>If no lines are returned, this is a finding.</t>
    </r>
  </si>
  <si>
    <t>V-240391</t>
  </si>
  <si>
    <r>
      <rPr>
        <sz val="11"/>
        <rFont val="Calibri"/>
      </rPr>
      <t>The SLES for vRealize must generate audit records when successful/unsuccessful attempts to access privileges occur. The SLES for vRealize must generate audit records for all discretionary access control permission modifications using setxattr.</t>
    </r>
  </si>
  <si>
    <r>
      <rPr>
        <sz val="11"/>
        <color rgb="FF000000"/>
        <rFont val="Calibri"/>
      </rPr>
      <t xml:space="preserve">At a minimum, the SLES for vRealize audit system should collect file permission changes for all users and "root". Add the following to "/etc/audit/audit.rules": </t>
    </r>
    <r>
      <rPr>
        <sz val="11"/>
        <color rgb="FF000000"/>
        <rFont val="Calibri"/>
      </rPr>
      <t xml:space="preserve">
</t>
    </r>
    <r>
      <rPr>
        <sz val="11"/>
        <color rgb="FF000000"/>
        <rFont val="Calibri"/>
      </rPr>
      <t>-a always,exit -F arch=b64 -S setxattr</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</si>
  <si>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 xml:space="preserve">To determine if the system is configured to audit calls to the "setxattr" system call, run the following command: </t>
    </r>
    <r>
      <rPr>
        <sz val="11"/>
        <color rgb="FF000000"/>
        <rFont val="Calibri"/>
      </rPr>
      <t xml:space="preserve">
</t>
    </r>
    <r>
      <rPr>
        <sz val="11"/>
        <color rgb="FF000000"/>
        <rFont val="Calibri"/>
      </rPr>
      <t># auditctl -l | grep syscall | grep setxattr</t>
    </r>
    <r>
      <rPr>
        <sz val="11"/>
        <color rgb="FF000000"/>
        <rFont val="Calibri"/>
      </rPr>
      <t xml:space="preserve">
</t>
    </r>
    <r>
      <rPr>
        <sz val="11"/>
        <color rgb="FF000000"/>
        <rFont val="Calibri"/>
      </rPr>
      <t>If the system is configured to audit this activity, it will return several lines, such as:</t>
    </r>
    <r>
      <rPr>
        <sz val="11"/>
        <color rgb="FF000000"/>
        <rFont val="Calibri"/>
      </rPr>
      <t xml:space="preserve">
</t>
    </r>
    <r>
      <rPr>
        <sz val="11"/>
        <color rgb="FF000000"/>
        <rFont val="Calibri"/>
      </rPr>
      <t>LIST_RULES: exit,always arch=3221225534 (0xc000003e) syscall=lchown,sethostname,init_module,delete_module,setxattr,lsetxattr,fsetxattr,removexattr,lremovexattr,fremovexattr,clock_settime</t>
    </r>
    <r>
      <rPr>
        <sz val="11"/>
        <color rgb="FF000000"/>
        <rFont val="Calibri"/>
      </rPr>
      <t xml:space="preserve">
</t>
    </r>
    <r>
      <rPr>
        <sz val="11"/>
        <color rgb="FF000000"/>
        <rFont val="Calibri"/>
      </rPr>
      <t>If no lines are returned, this is a finding.</t>
    </r>
  </si>
  <si>
    <t>V-240392</t>
  </si>
  <si>
    <r>
      <rPr>
        <sz val="11"/>
        <rFont val="Calibri"/>
      </rPr>
      <t>The SLES for vRealize must generate audit records when successful/unsuccessful attempts to access privileges occur. The SLES for vRealize must generate audit records for all failed attempts to access files and programs.</t>
    </r>
  </si>
  <si>
    <r>
      <rPr>
        <sz val="11"/>
        <color rgb="FF000000"/>
        <rFont val="Calibri"/>
      </rPr>
      <t xml:space="preserve">Add the following to "/etc/audit/audit.rules": </t>
    </r>
    <r>
      <rPr>
        <sz val="11"/>
        <color rgb="FF000000"/>
        <rFont val="Calibri"/>
      </rPr>
      <t xml:space="preserve">
</t>
    </r>
    <r>
      <rPr>
        <sz val="11"/>
        <color rgb="FF000000"/>
        <rFont val="Calibri"/>
      </rPr>
      <t>-a exit,always -F arch=b64 -S swapon -F exit=-EACCES</t>
    </r>
    <r>
      <rPr>
        <sz val="11"/>
        <color rgb="FF000000"/>
        <rFont val="Calibri"/>
      </rPr>
      <t xml:space="preserve">
</t>
    </r>
    <r>
      <rPr>
        <sz val="11"/>
        <color rgb="FF000000"/>
        <rFont val="Calibri"/>
      </rPr>
      <t>-a exit,always -F arch=b64 -S creat -F exit=-EACCES</t>
    </r>
    <r>
      <rPr>
        <sz val="11"/>
        <color rgb="FF000000"/>
        <rFont val="Calibri"/>
      </rPr>
      <t xml:space="preserve">
</t>
    </r>
    <r>
      <rPr>
        <sz val="11"/>
        <color rgb="FF000000"/>
        <rFont val="Calibri"/>
      </rPr>
      <t>-a exit,always -F arch=b64 -S open -F exit=-EACCES</t>
    </r>
    <r>
      <rPr>
        <sz val="11"/>
        <color rgb="FF000000"/>
        <rFont val="Calibri"/>
      </rPr>
      <t xml:space="preserve">
</t>
    </r>
    <r>
      <rPr>
        <sz val="11"/>
        <color rgb="FF000000"/>
        <rFont val="Calibri"/>
      </rPr>
      <t>-a exit,always -F arch=b64 -S swapon -F exit=-EPERM</t>
    </r>
    <r>
      <rPr>
        <sz val="11"/>
        <color rgb="FF000000"/>
        <rFont val="Calibri"/>
      </rPr>
      <t xml:space="preserve">
</t>
    </r>
    <r>
      <rPr>
        <sz val="11"/>
        <color rgb="FF000000"/>
        <rFont val="Calibri"/>
      </rPr>
      <t>-a exit,always -F arch=b64 -S creat -F exit=-EPERM</t>
    </r>
    <r>
      <rPr>
        <sz val="11"/>
        <color rgb="FF000000"/>
        <rFont val="Calibri"/>
      </rPr>
      <t xml:space="preserve">
</t>
    </r>
    <r>
      <rPr>
        <sz val="11"/>
        <color rgb="FF000000"/>
        <rFont val="Calibri"/>
      </rPr>
      <t>-a exit,always -F arch=b64 -S open -F exit=-EPERM</t>
    </r>
    <r>
      <rPr>
        <sz val="11"/>
        <color rgb="FF000000"/>
        <rFont val="Calibri"/>
      </rPr>
      <t xml:space="preserve">
</t>
    </r>
    <r>
      <rPr>
        <sz val="11"/>
        <color rgb="FF000000"/>
        <rFont val="Calibri"/>
      </rPr>
      <t>Or run the following command to implement all logging requirements:</t>
    </r>
    <r>
      <rPr>
        <sz val="11"/>
        <color rgb="FF000000"/>
        <rFont val="Calibri"/>
      </rPr>
      <t xml:space="preserve">
</t>
    </r>
    <r>
      <rPr>
        <sz val="11"/>
        <color rgb="FF000000"/>
        <rFont val="Calibri"/>
      </rPr>
      <t># /etc/dodscript.sh</t>
    </r>
  </si>
  <si>
    <r>
      <rPr>
        <sz val="11"/>
        <color rgb="FF000000"/>
        <rFont val="Calibri"/>
      </rPr>
      <t>To check that the audit system collects unauthorized file accesses, run the following commands:</t>
    </r>
    <r>
      <rPr>
        <sz val="11"/>
        <color rgb="FF000000"/>
        <rFont val="Calibri"/>
      </rPr>
      <t xml:space="preserve">
</t>
    </r>
    <r>
      <rPr>
        <sz val="11"/>
        <color rgb="FF000000"/>
        <rFont val="Calibri"/>
      </rPr>
      <t># grep EACCES /etc/audit/audit.rules</t>
    </r>
    <r>
      <rPr>
        <sz val="11"/>
        <color rgb="FF000000"/>
        <rFont val="Calibri"/>
      </rPr>
      <t xml:space="preserve">
</t>
    </r>
    <r>
      <rPr>
        <sz val="11"/>
        <color rgb="FF000000"/>
        <rFont val="Calibri"/>
      </rPr>
      <t>-a exit,always -F arch=b64 -S swapon -F exit=-EACCES</t>
    </r>
    <r>
      <rPr>
        <sz val="11"/>
        <color rgb="FF000000"/>
        <rFont val="Calibri"/>
      </rPr>
      <t xml:space="preserve">
</t>
    </r>
    <r>
      <rPr>
        <sz val="11"/>
        <color rgb="FF000000"/>
        <rFont val="Calibri"/>
      </rPr>
      <t>-a exit,always -F arch=b64 -S creat -F exit=-EACCES</t>
    </r>
    <r>
      <rPr>
        <sz val="11"/>
        <color rgb="FF000000"/>
        <rFont val="Calibri"/>
      </rPr>
      <t xml:space="preserve">
</t>
    </r>
    <r>
      <rPr>
        <sz val="11"/>
        <color rgb="FF000000"/>
        <rFont val="Calibri"/>
      </rPr>
      <t>-a exit,always -F arch=b64 -S open -F exit=-EACCES</t>
    </r>
    <r>
      <rPr>
        <sz val="11"/>
        <color rgb="FF000000"/>
        <rFont val="Calibri"/>
      </rPr>
      <t xml:space="preserve">
</t>
    </r>
    <r>
      <rPr>
        <sz val="11"/>
        <color rgb="FF000000"/>
        <rFont val="Calibri"/>
      </rPr>
      <t># grep EPERM /etc/audit/audit.rules</t>
    </r>
    <r>
      <rPr>
        <sz val="11"/>
        <color rgb="FF000000"/>
        <rFont val="Calibri"/>
      </rPr>
      <t xml:space="preserve">
</t>
    </r>
    <r>
      <rPr>
        <sz val="11"/>
        <color rgb="FF000000"/>
        <rFont val="Calibri"/>
      </rPr>
      <t>-a exit,always -F arch=b64 -S swapon -F exit=-EPERM</t>
    </r>
    <r>
      <rPr>
        <sz val="11"/>
        <color rgb="FF000000"/>
        <rFont val="Calibri"/>
      </rPr>
      <t xml:space="preserve">
</t>
    </r>
    <r>
      <rPr>
        <sz val="11"/>
        <color rgb="FF000000"/>
        <rFont val="Calibri"/>
      </rPr>
      <t>-a exit,always -F arch=b64 -S creat -F exit=-EPERM</t>
    </r>
    <r>
      <rPr>
        <sz val="11"/>
        <color rgb="FF000000"/>
        <rFont val="Calibri"/>
      </rPr>
      <t xml:space="preserve">
</t>
    </r>
    <r>
      <rPr>
        <sz val="11"/>
        <color rgb="FF000000"/>
        <rFont val="Calibri"/>
      </rPr>
      <t>-a exit,always -F arch=b64 -S open -F exit=-EPERM</t>
    </r>
    <r>
      <rPr>
        <sz val="11"/>
        <color rgb="FF000000"/>
        <rFont val="Calibri"/>
      </rPr>
      <t xml:space="preserve">
</t>
    </r>
    <r>
      <rPr>
        <sz val="11"/>
        <color rgb="FF000000"/>
        <rFont val="Calibri"/>
      </rPr>
      <t>If either command lacks output, this is a finding.</t>
    </r>
  </si>
  <si>
    <t>V-240393</t>
  </si>
  <si>
    <r>
      <rPr>
        <sz val="11"/>
        <rFont val="Calibri"/>
      </rPr>
      <t>The SLES for vRealize must enforce password complexity by requiring that at least one upper-case character be used.</t>
    </r>
  </si>
  <si>
    <r>
      <rPr>
        <sz val="11"/>
        <color rgb="FF000000"/>
        <rFont val="Calibri"/>
      </rPr>
      <t>If "ucredit" was not set at all in /etc/pam.d/common-password-vmware.local then run the following command:</t>
    </r>
    <r>
      <rPr>
        <sz val="11"/>
        <color rgb="FF000000"/>
        <rFont val="Calibri"/>
      </rPr>
      <t xml:space="preserve">
</t>
    </r>
    <r>
      <rPr>
        <sz val="11"/>
        <color rgb="FF000000"/>
        <rFont val="Calibri"/>
      </rPr>
      <t># sed -i '/pam_cracklib.so/ s/$/ ucredit=-1/' /etc/pam.d/common-password-vmware.local</t>
    </r>
    <r>
      <rPr>
        <sz val="11"/>
        <color rgb="FF000000"/>
        <rFont val="Calibri"/>
      </rPr>
      <t xml:space="preserve">
</t>
    </r>
    <r>
      <rPr>
        <sz val="11"/>
        <color rgb="FF000000"/>
        <rFont val="Calibri"/>
      </rPr>
      <t>If "ucredit" was set incorrectly then run the following command to set it to "-1":</t>
    </r>
    <r>
      <rPr>
        <sz val="11"/>
        <color rgb="FF000000"/>
        <rFont val="Calibri"/>
      </rPr>
      <t xml:space="preserve">
</t>
    </r>
    <r>
      <rPr>
        <sz val="11"/>
        <color rgb="FF000000"/>
        <rFont val="Calibri"/>
      </rPr>
      <t># sed -i '/pam_cracklib.so/ s/ucredit=../ucredit=-1/' /etc/pam.d/common-password-vmware.local</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</si>
  <si>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</si>
  <si>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Check the SLES for vRealize enforces password complexity by requiring that at least one upper-case character be used by using the following command:</t>
    </r>
    <r>
      <rPr>
        <sz val="11"/>
        <color rgb="FF000000"/>
        <rFont val="Calibri"/>
      </rPr>
      <t xml:space="preserve">
</t>
    </r>
    <r>
      <rPr>
        <sz val="11"/>
        <color rgb="FF000000"/>
        <rFont val="Calibri"/>
      </rPr>
      <t># grep ucredit /etc/pam.d/common-password-vmware.local</t>
    </r>
    <r>
      <rPr>
        <sz val="11"/>
        <color rgb="FF000000"/>
        <rFont val="Calibri"/>
      </rPr>
      <t xml:space="preserve">
</t>
    </r>
    <r>
      <rPr>
        <sz val="11"/>
        <color rgb="FF000000"/>
        <rFont val="Calibri"/>
      </rPr>
      <t>If "ucredit" is not set to "-1" or not at all,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minlen=14 difok=4 retry=3</t>
    </r>
  </si>
  <si>
    <t>V-240394</t>
  </si>
  <si>
    <r>
      <rPr>
        <sz val="11"/>
        <rFont val="Calibri"/>
      </rPr>
      <t>Global settings defined in common- {account,auth,password,session} must be applied in the pam.d definition files.</t>
    </r>
  </si>
  <si>
    <r>
      <rPr>
        <sz val="11"/>
        <color rgb="FF000000"/>
        <rFont val="Calibri"/>
      </rPr>
      <t xml:space="preserve">In the default distribution of SLES 11, "/etc/pam.d/common- {account,auth,password,session}" are symlinks to their respective "/etc/pam.d/common- {account,auth,password,session}-pc" files. These common- {account,auth,password,session}-pc files are auto-generated by the pam-config utility. </t>
    </r>
    <r>
      <rPr>
        <sz val="11"/>
        <color rgb="FF000000"/>
        <rFont val="Calibri"/>
      </rPr>
      <t xml:space="preserve">
</t>
    </r>
    <r>
      <rPr>
        <sz val="11"/>
        <color rgb="FF000000"/>
        <rFont val="Calibri"/>
      </rPr>
      <t>Edit /usr/sbin/pam-config permissions to prevent its use:</t>
    </r>
    <r>
      <rPr>
        <sz val="11"/>
        <color rgb="FF000000"/>
        <rFont val="Calibri"/>
      </rPr>
      <t xml:space="preserve">
</t>
    </r>
    <r>
      <rPr>
        <sz val="11"/>
        <color rgb="FF000000"/>
        <rFont val="Calibri"/>
      </rPr>
      <t># chmod 000 /usr/sbin/pam-config</t>
    </r>
  </si>
  <si>
    <r>
      <rPr>
        <sz val="11"/>
        <color rgb="FF000000"/>
        <rFont val="Calibri"/>
      </rPr>
      <t>Pam global requirements are generally defined in the common-account, common-auth, common- password and common-session files located in the /etc/pam.d directory. In order for the requirements to be applied the file(s) containing them must be included directly or indirectly in each program's definition file in /etc/pam.d</t>
    </r>
  </si>
  <si>
    <r>
      <rPr>
        <sz val="11"/>
        <color rgb="FF000000"/>
        <rFont val="Calibri"/>
      </rPr>
      <t>Verify that common-{account,auth,password,session} settings are being applied.</t>
    </r>
    <r>
      <rPr>
        <sz val="11"/>
        <color rgb="FF000000"/>
        <rFont val="Calibri"/>
      </rPr>
      <t xml:space="preserve">
</t>
    </r>
    <r>
      <rPr>
        <sz val="11"/>
        <color rgb="FF000000"/>
        <rFont val="Calibri"/>
      </rPr>
      <t>Verify that local customization has occurred in the common- {account,auth,password,session}-pc file(s) by some method other than the use of the pam-config utility.</t>
    </r>
    <r>
      <rPr>
        <sz val="11"/>
        <color rgb="FF000000"/>
        <rFont val="Calibri"/>
      </rPr>
      <t xml:space="preserve">
</t>
    </r>
    <r>
      <rPr>
        <sz val="11"/>
        <color rgb="FF000000"/>
        <rFont val="Calibri"/>
      </rPr>
      <t>The files "/etc/pam.d/common-{account,auth,password,session} -pc " are auto-generated by "pam-config". Any manual changes made to them will be lost if "pam-config" is allowed to run.</t>
    </r>
    <r>
      <rPr>
        <sz val="11"/>
        <color rgb="FF000000"/>
        <rFont val="Calibri"/>
      </rPr>
      <t xml:space="preserve">
</t>
    </r>
    <r>
      <rPr>
        <sz val="11"/>
        <color rgb="FF000000"/>
        <rFont val="Calibri"/>
      </rPr>
      <t># ls -l /etc/pam.d/common-{account,auth,password,session}</t>
    </r>
    <r>
      <rPr>
        <sz val="11"/>
        <color rgb="FF000000"/>
        <rFont val="Calibri"/>
      </rPr>
      <t xml:space="preserve">
</t>
    </r>
    <r>
      <rPr>
        <sz val="11"/>
        <color rgb="FF000000"/>
        <rFont val="Calibri"/>
      </rPr>
      <t>If the symlinks point to "/etc/pam.d/common- {account,auth,password,session}-pc" and manual updates have been made in these files, the updates cannot be protected if pam-config is enabled.</t>
    </r>
    <r>
      <rPr>
        <sz val="11"/>
        <color rgb="FF000000"/>
        <rFont val="Calibri"/>
      </rPr>
      <t xml:space="preserve">
</t>
    </r>
    <r>
      <rPr>
        <sz val="11"/>
        <color rgb="FF000000"/>
        <rFont val="Calibri"/>
      </rPr>
      <t># ls -l /usr/sbin/pam-config</t>
    </r>
    <r>
      <rPr>
        <sz val="11"/>
        <color rgb="FF000000"/>
        <rFont val="Calibri"/>
      </rPr>
      <t xml:space="preserve">
</t>
    </r>
    <r>
      <rPr>
        <sz val="11"/>
        <color rgb="FF000000"/>
        <rFont val="Calibri"/>
      </rPr>
      <t>If the setting for "pam-config" is not "000", this is a finding.</t>
    </r>
  </si>
  <si>
    <t>V-240395</t>
  </si>
  <si>
    <r>
      <rPr>
        <sz val="11"/>
        <rFont val="Calibri"/>
      </rPr>
      <t>The SLES for vRealize must enforce password complexity by requiring that at least one lower-case character be used.</t>
    </r>
  </si>
  <si>
    <r>
      <rPr>
        <sz val="11"/>
        <color rgb="FF000000"/>
        <rFont val="Calibri"/>
      </rPr>
      <t>If "lcredit" was not set at all in /etc/pam.d/common-password-vmware.local then run the following command:</t>
    </r>
    <r>
      <rPr>
        <sz val="11"/>
        <color rgb="FF000000"/>
        <rFont val="Calibri"/>
      </rPr>
      <t xml:space="preserve">
</t>
    </r>
    <r>
      <rPr>
        <sz val="11"/>
        <color rgb="FF000000"/>
        <rFont val="Calibri"/>
      </rPr>
      <t># sed -i '/pam_cracklib.so/ s/$/ lcredit=-1/' /etc/pam.d/common-password-vmware.local</t>
    </r>
    <r>
      <rPr>
        <sz val="11"/>
        <color rgb="FF000000"/>
        <rFont val="Calibri"/>
      </rPr>
      <t xml:space="preserve">
</t>
    </r>
    <r>
      <rPr>
        <sz val="11"/>
        <color rgb="FF000000"/>
        <rFont val="Calibri"/>
      </rPr>
      <t>If "lcredit" was set incorrectly then run the following command to set it to "-1":</t>
    </r>
    <r>
      <rPr>
        <sz val="11"/>
        <color rgb="FF000000"/>
        <rFont val="Calibri"/>
      </rPr>
      <t xml:space="preserve">
</t>
    </r>
    <r>
      <rPr>
        <sz val="11"/>
        <color rgb="FF000000"/>
        <rFont val="Calibri"/>
      </rPr>
      <t># sed -i '/pam_cracklib.so/ s/lcredit=../lcredit=-1/' /etc/pam.d/common-password-vmware.local</t>
    </r>
  </si>
  <si>
    <r>
      <rPr>
        <sz val="11"/>
        <color rgb="FF000000"/>
        <rFont val="Calibri"/>
      </rPr>
      <t>Verify the SLES for vRealize enforces password complexity by requiring that at least one lower-case character be used by using the following command:</t>
    </r>
    <r>
      <rPr>
        <sz val="11"/>
        <color rgb="FF000000"/>
        <rFont val="Calibri"/>
      </rPr>
      <t xml:space="preserve">
</t>
    </r>
    <r>
      <rPr>
        <sz val="11"/>
        <color rgb="FF000000"/>
        <rFont val="Calibri"/>
      </rPr>
      <t># grep lcredit /etc/pam.d/common-password-vmware.local</t>
    </r>
    <r>
      <rPr>
        <sz val="11"/>
        <color rgb="FF000000"/>
        <rFont val="Calibri"/>
      </rPr>
      <t xml:space="preserve">
</t>
    </r>
    <r>
      <rPr>
        <sz val="11"/>
        <color rgb="FF000000"/>
        <rFont val="Calibri"/>
      </rPr>
      <t>If "lcredit" is not set to "-1" or not at all,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minlen=14 difok=4 retry=3</t>
    </r>
  </si>
  <si>
    <t>V-240396</t>
  </si>
  <si>
    <r>
      <rPr>
        <sz val="11"/>
        <rFont val="Calibri"/>
      </rPr>
      <t>The SLES for vRealize must enforce password complexity by requiring that at least one numeric character be used.</t>
    </r>
  </si>
  <si>
    <r>
      <rPr>
        <sz val="11"/>
        <color rgb="FF000000"/>
        <rFont val="Calibri"/>
      </rPr>
      <t>If "dcredit" was not set at all in /etc/pam.d/common-password-vmware.local, run the following command:</t>
    </r>
    <r>
      <rPr>
        <sz val="11"/>
        <color rgb="FF000000"/>
        <rFont val="Calibri"/>
      </rPr>
      <t xml:space="preserve">
</t>
    </r>
    <r>
      <rPr>
        <sz val="11"/>
        <color rgb="FF000000"/>
        <rFont val="Calibri"/>
      </rPr>
      <t># sed -i '/pam_cracklib.so/ s/$/ dcredit=-1/' /etc/pam.d/common-password-vmware.local</t>
    </r>
    <r>
      <rPr>
        <sz val="11"/>
        <color rgb="FF000000"/>
        <rFont val="Calibri"/>
      </rPr>
      <t xml:space="preserve">
</t>
    </r>
    <r>
      <rPr>
        <sz val="11"/>
        <color rgb="FF000000"/>
        <rFont val="Calibri"/>
      </rPr>
      <t>If "dcredit" was set incorrectly, run the following command:</t>
    </r>
    <r>
      <rPr>
        <sz val="11"/>
        <color rgb="FF000000"/>
        <rFont val="Calibri"/>
      </rPr>
      <t xml:space="preserve">
</t>
    </r>
    <r>
      <rPr>
        <sz val="11"/>
        <color rgb="FF000000"/>
        <rFont val="Calibri"/>
      </rPr>
      <t># sed -i '/pam_cracklib.so/ s/dcredit=../dcredit=-1/' /etc/pam.d/common-password-vmware.local</t>
    </r>
  </si>
  <si>
    <r>
      <rPr>
        <sz val="11"/>
        <color rgb="FF000000"/>
        <rFont val="Calibri"/>
      </rPr>
      <t>Check that the SLES for vRealize enforces password complexity by requiring that at least one numeric character be used by running the following command:</t>
    </r>
    <r>
      <rPr>
        <sz val="11"/>
        <color rgb="FF000000"/>
        <rFont val="Calibri"/>
      </rPr>
      <t xml:space="preserve">
</t>
    </r>
    <r>
      <rPr>
        <sz val="11"/>
        <color rgb="FF000000"/>
        <rFont val="Calibri"/>
      </rPr>
      <t># grep dcredit /etc/pam.d/common-password-vmware.local</t>
    </r>
    <r>
      <rPr>
        <sz val="11"/>
        <color rgb="FF000000"/>
        <rFont val="Calibri"/>
      </rPr>
      <t xml:space="preserve">
</t>
    </r>
    <r>
      <rPr>
        <sz val="11"/>
        <color rgb="FF000000"/>
        <rFont val="Calibri"/>
      </rPr>
      <t>If "dcredit" is not set to "-1" or is not set at all,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minlen=14 difok=4 retry=3</t>
    </r>
  </si>
  <si>
    <t>V-240397</t>
  </si>
  <si>
    <r>
      <rPr>
        <sz val="11"/>
        <rFont val="Calibri"/>
      </rPr>
      <t>The SLES for vRealize must require the change of at least eight of the total number of characters when passwords are changed.</t>
    </r>
  </si>
  <si>
    <r>
      <rPr>
        <sz val="11"/>
        <color rgb="FF000000"/>
        <rFont val="Calibri"/>
      </rPr>
      <t>If "difok" was not set at all in /etc/pam.d/common-password-vmware.local then run the following command:</t>
    </r>
    <r>
      <rPr>
        <sz val="11"/>
        <color rgb="FF000000"/>
        <rFont val="Calibri"/>
      </rPr>
      <t xml:space="preserve">
</t>
    </r>
    <r>
      <rPr>
        <sz val="11"/>
        <color rgb="FF000000"/>
        <rFont val="Calibri"/>
      </rPr>
      <t># sed -i '/pam_cracklib.so/ s/$/ difok-8/' /etc/pam.d/common-password-vmware.local</t>
    </r>
    <r>
      <rPr>
        <sz val="11"/>
        <color rgb="FF000000"/>
        <rFont val="Calibri"/>
      </rPr>
      <t xml:space="preserve">
</t>
    </r>
    <r>
      <rPr>
        <sz val="11"/>
        <color rgb="FF000000"/>
        <rFont val="Calibri"/>
      </rPr>
      <t>If "difok" was set incorrectly then run the following command to set it to "8":</t>
    </r>
    <r>
      <rPr>
        <sz val="11"/>
        <color rgb="FF000000"/>
        <rFont val="Calibri"/>
      </rPr>
      <t xml:space="preserve">
</t>
    </r>
    <r>
      <rPr>
        <sz val="11"/>
        <color rgb="FF000000"/>
        <rFont val="Calibri"/>
      </rPr>
      <t># sed -i '/pam_cracklib.so/ s/difok=./difok=8/' /etc/pam.d/common-password-vmware.local</t>
    </r>
  </si>
  <si>
    <r>
      <rPr>
        <sz val="11"/>
        <color rgb="FF000000"/>
        <rFont val="Calibri"/>
      </rPr>
      <t>If the operating system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</si>
  <si>
    <r>
      <rPr>
        <sz val="11"/>
        <color rgb="FF000000"/>
        <rFont val="Calibri"/>
      </rPr>
      <t>Check that at least eight characters need to be changed between old and new passwords during a password change by running the following command:</t>
    </r>
    <r>
      <rPr>
        <sz val="11"/>
        <color rgb="FF000000"/>
        <rFont val="Calibri"/>
      </rPr>
      <t xml:space="preserve">
</t>
    </r>
    <r>
      <rPr>
        <sz val="11"/>
        <color rgb="FF000000"/>
        <rFont val="Calibri"/>
      </rPr>
      <t># grep pam_cracklib /etc/pam.d/common-password-vmware.local</t>
    </r>
    <r>
      <rPr>
        <sz val="11"/>
        <color rgb="FF000000"/>
        <rFont val="Calibri"/>
      </rPr>
      <t xml:space="preserve">
</t>
    </r>
    <r>
      <rPr>
        <sz val="11"/>
        <color rgb="FF000000"/>
        <rFont val="Calibri"/>
      </rPr>
      <t>The "difok" parameter indicates how many characters must be different. The DoD requires at least eight characters to be different during a password change. This would appear as "difok=8". If difok is not found or not set to at least "8",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password requisite pam_cracklib.so dcredit=-1 ucredit=-1 lcredit=-1 ocredit=-1 minlen=14 difok=8 retry=3</t>
    </r>
  </si>
  <si>
    <t>V-240398</t>
  </si>
  <si>
    <r>
      <rPr>
        <sz val="11"/>
        <rFont val="Calibri"/>
      </rPr>
      <t>The SLES for vRealize must store only encrypted representations of passwords.</t>
    </r>
  </si>
  <si>
    <r>
      <rPr>
        <sz val="11"/>
        <color rgb="FF000000"/>
        <rFont val="Calibri"/>
      </rPr>
      <t>Reset the user password using the following command:</t>
    </r>
    <r>
      <rPr>
        <sz val="11"/>
        <color rgb="FF000000"/>
        <rFont val="Calibri"/>
      </rPr>
      <t xml:space="preserve">
</t>
    </r>
    <r>
      <rPr>
        <sz val="11"/>
        <color rgb="FF000000"/>
        <rFont val="Calibri"/>
      </rPr>
      <t># passwd [user account]</t>
    </r>
  </si>
  <si>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</si>
  <si>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Check that the user account passwords are stored hashed using sha512 by running the following command:</t>
    </r>
    <r>
      <rPr>
        <sz val="11"/>
        <color rgb="FF000000"/>
        <rFont val="Calibri"/>
      </rPr>
      <t xml:space="preserve">
</t>
    </r>
    <r>
      <rPr>
        <sz val="11"/>
        <color rgb="FF000000"/>
        <rFont val="Calibri"/>
      </rPr>
      <t># more /etc/shadow</t>
    </r>
    <r>
      <rPr>
        <sz val="11"/>
        <color rgb="FF000000"/>
        <rFont val="Calibri"/>
      </rPr>
      <t xml:space="preserve">
</t>
    </r>
    <r>
      <rPr>
        <sz val="11"/>
        <color rgb="FF000000"/>
        <rFont val="Calibri"/>
      </rPr>
      <t>If the password hash does not begins with "$6$" for user accounts such as "root" or "admin", this is a finding.</t>
    </r>
  </si>
  <si>
    <t>V-240399</t>
  </si>
  <si>
    <r>
      <rPr>
        <sz val="11"/>
        <color rgb="FF000000"/>
        <rFont val="Calibri"/>
      </rPr>
      <t>Ensure password are being encrypted with hash sha512 with the following command:</t>
    </r>
    <r>
      <rPr>
        <sz val="11"/>
        <color rgb="FF000000"/>
        <rFont val="Calibri"/>
      </rPr>
      <t xml:space="preserve">
</t>
    </r>
    <r>
      <rPr>
        <sz val="11"/>
        <color rgb="FF000000"/>
        <rFont val="Calibri"/>
      </rPr>
      <t># echo 'CRYPT=sha512'&gt;&gt;/etc/default/passwd</t>
    </r>
  </si>
  <si>
    <r>
      <rPr>
        <sz val="11"/>
        <color rgb="FF000000"/>
        <rFont val="Calibri"/>
      </rPr>
      <t>Check that the user account passwords are stored hashed using sha512 by running the following command:</t>
    </r>
    <r>
      <rPr>
        <sz val="11"/>
        <color rgb="FF000000"/>
        <rFont val="Calibri"/>
      </rPr>
      <t xml:space="preserve">
</t>
    </r>
    <r>
      <rPr>
        <sz val="11"/>
        <color rgb="FF000000"/>
        <rFont val="Calibri"/>
      </rPr>
      <t># cat /etc/default/passwd | grep CRYPT=sha512</t>
    </r>
    <r>
      <rPr>
        <sz val="11"/>
        <color rgb="FF000000"/>
        <rFont val="Calibri"/>
      </rPr>
      <t xml:space="preserve">
</t>
    </r>
    <r>
      <rPr>
        <sz val="11"/>
        <color rgb="FF000000"/>
        <rFont val="Calibri"/>
      </rPr>
      <t>If  "CRYPT=sha512" is not listed, this is a finding.</t>
    </r>
  </si>
  <si>
    <t>V-240400</t>
  </si>
  <si>
    <r>
      <rPr>
        <sz val="11"/>
        <rFont val="Calibri"/>
      </rPr>
      <t>SLES for vRealize must enforce 24 hours/1 day as the minimum password lifetime.</t>
    </r>
  </si>
  <si>
    <r>
      <rPr>
        <sz val="11"/>
        <color rgb="FF000000"/>
        <rFont val="Calibri"/>
      </rPr>
      <t>To configure the SLES for vRealize to enforce 24 hours/1 day as the minimum password age, edit the file "/etc/login.defs" with the following command:</t>
    </r>
    <r>
      <rPr>
        <sz val="11"/>
        <color rgb="FF000000"/>
        <rFont val="Calibri"/>
      </rPr>
      <t xml:space="preserve">
</t>
    </r>
    <r>
      <rPr>
        <sz val="11"/>
        <color rgb="FF000000"/>
        <rFont val="Calibri"/>
      </rPr>
      <t># sed -i "/^[^#]*PASS_MIN_DAYS/ c\PASS_MIN_DAYS 1" /etc/login.defs</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</si>
  <si>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</si>
  <si>
    <r>
      <rPr>
        <sz val="11"/>
        <color rgb="FF000000"/>
        <rFont val="Calibri"/>
      </rPr>
      <t>To check that the SLES for vRealize enforces 24 hours/1 day as the minimum password age, run the following command:</t>
    </r>
    <r>
      <rPr>
        <sz val="11"/>
        <color rgb="FF000000"/>
        <rFont val="Calibri"/>
      </rPr>
      <t xml:space="preserve">
</t>
    </r>
    <r>
      <rPr>
        <sz val="11"/>
        <color rgb="FF000000"/>
        <rFont val="Calibri"/>
      </rPr>
      <t># grep PASS_MIN_DAYS /etc/login.defs | grep -v '#'</t>
    </r>
    <r>
      <rPr>
        <sz val="11"/>
        <color rgb="FF000000"/>
        <rFont val="Calibri"/>
      </rPr>
      <t xml:space="preserve">
</t>
    </r>
    <r>
      <rPr>
        <sz val="11"/>
        <color rgb="FF000000"/>
        <rFont val="Calibri"/>
      </rPr>
      <t>The DoD requirement is "1".</t>
    </r>
    <r>
      <rPr>
        <sz val="11"/>
        <color rgb="FF000000"/>
        <rFont val="Calibri"/>
      </rPr>
      <t xml:space="preserve">
</t>
    </r>
    <r>
      <rPr>
        <sz val="11"/>
        <color rgb="FF000000"/>
        <rFont val="Calibri"/>
      </rPr>
      <t>If "PASS_MIN_DAYS" is not set to the required value, this is a finding.</t>
    </r>
  </si>
  <si>
    <t>V-240401</t>
  </si>
  <si>
    <r>
      <rPr>
        <sz val="11"/>
        <rFont val="Calibri"/>
      </rPr>
      <t>Users must not be able to change passwords more than once every 24 hours.</t>
    </r>
  </si>
  <si>
    <r>
      <rPr>
        <sz val="11"/>
        <color rgb="FF000000"/>
        <rFont val="Calibri"/>
      </rPr>
      <t>Change the minimum time period between password changes for each [USER] account to 1 day. The command in the check text will give you a list of users that need to be updated to be in compliance.</t>
    </r>
    <r>
      <rPr>
        <sz val="11"/>
        <color rgb="FF000000"/>
        <rFont val="Calibri"/>
      </rPr>
      <t xml:space="preserve">
</t>
    </r>
    <r>
      <rPr>
        <sz val="11"/>
        <color rgb="FF000000"/>
        <rFont val="Calibri"/>
      </rPr>
      <t># passwd -n 1 [USER]</t>
    </r>
  </si>
  <si>
    <r>
      <rPr>
        <sz val="11"/>
        <color rgb="FF000000"/>
        <rFont val="Calibri"/>
      </rPr>
      <t>Check the minimum time period between password changes for each user account is 1 day.</t>
    </r>
    <r>
      <rPr>
        <sz val="11"/>
        <color rgb="FF000000"/>
        <rFont val="Calibri"/>
      </rPr>
      <t xml:space="preserve">
</t>
    </r>
    <r>
      <rPr>
        <sz val="11"/>
        <color rgb="FF000000"/>
        <rFont val="Calibri"/>
      </rPr>
      <t># cat /etc/shadow | cut -d ':' -f1,4 | grep -v 1 | grep -v ":$"</t>
    </r>
    <r>
      <rPr>
        <sz val="11"/>
        <color rgb="FF000000"/>
        <rFont val="Calibri"/>
      </rPr>
      <t xml:space="preserve">
</t>
    </r>
    <r>
      <rPr>
        <sz val="11"/>
        <color rgb="FF000000"/>
        <rFont val="Calibri"/>
      </rPr>
      <t>If any results are returned, this is a finding.</t>
    </r>
  </si>
  <si>
    <t>V-240402</t>
  </si>
  <si>
    <r>
      <rPr>
        <sz val="11"/>
        <rFont val="Calibri"/>
      </rPr>
      <t>SLES for vRealize must enforce a 60-day maximum password lifetime restriction.</t>
    </r>
  </si>
  <si>
    <r>
      <rPr>
        <sz val="11"/>
        <color rgb="FF000000"/>
        <rFont val="Calibri"/>
      </rPr>
      <t>To configure the SLES for vRealize to enforce a 60-day or less maximum password age, edit the file "/etc/login.defs" and add or correct the following line. Replace [DAYS] with the appropriate amount of days.</t>
    </r>
    <r>
      <rPr>
        <sz val="11"/>
        <color rgb="FF000000"/>
        <rFont val="Calibri"/>
      </rPr>
      <t xml:space="preserve">
</t>
    </r>
    <r>
      <rPr>
        <sz val="11"/>
        <color rgb="FF000000"/>
        <rFont val="Calibri"/>
      </rPr>
      <t># sed -i "/^[^#]*PASS_MAX_DAYS/ c\PASS_MAX_DAYS 60" /etc/login.defs</t>
    </r>
    <r>
      <rPr>
        <sz val="11"/>
        <color rgb="FF000000"/>
        <rFont val="Calibri"/>
      </rPr>
      <t xml:space="preserve">
</t>
    </r>
    <r>
      <rPr>
        <sz val="11"/>
        <color rgb="FF000000"/>
        <rFont val="Calibri"/>
      </rPr>
      <t>The DoD requirement is "60" days or less (greater than zero, as zero days will lock the account immediately).</t>
    </r>
  </si>
  <si>
    <r>
      <rPr>
        <sz val="11"/>
        <color rgb="FF000000"/>
        <rFont val="Calibri"/>
      </rPr>
      <t>Any password, no matter how complex, can eventually be cracked. Therefore, passwords need to be changed periodically. If the operating system does not limit the lifetime of passwords and force users to change their passwords, there is the risk that the operating system passwords could be compromised.</t>
    </r>
  </si>
  <si>
    <r>
      <rPr>
        <sz val="11"/>
        <color rgb="FF000000"/>
        <rFont val="Calibri"/>
      </rPr>
      <t>To check that the SLES for vRealize enforces a 60-days or less maximum password age, run the following command:</t>
    </r>
    <r>
      <rPr>
        <sz val="11"/>
        <color rgb="FF000000"/>
        <rFont val="Calibri"/>
      </rPr>
      <t xml:space="preserve">
</t>
    </r>
    <r>
      <rPr>
        <sz val="11"/>
        <color rgb="FF000000"/>
        <rFont val="Calibri"/>
      </rPr>
      <t># grep PASS_MAX_DAYS /etc/login.defs | grep -v "#"</t>
    </r>
    <r>
      <rPr>
        <sz val="11"/>
        <color rgb="FF000000"/>
        <rFont val="Calibri"/>
      </rPr>
      <t xml:space="preserve">
</t>
    </r>
    <r>
      <rPr>
        <sz val="11"/>
        <color rgb="FF000000"/>
        <rFont val="Calibri"/>
      </rPr>
      <t>The DoD requirement is "60" days or less (greater than zero, as zero days will lock the account immediately).</t>
    </r>
    <r>
      <rPr>
        <sz val="11"/>
        <color rgb="FF000000"/>
        <rFont val="Calibri"/>
      </rPr>
      <t xml:space="preserve">
</t>
    </r>
    <r>
      <rPr>
        <sz val="11"/>
        <color rgb="FF000000"/>
        <rFont val="Calibri"/>
      </rPr>
      <t>If "PASS_MAX_DAYS" is not set to the required value, this is a finding.</t>
    </r>
  </si>
  <si>
    <t>V-240403</t>
  </si>
  <si>
    <r>
      <rPr>
        <sz val="11"/>
        <rFont val="Calibri"/>
      </rPr>
      <t>User passwords must be changed at least every 60 days.</t>
    </r>
  </si>
  <si>
    <r>
      <rPr>
        <sz val="11"/>
        <color rgb="FF000000"/>
        <rFont val="Calibri"/>
      </rPr>
      <t>Set the maximum time period between password changes for each [USER] account to "60" days. The command in the check text will give you a list of users that need to be updated to be in compliance.</t>
    </r>
    <r>
      <rPr>
        <sz val="11"/>
        <color rgb="FF000000"/>
        <rFont val="Calibri"/>
      </rPr>
      <t xml:space="preserve">
</t>
    </r>
    <r>
      <rPr>
        <sz val="11"/>
        <color rgb="FF000000"/>
        <rFont val="Calibri"/>
      </rPr>
      <t># passwd -x 60 [USER]</t>
    </r>
    <r>
      <rPr>
        <sz val="11"/>
        <color rgb="FF000000"/>
        <rFont val="Calibri"/>
      </rPr>
      <t xml:space="preserve">
</t>
    </r>
    <r>
      <rPr>
        <sz val="11"/>
        <color rgb="FF000000"/>
        <rFont val="Calibri"/>
      </rPr>
      <t>The DoD requirement is "60" days.</t>
    </r>
  </si>
  <si>
    <r>
      <rPr>
        <sz val="11"/>
        <color rgb="FF000000"/>
        <rFont val="Calibri"/>
      </rPr>
      <t>Check the max days field of /etc/shadow by running the following command:</t>
    </r>
    <r>
      <rPr>
        <sz val="11"/>
        <color rgb="FF000000"/>
        <rFont val="Calibri"/>
      </rPr>
      <t xml:space="preserve">
</t>
    </r>
    <r>
      <rPr>
        <sz val="11"/>
        <color rgb="FF000000"/>
        <rFont val="Calibri"/>
      </rPr>
      <t># cat /etc/shadow | cut -d':' -f1,5 | egrep -v "([0|60])" | grep -v ":$"</t>
    </r>
    <r>
      <rPr>
        <sz val="11"/>
        <color rgb="FF000000"/>
        <rFont val="Calibri"/>
      </rPr>
      <t xml:space="preserve">
</t>
    </r>
    <r>
      <rPr>
        <sz val="11"/>
        <color rgb="FF000000"/>
        <rFont val="Calibri"/>
      </rPr>
      <t>If any results are returned, this is a finding.</t>
    </r>
  </si>
  <si>
    <t>V-240404</t>
  </si>
  <si>
    <r>
      <rPr>
        <sz val="11"/>
        <rFont val="Calibri"/>
      </rPr>
      <t>The SLES for vRealize must prohibit password reuse for a minimum of five generations.</t>
    </r>
  </si>
  <si>
    <r>
      <rPr>
        <sz val="11"/>
        <color rgb="FF000000"/>
        <rFont val="Calibri"/>
      </rPr>
      <t xml:space="preserve">Configure pam to use password history. </t>
    </r>
    <r>
      <rPr>
        <sz val="11"/>
        <color rgb="FF000000"/>
        <rFont val="Calibri"/>
      </rPr>
      <t xml:space="preserve">
</t>
    </r>
    <r>
      <rPr>
        <sz val="11"/>
        <color rgb="FF000000"/>
        <rFont val="Calibri"/>
      </rPr>
      <t>If "remember" was not set at all in /etc/pam.d/common-password-vmware.local, run the following command:</t>
    </r>
    <r>
      <rPr>
        <sz val="11"/>
        <color rgb="FF000000"/>
        <rFont val="Calibri"/>
      </rPr>
      <t xml:space="preserve">
</t>
    </r>
    <r>
      <rPr>
        <sz val="11"/>
        <color rgb="FF000000"/>
        <rFont val="Calibri"/>
      </rPr>
      <t># sed -i '/pam_cracklib.so/ s/$/ remember=5/' /etc/pam.d/common-password-vmware.local</t>
    </r>
    <r>
      <rPr>
        <sz val="11"/>
        <color rgb="FF000000"/>
        <rFont val="Calibri"/>
      </rPr>
      <t xml:space="preserve">
</t>
    </r>
    <r>
      <rPr>
        <sz val="11"/>
        <color rgb="FF000000"/>
        <rFont val="Calibri"/>
      </rPr>
      <t>If "remember" was set incorrectly, run the following command to set it to "5":</t>
    </r>
    <r>
      <rPr>
        <sz val="11"/>
        <color rgb="FF000000"/>
        <rFont val="Calibri"/>
      </rPr>
      <t xml:space="preserve">
</t>
    </r>
    <r>
      <rPr>
        <sz val="11"/>
        <color rgb="FF000000"/>
        <rFont val="Calibri"/>
      </rPr>
      <t># sed -i '/pam_cracklib.so/ s/remember=./remember=5/' /etc/pam.d/common-password-vmware.local</t>
    </r>
  </si>
  <si>
    <r>
      <rPr>
        <sz val="11"/>
        <color rgb="FF000000"/>
        <rFont val="Calibri"/>
      </rPr>
      <t>Password complexity, or strength, is a measure of the effectiveness of a password in resisting attempts at guessing and brute-force attacks. If the information system or application allows the user to consecutively reuse their password when that password has exceeded its defined lifetime, the end result is a password that is not changed as per policy requirements.</t>
    </r>
  </si>
  <si>
    <r>
      <rPr>
        <sz val="11"/>
        <color rgb="FF000000"/>
        <rFont val="Calibri"/>
      </rPr>
      <t>Verify that the SLES for vRealize prohibits the reuse of a password for a minimum of five generations by running the following commands:</t>
    </r>
    <r>
      <rPr>
        <sz val="11"/>
        <color rgb="FF000000"/>
        <rFont val="Calibri"/>
      </rPr>
      <t xml:space="preserve">
</t>
    </r>
    <r>
      <rPr>
        <sz val="11"/>
        <color rgb="FF000000"/>
        <rFont val="Calibri"/>
      </rPr>
      <t xml:space="preserve"># grep pam_pwhistory.so /etc/pam.d/common-password-vmware.local </t>
    </r>
    <r>
      <rPr>
        <sz val="11"/>
        <color rgb="FF000000"/>
        <rFont val="Calibri"/>
      </rPr>
      <t xml:space="preserve">
</t>
    </r>
    <r>
      <rPr>
        <sz val="11"/>
        <color rgb="FF000000"/>
        <rFont val="Calibri"/>
      </rPr>
      <t>If the "remember" option in /etc/pam.d/common-password-vmware.local is not "5" or greater, this is a finding.</t>
    </r>
  </si>
  <si>
    <t>V-240405</t>
  </si>
  <si>
    <r>
      <rPr>
        <sz val="11"/>
        <rFont val="Calibri"/>
      </rPr>
      <t>The SLES for vRealize must prohibit password reuse for a minimum of five generations - old passwords are being stored.</t>
    </r>
  </si>
  <si>
    <r>
      <rPr>
        <sz val="11"/>
        <color rgb="FF000000"/>
        <rFont val="Calibri"/>
      </rPr>
      <t>Create the password history file.</t>
    </r>
    <r>
      <rPr>
        <sz val="11"/>
        <color rgb="FF000000"/>
        <rFont val="Calibri"/>
      </rPr>
      <t xml:space="preserve">
</t>
    </r>
    <r>
      <rPr>
        <sz val="11"/>
        <color rgb="FF000000"/>
        <rFont val="Calibri"/>
      </rPr>
      <t># touch /etc/security/opasswd</t>
    </r>
    <r>
      <rPr>
        <sz val="11"/>
        <color rgb="FF000000"/>
        <rFont val="Calibri"/>
      </rPr>
      <t xml:space="preserve">
</t>
    </r>
    <r>
      <rPr>
        <sz val="11"/>
        <color rgb="FF000000"/>
        <rFont val="Calibri"/>
      </rPr>
      <t># chown root:root /etc/security/opasswd</t>
    </r>
    <r>
      <rPr>
        <sz val="11"/>
        <color rgb="FF000000"/>
        <rFont val="Calibri"/>
      </rPr>
      <t xml:space="preserve">
</t>
    </r>
    <r>
      <rPr>
        <sz val="11"/>
        <color rgb="FF000000"/>
        <rFont val="Calibri"/>
      </rPr>
      <t># chmod 0600 /etc/security/opasswd</t>
    </r>
  </si>
  <si>
    <r>
      <rPr>
        <sz val="11"/>
        <color rgb="FF000000"/>
        <rFont val="Calibri"/>
      </rPr>
      <t>Verify that the old password file "opasswd" exists, by running the following command:</t>
    </r>
    <r>
      <rPr>
        <sz val="11"/>
        <color rgb="FF000000"/>
        <rFont val="Calibri"/>
      </rPr>
      <t xml:space="preserve">
</t>
    </r>
    <r>
      <rPr>
        <sz val="11"/>
        <color rgb="FF000000"/>
        <rFont val="Calibri"/>
      </rPr>
      <t># ls /etc/security/opasswd</t>
    </r>
    <r>
      <rPr>
        <sz val="11"/>
        <color rgb="FF000000"/>
        <rFont val="Calibri"/>
      </rPr>
      <t xml:space="preserve">
</t>
    </r>
    <r>
      <rPr>
        <sz val="11"/>
        <color rgb="FF000000"/>
        <rFont val="Calibri"/>
      </rPr>
      <t>If "/etc/security/opasswd" does not exist, this is a finding.</t>
    </r>
  </si>
  <si>
    <t>V-240406</t>
  </si>
  <si>
    <r>
      <rPr>
        <sz val="11"/>
        <rFont val="Calibri"/>
      </rPr>
      <t>The SLES for vRealize must enforce a minimum 15-character password length.</t>
    </r>
  </si>
  <si>
    <r>
      <rPr>
        <sz val="11"/>
        <color rgb="FF000000"/>
        <rFont val="Calibri"/>
      </rPr>
      <t>If "minlen" was not set at all in /etc/pam.d/common-password-vmware.local, run the following command:</t>
    </r>
    <r>
      <rPr>
        <sz val="11"/>
        <color rgb="FF000000"/>
        <rFont val="Calibri"/>
      </rPr>
      <t xml:space="preserve">
</t>
    </r>
    <r>
      <rPr>
        <sz val="11"/>
        <color rgb="FF000000"/>
        <rFont val="Calibri"/>
      </rPr>
      <t># sed -i '/pam_cracklib.so/ s/$/ minlen=15/' /etc/pam.d/common-password-vmware.local</t>
    </r>
    <r>
      <rPr>
        <sz val="11"/>
        <color rgb="FF000000"/>
        <rFont val="Calibri"/>
      </rPr>
      <t xml:space="preserve">
</t>
    </r>
    <r>
      <rPr>
        <sz val="11"/>
        <color rgb="FF000000"/>
        <rFont val="Calibri"/>
      </rPr>
      <t>If "minlen" was set incorrectly then run the following command to set it to "15":</t>
    </r>
    <r>
      <rPr>
        <sz val="11"/>
        <color rgb="FF000000"/>
        <rFont val="Calibri"/>
      </rPr>
      <t xml:space="preserve">
</t>
    </r>
    <r>
      <rPr>
        <sz val="11"/>
        <color rgb="FF000000"/>
        <rFont val="Calibri"/>
      </rPr>
      <t># sed -i '/pam_cracklib.so/ s/minlen=../minlen=15/' /etc/pam.d/common-password-vmware.local</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</si>
  <si>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</si>
  <si>
    <r>
      <rPr>
        <sz val="11"/>
        <color rgb="FF000000"/>
        <rFont val="Calibri"/>
      </rPr>
      <t>Verify that the SLES for vRealize enforces a minimum 15-character password length by running the following command:</t>
    </r>
    <r>
      <rPr>
        <sz val="11"/>
        <color rgb="FF000000"/>
        <rFont val="Calibri"/>
      </rPr>
      <t xml:space="preserve">
</t>
    </r>
    <r>
      <rPr>
        <sz val="11"/>
        <color rgb="FF000000"/>
        <rFont val="Calibri"/>
      </rPr>
      <t># grep pam_cracklib /etc/pam.d/common-password-vmware.local</t>
    </r>
    <r>
      <rPr>
        <sz val="11"/>
        <color rgb="FF000000"/>
        <rFont val="Calibri"/>
      </rPr>
      <t xml:space="preserve">
</t>
    </r>
    <r>
      <rPr>
        <sz val="11"/>
        <color rgb="FF000000"/>
        <rFont val="Calibri"/>
      </rPr>
      <t># grep pam_cracklib /etc/pam.d/common-password</t>
    </r>
    <r>
      <rPr>
        <sz val="11"/>
        <color rgb="FF000000"/>
        <rFont val="Calibri"/>
      </rPr>
      <t xml:space="preserve">
</t>
    </r>
    <r>
      <rPr>
        <sz val="11"/>
        <color rgb="FF000000"/>
        <rFont val="Calibri"/>
      </rPr>
      <t>If "minlen" is not set to "15" or higher, this is a finding.</t>
    </r>
  </si>
  <si>
    <t>V-240407</t>
  </si>
  <si>
    <r>
      <rPr>
        <sz val="11"/>
        <rFont val="Calibri"/>
      </rPr>
      <t>The system must require root password authentication upon booting into single-user mode.</t>
    </r>
  </si>
  <si>
    <r>
      <rPr>
        <sz val="11"/>
        <color rgb="FF000000"/>
        <rFont val="Calibri"/>
      </rPr>
      <t>Configure the system to require root password login with single user mode use the following command:</t>
    </r>
    <r>
      <rPr>
        <sz val="11"/>
        <color rgb="FF000000"/>
        <rFont val="Calibri"/>
      </rPr>
      <t xml:space="preserve">
</t>
    </r>
    <r>
      <rPr>
        <sz val="11"/>
        <color rgb="FF000000"/>
        <rFont val="Calibri"/>
      </rPr>
      <t># echo '~~:S:respawn:/sbin/sulogin' &gt;&gt; /etc/inittab</t>
    </r>
  </si>
  <si>
    <r>
      <rPr>
        <sz val="11"/>
        <color rgb="FF000000"/>
        <rFont val="Calibri"/>
      </rPr>
      <t>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</si>
  <si>
    <r>
      <rPr>
        <sz val="11"/>
        <color rgb="FF000000"/>
        <rFont val="Calibri"/>
      </rPr>
      <t>Verify that root password is required for single user mode login with the following command:</t>
    </r>
    <r>
      <rPr>
        <sz val="11"/>
        <color rgb="FF000000"/>
        <rFont val="Calibri"/>
      </rPr>
      <t xml:space="preserve">
</t>
    </r>
    <r>
      <rPr>
        <sz val="11"/>
        <color rgb="FF000000"/>
        <rFont val="Calibri"/>
      </rPr>
      <t># grep sulogin /etc/inittab</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~~:S:respawn:/sbin/sulogin</t>
    </r>
    <r>
      <rPr>
        <sz val="11"/>
        <color rgb="FF000000"/>
        <rFont val="Calibri"/>
      </rPr>
      <t xml:space="preserve">
</t>
    </r>
    <r>
      <rPr>
        <sz val="11"/>
        <color rgb="FF000000"/>
        <rFont val="Calibri"/>
      </rPr>
      <t>If the expected result is not displayed, this is a finding.</t>
    </r>
  </si>
  <si>
    <t>V-240408</t>
  </si>
  <si>
    <r>
      <rPr>
        <sz val="11"/>
        <rFont val="Calibri"/>
      </rPr>
      <t>Bootloader authentication must be enabled to prevent users without privilege to gain access to restricted file system resources.</t>
    </r>
  </si>
  <si>
    <r>
      <rPr>
        <sz val="11"/>
        <color rgb="FF000000"/>
        <rFont val="Calibri"/>
      </rPr>
      <t>Run the following command:</t>
    </r>
    <r>
      <rPr>
        <sz val="11"/>
        <color rgb="FF000000"/>
        <rFont val="Calibri"/>
      </rPr>
      <t xml:space="preserve">
</t>
    </r>
    <r>
      <rPr>
        <sz val="11"/>
        <color rgb="FF000000"/>
        <rFont val="Calibri"/>
      </rPr>
      <t xml:space="preserve"># /usr/sbin/grub-md5-crypt </t>
    </r>
    <r>
      <rPr>
        <sz val="11"/>
        <color rgb="FF000000"/>
        <rFont val="Calibri"/>
      </rPr>
      <t xml:space="preserve">
</t>
    </r>
    <r>
      <rPr>
        <sz val="11"/>
        <color rgb="FF000000"/>
        <rFont val="Calibri"/>
      </rPr>
      <t>An MD5 password is generated. After the password is supplied, the command supplies the md5 hash output.</t>
    </r>
    <r>
      <rPr>
        <sz val="11"/>
        <color rgb="FF000000"/>
        <rFont val="Calibri"/>
      </rPr>
      <t xml:space="preserve">
</t>
    </r>
    <r>
      <rPr>
        <sz val="11"/>
        <color rgb="FF000000"/>
        <rFont val="Calibri"/>
      </rPr>
      <t>Append the password to the "menu.lst" file by running the following command:</t>
    </r>
    <r>
      <rPr>
        <sz val="11"/>
        <color rgb="FF000000"/>
        <rFont val="Calibri"/>
      </rPr>
      <t xml:space="preserve">
</t>
    </r>
    <r>
      <rPr>
        <sz val="11"/>
        <color rgb="FF000000"/>
        <rFont val="Calibri"/>
      </rPr>
      <t>echo 'password --md5 &lt;hash from grub-md5-crypt&gt;' &gt;&gt; /boot/grub/menu.lst</t>
    </r>
    <r>
      <rPr>
        <sz val="11"/>
        <color rgb="FF000000"/>
        <rFont val="Calibri"/>
      </rPr>
      <t xml:space="preserve">
</t>
    </r>
    <r>
      <rPr>
        <sz val="11"/>
        <color rgb="FF000000"/>
        <rFont val="Calibri"/>
      </rPr>
      <t>Or use yast2 to set the bootloader password.</t>
    </r>
    <r>
      <rPr>
        <sz val="11"/>
        <color rgb="FF000000"/>
        <rFont val="Calibri"/>
      </rPr>
      <t xml:space="preserve">
</t>
    </r>
    <r>
      <rPr>
        <sz val="11"/>
        <color rgb="FF000000"/>
        <rFont val="Calibri"/>
      </rPr>
      <t>Open the Boot Loader Installation tab.</t>
    </r>
    <r>
      <rPr>
        <sz val="11"/>
        <color rgb="FF000000"/>
        <rFont val="Calibri"/>
      </rPr>
      <t xml:space="preserve">
</t>
    </r>
    <r>
      <rPr>
        <sz val="11"/>
        <color rgb="FF000000"/>
        <rFont val="Calibri"/>
      </rPr>
      <t>Click "Boot Loader Options".</t>
    </r>
    <r>
      <rPr>
        <sz val="11"/>
        <color rgb="FF000000"/>
        <rFont val="Calibri"/>
      </rPr>
      <t xml:space="preserve">
</t>
    </r>
    <r>
      <rPr>
        <sz val="11"/>
        <color rgb="FF000000"/>
        <rFont val="Calibri"/>
      </rPr>
      <t>Activate the Protect Boot Loader with Password option with a click and type in the password twice.</t>
    </r>
    <r>
      <rPr>
        <sz val="11"/>
        <color rgb="FF000000"/>
        <rFont val="Calibri"/>
      </rPr>
      <t xml:space="preserve">
</t>
    </r>
    <r>
      <rPr>
        <sz val="11"/>
        <color rgb="FF000000"/>
        <rFont val="Calibri"/>
      </rPr>
      <t>Click "OK" twice to save the changes.</t>
    </r>
  </si>
  <si>
    <r>
      <rPr>
        <sz val="11"/>
        <color rgb="FF000000"/>
        <rFont val="Calibri"/>
      </rPr>
      <t>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</si>
  <si>
    <r>
      <rPr>
        <sz val="11"/>
        <color rgb="FF000000"/>
        <rFont val="Calibri"/>
      </rPr>
      <t>To verify a boot password exists, in /boot/grub/menu.lst run the following command:</t>
    </r>
    <r>
      <rPr>
        <sz val="11"/>
        <color rgb="FF000000"/>
        <rFont val="Calibri"/>
      </rPr>
      <t xml:space="preserve">
</t>
    </r>
    <r>
      <rPr>
        <sz val="11"/>
        <color rgb="FF000000"/>
        <rFont val="Calibri"/>
      </rPr>
      <t># grep password /boot/grub/menu.lst</t>
    </r>
    <r>
      <rPr>
        <sz val="11"/>
        <color rgb="FF000000"/>
        <rFont val="Calibri"/>
      </rPr>
      <t xml:space="preserve">
</t>
    </r>
    <r>
      <rPr>
        <sz val="11"/>
        <color rgb="FF000000"/>
        <rFont val="Calibri"/>
      </rPr>
      <t xml:space="preserve">The output should show the following: </t>
    </r>
    <r>
      <rPr>
        <sz val="11"/>
        <color rgb="FF000000"/>
        <rFont val="Calibri"/>
      </rPr>
      <t xml:space="preserve">
</t>
    </r>
    <r>
      <rPr>
        <sz val="11"/>
        <color rgb="FF000000"/>
        <rFont val="Calibri"/>
      </rPr>
      <t>password --encrypted $1$[rest-of-the-password-hash]</t>
    </r>
    <r>
      <rPr>
        <sz val="11"/>
        <color rgb="FF000000"/>
        <rFont val="Calibri"/>
      </rPr>
      <t xml:space="preserve">
</t>
    </r>
    <r>
      <rPr>
        <sz val="11"/>
        <color rgb="FF000000"/>
        <rFont val="Calibri"/>
      </rPr>
      <t>If it does not, this is a finding.</t>
    </r>
  </si>
  <si>
    <t>V-240409</t>
  </si>
  <si>
    <r>
      <rPr>
        <sz val="11"/>
        <rFont val="Calibri"/>
      </rPr>
      <t>The system boot loader configuration file(s) must have mode 0600 or less permissive.</t>
    </r>
  </si>
  <si>
    <r>
      <rPr>
        <sz val="11"/>
        <color rgb="FF000000"/>
        <rFont val="Calibri"/>
      </rPr>
      <t>Change the mode of the menu.lst file to "0600":</t>
    </r>
    <r>
      <rPr>
        <sz val="11"/>
        <color rgb="FF000000"/>
        <rFont val="Calibri"/>
      </rPr>
      <t xml:space="preserve">
</t>
    </r>
    <r>
      <rPr>
        <sz val="11"/>
        <color rgb="FF000000"/>
        <rFont val="Calibri"/>
      </rPr>
      <t># chmod 0600 /boot/grub/menu.lst</t>
    </r>
  </si>
  <si>
    <r>
      <rPr>
        <sz val="11"/>
        <color rgb="FF000000"/>
        <rFont val="Calibri"/>
      </rPr>
      <t>File permissions more permissive than 0600 on boot loader configuration files could allow an unauthorized user to view or modify sensitive information pertaining to system boot instructions.</t>
    </r>
  </si>
  <si>
    <r>
      <rPr>
        <sz val="11"/>
        <color rgb="FF000000"/>
        <rFont val="Calibri"/>
      </rPr>
      <t>Check the /boot/grub/menu.lst file:</t>
    </r>
    <r>
      <rPr>
        <sz val="11"/>
        <color rgb="FF000000"/>
        <rFont val="Calibri"/>
      </rPr>
      <t xml:space="preserve">
</t>
    </r>
    <r>
      <rPr>
        <sz val="11"/>
        <color rgb="FF000000"/>
        <rFont val="Calibri"/>
      </rPr>
      <t># stat /boot/grub/menu.lst</t>
    </r>
    <r>
      <rPr>
        <sz val="11"/>
        <color rgb="FF000000"/>
        <rFont val="Calibri"/>
      </rPr>
      <t xml:space="preserve">
</t>
    </r>
    <r>
      <rPr>
        <sz val="11"/>
        <color rgb="FF000000"/>
        <rFont val="Calibri"/>
      </rPr>
      <t>If /boot/grub/menu.lst has a mode more permissive than "0600", this is a finding.</t>
    </r>
  </si>
  <si>
    <t>V-240410</t>
  </si>
  <si>
    <r>
      <rPr>
        <sz val="11"/>
        <rFont val="Calibri"/>
      </rPr>
      <t>The system boot loader configuration files must be owned by root.</t>
    </r>
  </si>
  <si>
    <r>
      <rPr>
        <sz val="11"/>
        <color rgb="FF000000"/>
        <rFont val="Calibri"/>
      </rPr>
      <t>Change the ownership of the file:</t>
    </r>
    <r>
      <rPr>
        <sz val="11"/>
        <color rgb="FF000000"/>
        <rFont val="Calibri"/>
      </rPr>
      <t xml:space="preserve">
</t>
    </r>
    <r>
      <rPr>
        <sz val="11"/>
        <color rgb="FF000000"/>
        <rFont val="Calibri"/>
      </rPr>
      <t># chown root /boot/grub/menu.lst</t>
    </r>
  </si>
  <si>
    <r>
      <rPr>
        <sz val="11"/>
        <color rgb="FF000000"/>
        <rFont val="Calibri"/>
      </rPr>
      <t>The system's boot loader configuration files are critical to the integrity of the system and must be protected. Unauthorized modification of these files resulting from improper ownership could compromise the system's boot loader configuration.</t>
    </r>
  </si>
  <si>
    <r>
      <rPr>
        <sz val="11"/>
        <color rgb="FF000000"/>
        <rFont val="Calibri"/>
      </rPr>
      <t>Check /boot/grub/menu.lst ownership:</t>
    </r>
    <r>
      <rPr>
        <sz val="11"/>
        <color rgb="FF000000"/>
        <rFont val="Calibri"/>
      </rPr>
      <t xml:space="preserve">
</t>
    </r>
    <r>
      <rPr>
        <sz val="11"/>
        <color rgb="FF000000"/>
        <rFont val="Calibri"/>
      </rPr>
      <t># stat /boot/grub/menu.lst</t>
    </r>
    <r>
      <rPr>
        <sz val="11"/>
        <color rgb="FF000000"/>
        <rFont val="Calibri"/>
      </rPr>
      <t xml:space="preserve">
</t>
    </r>
    <r>
      <rPr>
        <sz val="11"/>
        <color rgb="FF000000"/>
        <rFont val="Calibri"/>
      </rPr>
      <t>If the owner of the file is not "root", this is a finding.</t>
    </r>
  </si>
  <si>
    <t>V-240411</t>
  </si>
  <si>
    <r>
      <rPr>
        <sz val="11"/>
        <rFont val="Calibri"/>
      </rPr>
      <t>The system boot loader configuration file(s) must be group-owned by root, bin, sys, or system.</t>
    </r>
  </si>
  <si>
    <r>
      <rPr>
        <sz val="11"/>
        <color rgb="FF000000"/>
        <rFont val="Calibri"/>
      </rPr>
      <t>Change the group-ownership of the file:</t>
    </r>
    <r>
      <rPr>
        <sz val="11"/>
        <color rgb="FF000000"/>
        <rFont val="Calibri"/>
      </rPr>
      <t xml:space="preserve">
</t>
    </r>
    <r>
      <rPr>
        <sz val="11"/>
        <color rgb="FF000000"/>
        <rFont val="Calibri"/>
      </rPr>
      <t># chgrp root /boot/grub/menu.lst</t>
    </r>
  </si>
  <si>
    <r>
      <rPr>
        <sz val="11"/>
        <color rgb="FF000000"/>
        <rFont val="Calibri"/>
      </rPr>
      <t>The system's boot loader configuration files are critical to the integrity of the system and must be protected. Unauthorized modifications resulting from improper group-ownership may compromise the boot loader configuration.</t>
    </r>
  </si>
  <si>
    <r>
      <rPr>
        <sz val="11"/>
        <color rgb="FF000000"/>
        <rFont val="Calibri"/>
      </rPr>
      <t>Check /boot/grub/menu.lst ownership:</t>
    </r>
    <r>
      <rPr>
        <sz val="11"/>
        <color rgb="FF000000"/>
        <rFont val="Calibri"/>
      </rPr>
      <t xml:space="preserve">
</t>
    </r>
    <r>
      <rPr>
        <sz val="11"/>
        <color rgb="FF000000"/>
        <rFont val="Calibri"/>
      </rPr>
      <t># stat /boot/grub/menu.lst</t>
    </r>
    <r>
      <rPr>
        <sz val="11"/>
        <color rgb="FF000000"/>
        <rFont val="Calibri"/>
      </rPr>
      <t xml:space="preserve">
</t>
    </r>
    <r>
      <rPr>
        <sz val="11"/>
        <color rgb="FF000000"/>
        <rFont val="Calibri"/>
      </rPr>
      <t>If the group-owner of the file is not "root", "bin", "sys", or "system", this is a finding.</t>
    </r>
  </si>
  <si>
    <t>V-240412</t>
  </si>
  <si>
    <r>
      <rPr>
        <sz val="11"/>
        <rFont val="Calibri"/>
      </rPr>
      <t>The Bluetooth protocol handler must be disabled or not installed.</t>
    </r>
  </si>
  <si>
    <r>
      <rPr>
        <sz val="11"/>
        <color rgb="FF000000"/>
        <rFont val="Calibri"/>
      </rPr>
      <t>Prevent the Bluetooth protocol handler for dynamic loading:</t>
    </r>
    <r>
      <rPr>
        <sz val="11"/>
        <color rgb="FF000000"/>
        <rFont val="Calibri"/>
      </rPr>
      <t xml:space="preserve">
</t>
    </r>
    <r>
      <rPr>
        <sz val="11"/>
        <color rgb="FF000000"/>
        <rFont val="Calibri"/>
      </rPr>
      <t># echo "install bluetooth /bin/true" &gt;&gt; /etc/modprobe.conf.local</t>
    </r>
  </si>
  <si>
    <r>
      <rPr>
        <sz val="11"/>
        <color rgb="FF000000"/>
        <rFont val="Calibri"/>
      </rPr>
      <t>Bluetooth is a personal area network (PAN) technology. Binding this protocol to the network stack increases the attack surface of the host. Unprivileged local processes may be able to cause the kernel to dynamically load a protocol handler by opening a socket using the protocol.</t>
    </r>
  </si>
  <si>
    <r>
      <rPr>
        <sz val="11"/>
        <color rgb="FF000000"/>
        <rFont val="Calibri"/>
      </rPr>
      <t>Verify the Bluetooth protocol handler is prevented from dynamic loading:</t>
    </r>
    <r>
      <rPr>
        <sz val="11"/>
        <color rgb="FF000000"/>
        <rFont val="Calibri"/>
      </rPr>
      <t xml:space="preserve">
</t>
    </r>
    <r>
      <rPr>
        <sz val="11"/>
        <color rgb="FF000000"/>
        <rFont val="Calibri"/>
      </rPr>
      <t># grep "install bluetooth /bin/true" /etc/modprobe.conf /etc/modprobe.conf.local /etc/modprobe.d/*</t>
    </r>
    <r>
      <rPr>
        <sz val="11"/>
        <color rgb="FF000000"/>
        <rFont val="Calibri"/>
      </rPr>
      <t xml:space="preserve">
</t>
    </r>
    <r>
      <rPr>
        <sz val="11"/>
        <color rgb="FF000000"/>
        <rFont val="Calibri"/>
      </rPr>
      <t>If no result is returned, this is a finding.</t>
    </r>
  </si>
  <si>
    <t>V-240413</t>
  </si>
  <si>
    <r>
      <rPr>
        <sz val="11"/>
        <rFont val="Calibri"/>
      </rPr>
      <t>The system must have USB Mass Storage disabled unless needed.</t>
    </r>
  </si>
  <si>
    <r>
      <rPr>
        <sz val="11"/>
        <color rgb="FF000000"/>
        <rFont val="Calibri"/>
      </rPr>
      <t>Prevent the "usb-storage" module from loading:</t>
    </r>
    <r>
      <rPr>
        <sz val="11"/>
        <color rgb="FF000000"/>
        <rFont val="Calibri"/>
      </rPr>
      <t xml:space="preserve">
</t>
    </r>
    <r>
      <rPr>
        <sz val="11"/>
        <color rgb="FF000000"/>
        <rFont val="Calibri"/>
      </rPr>
      <t># echo "install usb-storage /bin/true" &gt;&gt; /etc/modprobe.conf.local</t>
    </r>
  </si>
  <si>
    <r>
      <rPr>
        <sz val="11"/>
        <color rgb="FF000000"/>
        <rFont val="Calibri"/>
      </rPr>
      <t>USB is a common computer peripheral interface. USB devices may include storage devices that could be used to install malicious software on a system or exfiltrate data.</t>
    </r>
  </si>
  <si>
    <r>
      <rPr>
        <sz val="11"/>
        <color rgb="FF000000"/>
        <rFont val="Calibri"/>
      </rPr>
      <t>If the system needs USB storage, this vulnerability is not applicable.</t>
    </r>
    <r>
      <rPr>
        <sz val="11"/>
        <color rgb="FF000000"/>
        <rFont val="Calibri"/>
      </rPr>
      <t xml:space="preserve">
</t>
    </r>
    <r>
      <rPr>
        <sz val="11"/>
        <color rgb="FF000000"/>
        <rFont val="Calibri"/>
      </rPr>
      <t>Check if "usb-storage" is prevented from loading:</t>
    </r>
    <r>
      <rPr>
        <sz val="11"/>
        <color rgb="FF000000"/>
        <rFont val="Calibri"/>
      </rPr>
      <t xml:space="preserve">
</t>
    </r>
    <r>
      <rPr>
        <sz val="11"/>
        <color rgb="FF000000"/>
        <rFont val="Calibri"/>
      </rPr>
      <t># grep "install usb-storage /bin/true" /etc/modprobe.conf /etc/modprobe.conf.local /etc/modprobe.d/*</t>
    </r>
    <r>
      <rPr>
        <sz val="11"/>
        <color rgb="FF000000"/>
        <rFont val="Calibri"/>
      </rPr>
      <t xml:space="preserve">
</t>
    </r>
    <r>
      <rPr>
        <sz val="11"/>
        <color rgb="FF000000"/>
        <rFont val="Calibri"/>
      </rPr>
      <t>If no results are returned, this is a finding.</t>
    </r>
  </si>
  <si>
    <t>V-240414</t>
  </si>
  <si>
    <r>
      <rPr>
        <sz val="11"/>
        <rFont val="Calibri"/>
      </rPr>
      <t>The system must have USB disabled unless needed.</t>
    </r>
  </si>
  <si>
    <r>
      <rPr>
        <sz val="11"/>
        <color rgb="FF000000"/>
        <rFont val="Calibri"/>
      </rPr>
      <t>Edit the grub bootloader file /boot/grub/menu.lst by appending the "nousb" parameter to the kernel boot line.</t>
    </r>
  </si>
  <si>
    <r>
      <rPr>
        <sz val="11"/>
        <color rgb="FF000000"/>
        <rFont val="Calibri"/>
      </rPr>
      <t>If the system needs USB, this vulnerability is not applicable.</t>
    </r>
    <r>
      <rPr>
        <sz val="11"/>
        <color rgb="FF000000"/>
        <rFont val="Calibri"/>
      </rPr>
      <t xml:space="preserve">
</t>
    </r>
    <r>
      <rPr>
        <sz val="11"/>
        <color rgb="FF000000"/>
        <rFont val="Calibri"/>
      </rPr>
      <t xml:space="preserve">Check if the directory /proc/bus/usb exists. </t>
    </r>
    <r>
      <rPr>
        <sz val="11"/>
        <color rgb="FF000000"/>
        <rFont val="Calibri"/>
      </rPr>
      <t xml:space="preserve">
</t>
    </r>
    <r>
      <rPr>
        <sz val="11"/>
        <color rgb="FF000000"/>
        <rFont val="Calibri"/>
      </rPr>
      <t>If the directory /proc/bus/usb exists, this is a finding.</t>
    </r>
  </si>
  <si>
    <t>V-240415</t>
  </si>
  <si>
    <r>
      <rPr>
        <sz val="11"/>
        <rFont val="Calibri"/>
      </rPr>
      <t>The telnet-server package must not be installed.</t>
    </r>
  </si>
  <si>
    <r>
      <rPr>
        <sz val="11"/>
        <color rgb="FF000000"/>
        <rFont val="Calibri"/>
      </rPr>
      <t>To remove the "telnet-server" package use the following command:</t>
    </r>
    <r>
      <rPr>
        <sz val="11"/>
        <color rgb="FF000000"/>
        <rFont val="Calibri"/>
      </rPr>
      <t xml:space="preserve">
</t>
    </r>
    <r>
      <rPr>
        <sz val="11"/>
        <color rgb="FF000000"/>
        <rFont val="Calibri"/>
      </rPr>
      <t>rpm -e telnet-server</t>
    </r>
  </si>
  <si>
    <r>
      <rPr>
        <sz val="11"/>
        <color rgb="FF000000"/>
        <rFont val="Calibri"/>
      </rPr>
      <t>Removing the "telnet-server" package decreases the risk of the unencrypted telnet service's accidental (or intentional) activation.</t>
    </r>
  </si>
  <si>
    <r>
      <rPr>
        <sz val="11"/>
        <color rgb="FF000000"/>
        <rFont val="Calibri"/>
      </rPr>
      <t>Check if "telnet-server" is installed:</t>
    </r>
    <r>
      <rPr>
        <sz val="11"/>
        <color rgb="FF000000"/>
        <rFont val="Calibri"/>
      </rPr>
      <t xml:space="preserve">
</t>
    </r>
    <r>
      <rPr>
        <sz val="11"/>
        <color rgb="FF000000"/>
        <rFont val="Calibri"/>
      </rPr>
      <t># rpm -q telnet-server</t>
    </r>
    <r>
      <rPr>
        <sz val="11"/>
        <color rgb="FF000000"/>
        <rFont val="Calibri"/>
      </rPr>
      <t xml:space="preserve">
</t>
    </r>
    <r>
      <rPr>
        <sz val="11"/>
        <color rgb="FF000000"/>
        <rFont val="Calibri"/>
      </rPr>
      <t>If there is a "telnet-server" package listed, this is a finding.</t>
    </r>
  </si>
  <si>
    <t>V-240416</t>
  </si>
  <si>
    <r>
      <rPr>
        <sz val="11"/>
        <rFont val="Calibri"/>
      </rPr>
      <t>The rsh-server package must not be installed.</t>
    </r>
  </si>
  <si>
    <r>
      <rPr>
        <sz val="11"/>
        <color rgb="FF000000"/>
        <rFont val="Calibri"/>
      </rPr>
      <t>To remove the "telnet-server" package, use the following command:</t>
    </r>
    <r>
      <rPr>
        <sz val="11"/>
        <color rgb="FF000000"/>
        <rFont val="Calibri"/>
      </rPr>
      <t xml:space="preserve">
</t>
    </r>
    <r>
      <rPr>
        <sz val="11"/>
        <color rgb="FF000000"/>
        <rFont val="Calibri"/>
      </rPr>
      <t>rpm -e rsh-server</t>
    </r>
  </si>
  <si>
    <r>
      <rPr>
        <sz val="11"/>
        <color rgb="FF000000"/>
        <rFont val="Calibri"/>
      </rPr>
      <t>The "rsh-server" package provides several obsolete and insecure network services. Removing it decreases the risk of accidental (or intentional) activation of those services.</t>
    </r>
  </si>
  <si>
    <r>
      <rPr>
        <sz val="11"/>
        <color rgb="FF000000"/>
        <rFont val="Calibri"/>
      </rPr>
      <t>Check if "rsh-server" is installed:</t>
    </r>
    <r>
      <rPr>
        <sz val="11"/>
        <color rgb="FF000000"/>
        <rFont val="Calibri"/>
      </rPr>
      <t xml:space="preserve">
</t>
    </r>
    <r>
      <rPr>
        <sz val="11"/>
        <color rgb="FF000000"/>
        <rFont val="Calibri"/>
      </rPr>
      <t># rpm -q rsh-server</t>
    </r>
    <r>
      <rPr>
        <sz val="11"/>
        <color rgb="FF000000"/>
        <rFont val="Calibri"/>
      </rPr>
      <t xml:space="preserve">
</t>
    </r>
    <r>
      <rPr>
        <sz val="11"/>
        <color rgb="FF000000"/>
        <rFont val="Calibri"/>
      </rPr>
      <t>If an "rsh-server" package is listed, this is a finding.</t>
    </r>
  </si>
  <si>
    <t>V-240417</t>
  </si>
  <si>
    <r>
      <rPr>
        <sz val="11"/>
        <rFont val="Calibri"/>
      </rPr>
      <t>The ypserv package must not be installed.</t>
    </r>
  </si>
  <si>
    <r>
      <rPr>
        <sz val="11"/>
        <color rgb="FF000000"/>
        <rFont val="Calibri"/>
      </rPr>
      <t>To remove the "telnet-server" package use the following command:</t>
    </r>
    <r>
      <rPr>
        <sz val="11"/>
        <color rgb="FF000000"/>
        <rFont val="Calibri"/>
      </rPr>
      <t xml:space="preserve">
</t>
    </r>
    <r>
      <rPr>
        <sz val="11"/>
        <color rgb="FF000000"/>
        <rFont val="Calibri"/>
      </rPr>
      <t>rpm -e ypserv</t>
    </r>
  </si>
  <si>
    <r>
      <rPr>
        <sz val="11"/>
        <color rgb="FF000000"/>
        <rFont val="Calibri"/>
      </rPr>
      <t>Removing the "ypserv" package decreases the risk of the accidental (or intentional) activation of NIS or NIS+ services.</t>
    </r>
  </si>
  <si>
    <r>
      <rPr>
        <sz val="11"/>
        <color rgb="FF000000"/>
        <rFont val="Calibri"/>
      </rPr>
      <t>Check if "ypserv" is installed:</t>
    </r>
    <r>
      <rPr>
        <sz val="11"/>
        <color rgb="FF000000"/>
        <rFont val="Calibri"/>
      </rPr>
      <t xml:space="preserve">
</t>
    </r>
    <r>
      <rPr>
        <sz val="11"/>
        <color rgb="FF000000"/>
        <rFont val="Calibri"/>
      </rPr>
      <t># rpm -q ypserv</t>
    </r>
    <r>
      <rPr>
        <sz val="11"/>
        <color rgb="FF000000"/>
        <rFont val="Calibri"/>
      </rPr>
      <t xml:space="preserve">
</t>
    </r>
    <r>
      <rPr>
        <sz val="11"/>
        <color rgb="FF000000"/>
        <rFont val="Calibri"/>
      </rPr>
      <t>If there is a "ypserv" package listed, this is a finding.</t>
    </r>
  </si>
  <si>
    <t>V-240418</t>
  </si>
  <si>
    <r>
      <rPr>
        <sz val="11"/>
        <rFont val="Calibri"/>
      </rPr>
      <t>The yast2-tftp-server package must not be installed.</t>
    </r>
  </si>
  <si>
    <r>
      <rPr>
        <sz val="11"/>
        <color rgb="FF000000"/>
        <rFont val="Calibri"/>
      </rPr>
      <t>To remove the "yast2-tftp-server" package, use the following command:</t>
    </r>
    <r>
      <rPr>
        <sz val="11"/>
        <color rgb="FF000000"/>
        <rFont val="Calibri"/>
      </rPr>
      <t xml:space="preserve">
</t>
    </r>
    <r>
      <rPr>
        <sz val="11"/>
        <color rgb="FF000000"/>
        <rFont val="Calibri"/>
      </rPr>
      <t>rpm -e yast2-tftp-server</t>
    </r>
  </si>
  <si>
    <r>
      <rPr>
        <sz val="11"/>
        <color rgb="FF000000"/>
        <rFont val="Calibri"/>
      </rPr>
      <t>Removing the "yast2-tftp-server" package decreases the risk of the accidental (or intentional) activation of tftp services.</t>
    </r>
  </si>
  <si>
    <r>
      <rPr>
        <sz val="11"/>
        <color rgb="FF000000"/>
        <rFont val="Calibri"/>
      </rPr>
      <t>Check if "yast2-tftp-server" is installed:</t>
    </r>
    <r>
      <rPr>
        <sz val="11"/>
        <color rgb="FF000000"/>
        <rFont val="Calibri"/>
      </rPr>
      <t xml:space="preserve">
</t>
    </r>
    <r>
      <rPr>
        <sz val="11"/>
        <color rgb="FF000000"/>
        <rFont val="Calibri"/>
      </rPr>
      <t># rpm -q yast2-tftp-server</t>
    </r>
    <r>
      <rPr>
        <sz val="11"/>
        <color rgb="FF000000"/>
        <rFont val="Calibri"/>
      </rPr>
      <t xml:space="preserve">
</t>
    </r>
    <r>
      <rPr>
        <sz val="11"/>
        <color rgb="FF000000"/>
        <rFont val="Calibri"/>
      </rPr>
      <t>If a "yast2-tftp-server" package is listed, this is a finding.</t>
    </r>
  </si>
  <si>
    <t>V-240419</t>
  </si>
  <si>
    <r>
      <rPr>
        <sz val="11"/>
        <rFont val="Calibri"/>
      </rPr>
      <t>The tftp package must not be installed.</t>
    </r>
  </si>
  <si>
    <r>
      <rPr>
        <sz val="11"/>
        <color rgb="FF000000"/>
        <rFont val="Calibri"/>
      </rPr>
      <t>To remove the "tftp" package use the following command:</t>
    </r>
    <r>
      <rPr>
        <sz val="11"/>
        <color rgb="FF000000"/>
        <rFont val="Calibri"/>
      </rPr>
      <t xml:space="preserve">
</t>
    </r>
    <r>
      <rPr>
        <sz val="11"/>
        <color rgb="FF000000"/>
        <rFont val="Calibri"/>
      </rPr>
      <t>rpm -e tftp</t>
    </r>
  </si>
  <si>
    <r>
      <rPr>
        <sz val="11"/>
        <color rgb="FF000000"/>
        <rFont val="Calibri"/>
      </rPr>
      <t>The Trivial File Transfer Protocol (TFTP) is normally used only for booting diskless workstations and for getting or saving network component configuration files. Disabling the "tftp" protocol service ensures the system is not acting over tftp, which does not provide encryption or authentication.</t>
    </r>
  </si>
  <si>
    <r>
      <rPr>
        <sz val="11"/>
        <color rgb="FF000000"/>
        <rFont val="Calibri"/>
      </rPr>
      <t>Check if "tftp" is installed:</t>
    </r>
    <r>
      <rPr>
        <sz val="11"/>
        <color rgb="FF000000"/>
        <rFont val="Calibri"/>
      </rPr>
      <t xml:space="preserve">
</t>
    </r>
    <r>
      <rPr>
        <sz val="11"/>
        <color rgb="FF000000"/>
        <rFont val="Calibri"/>
      </rPr>
      <t># rpm -q tftp</t>
    </r>
    <r>
      <rPr>
        <sz val="11"/>
        <color rgb="FF000000"/>
        <rFont val="Calibri"/>
      </rPr>
      <t xml:space="preserve">
</t>
    </r>
    <r>
      <rPr>
        <sz val="11"/>
        <color rgb="FF000000"/>
        <rFont val="Calibri"/>
      </rPr>
      <t>If there is a "tftp" package listed, this is a finding.</t>
    </r>
  </si>
  <si>
    <t>V-240420</t>
  </si>
  <si>
    <r>
      <rPr>
        <sz val="11"/>
        <rFont val="Calibri"/>
      </rPr>
      <t>The Datagram Congestion Control Protocol (DCCP) must be disabled unless required.</t>
    </r>
  </si>
  <si>
    <r>
      <rPr>
        <sz val="11"/>
        <color rgb="FF000000"/>
        <rFont val="Calibri"/>
      </rPr>
      <t>Prevent the DCCP protocol handler for dynamic loading:</t>
    </r>
    <r>
      <rPr>
        <sz val="11"/>
        <color rgb="FF000000"/>
        <rFont val="Calibri"/>
      </rPr>
      <t xml:space="preserve">
</t>
    </r>
    <r>
      <rPr>
        <sz val="11"/>
        <color rgb="FF000000"/>
        <rFont val="Calibri"/>
      </rPr>
      <t># echo "install dccp /bin/true" &gt;&gt; /etc/modprobe.conf.local</t>
    </r>
    <r>
      <rPr>
        <sz val="11"/>
        <color rgb="FF000000"/>
        <rFont val="Calibri"/>
      </rPr>
      <t xml:space="preserve">
</t>
    </r>
    <r>
      <rPr>
        <sz val="11"/>
        <color rgb="FF000000"/>
        <rFont val="Calibri"/>
      </rPr>
      <t># echo "install dccp_ipv4 /bin/true" &gt;&gt; /etc/modprobe.conf.local</t>
    </r>
    <r>
      <rPr>
        <sz val="11"/>
        <color rgb="FF000000"/>
        <rFont val="Calibri"/>
      </rPr>
      <t xml:space="preserve">
</t>
    </r>
    <r>
      <rPr>
        <sz val="11"/>
        <color rgb="FF000000"/>
        <rFont val="Calibri"/>
      </rPr>
      <t># echo "install dccp_ipv6 /bin/true" &gt;&gt; /etc/modprobe.conf.local</t>
    </r>
  </si>
  <si>
    <r>
      <rPr>
        <sz val="11"/>
        <color rgb="FF000000"/>
        <rFont val="Calibri"/>
      </rPr>
      <t>The DCCP is a proposed transport layer protocol. This protocol is not yet widely used. Binding this protocol to the network stack increases the attack surface of the host. Unprivileged local processes may be able to cause the kernel to dynamically load a protocol handler by opening a socket using the protocol.</t>
    </r>
  </si>
  <si>
    <r>
      <rPr>
        <sz val="11"/>
        <color rgb="FF000000"/>
        <rFont val="Calibri"/>
      </rPr>
      <t>Check that the DCCP protocol handler is prevented from dynamic loading:</t>
    </r>
    <r>
      <rPr>
        <sz val="11"/>
        <color rgb="FF000000"/>
        <rFont val="Calibri"/>
      </rPr>
      <t xml:space="preserve">
</t>
    </r>
    <r>
      <rPr>
        <sz val="11"/>
        <color rgb="FF000000"/>
        <rFont val="Calibri"/>
      </rPr>
      <t xml:space="preserve"># grep "install dccp /bin/true" /etc/modprobe.conf /etc/modprobe.conf.local /etc/modprobe.d/* </t>
    </r>
    <r>
      <rPr>
        <sz val="11"/>
        <color rgb="FF000000"/>
        <rFont val="Calibri"/>
      </rPr>
      <t xml:space="preserve">
</t>
    </r>
    <r>
      <rPr>
        <sz val="11"/>
        <color rgb="FF000000"/>
        <rFont val="Calibri"/>
      </rPr>
      <t>If no result is returned, this is a finding.</t>
    </r>
    <r>
      <rPr>
        <sz val="11"/>
        <color rgb="FF000000"/>
        <rFont val="Calibri"/>
      </rPr>
      <t xml:space="preserve">
</t>
    </r>
    <r>
      <rPr>
        <sz val="11"/>
        <color rgb="FF000000"/>
        <rFont val="Calibri"/>
      </rPr>
      <t xml:space="preserve"># grep "install dccp_ipv4 /bin/true" /etc/modprobe.conf /etc/modprobe.conf.local /etc/modprobe.d/* </t>
    </r>
    <r>
      <rPr>
        <sz val="11"/>
        <color rgb="FF000000"/>
        <rFont val="Calibri"/>
      </rPr>
      <t xml:space="preserve">
</t>
    </r>
    <r>
      <rPr>
        <sz val="11"/>
        <color rgb="FF000000"/>
        <rFont val="Calibri"/>
      </rPr>
      <t>If no result is returned, this is a finding.</t>
    </r>
    <r>
      <rPr>
        <sz val="11"/>
        <color rgb="FF000000"/>
        <rFont val="Calibri"/>
      </rPr>
      <t xml:space="preserve">
</t>
    </r>
    <r>
      <rPr>
        <sz val="11"/>
        <color rgb="FF000000"/>
        <rFont val="Calibri"/>
      </rPr>
      <t># grep "install dccp_ipv6" /etc/modprobe.conf /etc/modprobe.conf.local /etc/modprobe.d/* | grep ‘bin/true’</t>
    </r>
    <r>
      <rPr>
        <sz val="11"/>
        <color rgb="FF000000"/>
        <rFont val="Calibri"/>
      </rPr>
      <t xml:space="preserve">
</t>
    </r>
    <r>
      <rPr>
        <sz val="11"/>
        <color rgb="FF000000"/>
        <rFont val="Calibri"/>
      </rPr>
      <t>If no result is returned, this is a finding.</t>
    </r>
  </si>
  <si>
    <t>V-240421</t>
  </si>
  <si>
    <r>
      <rPr>
        <sz val="11"/>
        <rFont val="Calibri"/>
      </rPr>
      <t>The Stream Control Transmission Protocol (SCTP) must be disabled unless required.</t>
    </r>
  </si>
  <si>
    <r>
      <rPr>
        <sz val="11"/>
        <color rgb="FF000000"/>
        <rFont val="Calibri"/>
      </rPr>
      <t>Prevent the SCTP protocol handler for dynamic loading:</t>
    </r>
    <r>
      <rPr>
        <sz val="11"/>
        <color rgb="FF000000"/>
        <rFont val="Calibri"/>
      </rPr>
      <t xml:space="preserve">
</t>
    </r>
    <r>
      <rPr>
        <sz val="11"/>
        <color rgb="FF000000"/>
        <rFont val="Calibri"/>
      </rPr>
      <t># echo "install sctp /bin/true" &gt;&gt; /etc/modprobe.conf.local</t>
    </r>
  </si>
  <si>
    <r>
      <rPr>
        <sz val="11"/>
        <color rgb="FF000000"/>
        <rFont val="Calibri"/>
      </rPr>
      <t>The SCTP is an IETF-standardized transport layer protocol. This protocol is not yet widely used. Binding this protocol to the network stack increases the attack surface of the host. Unprivileged local processes may be able to cause the kernel to dynamically load a protocol handler by opening a socket using the protocol.</t>
    </r>
  </si>
  <si>
    <r>
      <rPr>
        <sz val="11"/>
        <color rgb="FF000000"/>
        <rFont val="Calibri"/>
      </rPr>
      <t>Verify the SCTP protocol handler is prevented from dynamic loading:</t>
    </r>
    <r>
      <rPr>
        <sz val="11"/>
        <color rgb="FF000000"/>
        <rFont val="Calibri"/>
      </rPr>
      <t xml:space="preserve">
</t>
    </r>
    <r>
      <rPr>
        <sz val="11"/>
        <color rgb="FF000000"/>
        <rFont val="Calibri"/>
      </rPr>
      <t># grep "install sctp /bin/true" /etc/modprobe.conf /etc/modprobe.conf.local /etc/modprobe.d/*</t>
    </r>
    <r>
      <rPr>
        <sz val="11"/>
        <color rgb="FF000000"/>
        <rFont val="Calibri"/>
      </rPr>
      <t xml:space="preserve">
</t>
    </r>
    <r>
      <rPr>
        <sz val="11"/>
        <color rgb="FF000000"/>
        <rFont val="Calibri"/>
      </rPr>
      <t>If no result is returned, this is a finding.</t>
    </r>
  </si>
  <si>
    <t>V-240422</t>
  </si>
  <si>
    <r>
      <rPr>
        <sz val="11"/>
        <rFont val="Calibri"/>
      </rPr>
      <t>The Reliable Datagram Sockets (RDS) protocol must be disabled or not installed unless required.</t>
    </r>
  </si>
  <si>
    <r>
      <rPr>
        <sz val="11"/>
        <color rgb="FF000000"/>
        <rFont val="Calibri"/>
      </rPr>
      <t>Prevent the use of RDS protocol handler for dynamic loading:</t>
    </r>
    <r>
      <rPr>
        <sz val="11"/>
        <color rgb="FF000000"/>
        <rFont val="Calibri"/>
      </rPr>
      <t xml:space="preserve">
</t>
    </r>
    <r>
      <rPr>
        <sz val="11"/>
        <color rgb="FF000000"/>
        <rFont val="Calibri"/>
      </rPr>
      <t># echo "install rds /bin/true" &gt;&gt; /etc/modprobe.conf.local</t>
    </r>
  </si>
  <si>
    <r>
      <rPr>
        <sz val="11"/>
        <color rgb="FF000000"/>
        <rFont val="Calibri"/>
      </rPr>
      <t>The RDS protocol is a relatively new protocol developed by Oracle for communication between the nodes of a cluster.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</si>
  <si>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Ask the SA if RDS is required by application software running on the system. If so, this is not applicable.</t>
    </r>
    <r>
      <rPr>
        <sz val="11"/>
        <color rgb="FF000000"/>
        <rFont val="Calibri"/>
      </rPr>
      <t xml:space="preserve">
</t>
    </r>
    <r>
      <rPr>
        <sz val="11"/>
        <color rgb="FF000000"/>
        <rFont val="Calibri"/>
      </rPr>
      <t>Check that the RDS protocol handler is prevented from dynamic loading:</t>
    </r>
    <r>
      <rPr>
        <sz val="11"/>
        <color rgb="FF000000"/>
        <rFont val="Calibri"/>
      </rPr>
      <t xml:space="preserve">
</t>
    </r>
    <r>
      <rPr>
        <sz val="11"/>
        <color rgb="FF000000"/>
        <rFont val="Calibri"/>
      </rPr>
      <t># grep "install rds /bin/true" /etc/modprobe.conf /etc/modprobe.conf.local /etc/modprobe.d/*</t>
    </r>
    <r>
      <rPr>
        <sz val="11"/>
        <color rgb="FF000000"/>
        <rFont val="Calibri"/>
      </rPr>
      <t xml:space="preserve">
</t>
    </r>
    <r>
      <rPr>
        <sz val="11"/>
        <color rgb="FF000000"/>
        <rFont val="Calibri"/>
      </rPr>
      <t>If no result is returned, this is a finding.</t>
    </r>
  </si>
  <si>
    <t>V-240423</t>
  </si>
  <si>
    <r>
      <rPr>
        <sz val="11"/>
        <rFont val="Calibri"/>
      </rPr>
      <t>The Transparent Inter-Process Communication (TIPC) must be disabled or not installed.</t>
    </r>
  </si>
  <si>
    <r>
      <rPr>
        <sz val="11"/>
        <color rgb="FF000000"/>
        <rFont val="Calibri"/>
      </rPr>
      <t>Prevent the TIPC protocol handler for dynamic loading:</t>
    </r>
    <r>
      <rPr>
        <sz val="11"/>
        <color rgb="FF000000"/>
        <rFont val="Calibri"/>
      </rPr>
      <t xml:space="preserve">
</t>
    </r>
    <r>
      <rPr>
        <sz val="11"/>
        <color rgb="FF000000"/>
        <rFont val="Calibri"/>
      </rPr>
      <t># echo "install tipc /bin/true" &gt;&gt; /etc/modprobe.conf.local</t>
    </r>
  </si>
  <si>
    <r>
      <rPr>
        <sz val="11"/>
        <color rgb="FF000000"/>
        <rFont val="Calibri"/>
      </rPr>
      <t>The Transparent Inter-Process Communication (TIPC) protocol is a relatively new cluster communications protocol developed by Ericsson. Binding this protocol to the network stack increases the attack surface of the host. Unprivileged local processes may be able to cause the kernel to dynamically load a protocol handler by opening a socket using the protocol.</t>
    </r>
  </si>
  <si>
    <r>
      <rPr>
        <sz val="11"/>
        <color rgb="FF000000"/>
        <rFont val="Calibri"/>
      </rPr>
      <t>Verify the TIPC protocol handler is prevented from dynamic loading:</t>
    </r>
    <r>
      <rPr>
        <sz val="11"/>
        <color rgb="FF000000"/>
        <rFont val="Calibri"/>
      </rPr>
      <t xml:space="preserve">
</t>
    </r>
    <r>
      <rPr>
        <sz val="11"/>
        <color rgb="FF000000"/>
        <rFont val="Calibri"/>
      </rPr>
      <t xml:space="preserve"># grep "install tipc /bin/true" /etc/modprobe.conf /etc/modprobe.conf.local /etc/modprobe.d/* </t>
    </r>
    <r>
      <rPr>
        <sz val="11"/>
        <color rgb="FF000000"/>
        <rFont val="Calibri"/>
      </rPr>
      <t xml:space="preserve">
</t>
    </r>
    <r>
      <rPr>
        <sz val="11"/>
        <color rgb="FF000000"/>
        <rFont val="Calibri"/>
      </rPr>
      <t>If no result is returned, this is a finding.</t>
    </r>
  </si>
  <si>
    <t>V-240424</t>
  </si>
  <si>
    <r>
      <rPr>
        <sz val="11"/>
        <rFont val="Calibri"/>
      </rPr>
      <t>The xinetd service must be disabled if no network services using it are enabled.</t>
    </r>
  </si>
  <si>
    <r>
      <rPr>
        <sz val="11"/>
        <color rgb="FF000000"/>
        <rFont val="Calibri"/>
      </rPr>
      <t xml:space="preserve">The "xinetd" service can be disabled with the following command: </t>
    </r>
    <r>
      <rPr>
        <sz val="11"/>
        <color rgb="FF000000"/>
        <rFont val="Calibri"/>
      </rPr>
      <t xml:space="preserve">
</t>
    </r>
    <r>
      <rPr>
        <sz val="11"/>
        <color rgb="FF000000"/>
        <rFont val="Calibri"/>
      </rPr>
      <t># chkconfig xinetd off</t>
    </r>
  </si>
  <si>
    <r>
      <rPr>
        <sz val="11"/>
        <color rgb="FF000000"/>
        <rFont val="Calibri"/>
      </rPr>
      <t>The "xinetd" service provides a dedicated listener service for some programs, which is no longer necessary for commonly used network services. Disabling it ensures that these uncommon services are not running and also prevents attacks against "xinetd" itself.</t>
    </r>
  </si>
  <si>
    <r>
      <rPr>
        <sz val="11"/>
        <color rgb="FF000000"/>
        <rFont val="Calibri"/>
      </rPr>
      <t>If network services are using the "xinetd" service, this is not applicable.</t>
    </r>
    <r>
      <rPr>
        <sz val="11"/>
        <color rgb="FF000000"/>
        <rFont val="Calibri"/>
      </rPr>
      <t xml:space="preserve">
</t>
    </r>
    <r>
      <rPr>
        <sz val="11"/>
        <color rgb="FF000000"/>
        <rFont val="Calibri"/>
      </rPr>
      <t xml:space="preserve">To check that the "xinetd" service is disabled in system boot configuration, run the following command: </t>
    </r>
    <r>
      <rPr>
        <sz val="11"/>
        <color rgb="FF000000"/>
        <rFont val="Calibri"/>
      </rPr>
      <t xml:space="preserve">
</t>
    </r>
    <r>
      <rPr>
        <sz val="11"/>
        <color rgb="FF000000"/>
        <rFont val="Calibri"/>
      </rPr>
      <t># chkconfig "xinetd" --list</t>
    </r>
    <r>
      <rPr>
        <sz val="11"/>
        <color rgb="FF000000"/>
        <rFont val="Calibri"/>
      </rPr>
      <t xml:space="preserve">
</t>
    </r>
    <r>
      <rPr>
        <sz val="11"/>
        <color rgb="FF000000"/>
        <rFont val="Calibri"/>
      </rPr>
      <t xml:space="preserve">Output should indicate the "xinetd" service has either not been installed or has been disabled at all run levels as shown in the example below: </t>
    </r>
    <r>
      <rPr>
        <sz val="11"/>
        <color rgb="FF000000"/>
        <rFont val="Calibri"/>
      </rPr>
      <t xml:space="preserve">
</t>
    </r>
    <r>
      <rPr>
        <sz val="11"/>
        <color rgb="FF000000"/>
        <rFont val="Calibri"/>
      </rPr>
      <t>xinetd 0:off 1:off 2:off 3:off 4:off 5:off 6:off</t>
    </r>
    <r>
      <rPr>
        <sz val="11"/>
        <color rgb="FF000000"/>
        <rFont val="Calibri"/>
      </rPr>
      <t xml:space="preserve">
</t>
    </r>
    <r>
      <rPr>
        <sz val="11"/>
        <color rgb="FF000000"/>
        <rFont val="Calibri"/>
      </rPr>
      <t xml:space="preserve">Run the following command to verify "xinetd" is disabled through current runtime configuration: </t>
    </r>
    <r>
      <rPr>
        <sz val="11"/>
        <color rgb="FF000000"/>
        <rFont val="Calibri"/>
      </rPr>
      <t xml:space="preserve">
</t>
    </r>
    <r>
      <rPr>
        <sz val="11"/>
        <color rgb="FF000000"/>
        <rFont val="Calibri"/>
      </rPr>
      <t># service xinetd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Checking for service xinetd: unused</t>
    </r>
    <r>
      <rPr>
        <sz val="11"/>
        <color rgb="FF000000"/>
        <rFont val="Calibri"/>
      </rPr>
      <t xml:space="preserve">
</t>
    </r>
    <r>
      <rPr>
        <sz val="11"/>
        <color rgb="FF000000"/>
        <rFont val="Calibri"/>
      </rPr>
      <t>If the service is running, this is a finding.</t>
    </r>
  </si>
  <si>
    <t>V-240425</t>
  </si>
  <si>
    <r>
      <rPr>
        <sz val="11"/>
        <rFont val="Calibri"/>
      </rPr>
      <t>The xinetd.conf file, and the xinetd.d directory must be owned by root or bin.</t>
    </r>
  </si>
  <si>
    <r>
      <rPr>
        <sz val="11"/>
        <color rgb="FF000000"/>
        <rFont val="Calibri"/>
      </rPr>
      <t>Change the owner of the "xinetd" configuration files:</t>
    </r>
    <r>
      <rPr>
        <sz val="11"/>
        <color rgb="FF000000"/>
        <rFont val="Calibri"/>
      </rPr>
      <t xml:space="preserve">
</t>
    </r>
    <r>
      <rPr>
        <sz val="11"/>
        <color rgb="FF000000"/>
        <rFont val="Calibri"/>
      </rPr>
      <t># chown root /etc/xinetd.conf /etc/xinetd.d/*</t>
    </r>
  </si>
  <si>
    <r>
      <rPr>
        <sz val="11"/>
        <color rgb="FF000000"/>
        <rFont val="Calibri"/>
      </rPr>
      <t>Failure to give ownership of sensitive files or utilities to root provides the designated owner and unauthorized users with the potential to access sensitive information or change the system configuration, which could weaken the system's security posture.</t>
    </r>
  </si>
  <si>
    <r>
      <rPr>
        <sz val="11"/>
        <color rgb="FF000000"/>
        <rFont val="Calibri"/>
      </rPr>
      <t>Check the owner of the "xinetd" configuration files:</t>
    </r>
    <r>
      <rPr>
        <sz val="11"/>
        <color rgb="FF000000"/>
        <rFont val="Calibri"/>
      </rPr>
      <t xml:space="preserve">
</t>
    </r>
    <r>
      <rPr>
        <sz val="11"/>
        <color rgb="FF000000"/>
        <rFont val="Calibri"/>
      </rPr>
      <t xml:space="preserve"># ls -lL /etc/xinetd.conf </t>
    </r>
    <r>
      <rPr>
        <sz val="11"/>
        <color rgb="FF000000"/>
        <rFont val="Calibri"/>
      </rPr>
      <t xml:space="preserve">
</t>
    </r>
    <r>
      <rPr>
        <sz val="11"/>
        <color rgb="FF000000"/>
        <rFont val="Calibri"/>
      </rPr>
      <t># ls -laL /etc/xinetd.d</t>
    </r>
    <r>
      <rPr>
        <sz val="11"/>
        <color rgb="FF000000"/>
        <rFont val="Calibri"/>
      </rPr>
      <t xml:space="preserve">
</t>
    </r>
    <r>
      <rPr>
        <sz val="11"/>
        <color rgb="FF000000"/>
        <rFont val="Calibri"/>
      </rPr>
      <t>This is a finding if any of the above files or directories are not owned by "root" or "bin".</t>
    </r>
  </si>
  <si>
    <t>V-240426</t>
  </si>
  <si>
    <r>
      <rPr>
        <sz val="11"/>
        <rFont val="Calibri"/>
      </rPr>
      <t>The inetd.conf file, xinetd.conf file, and xinetd.d directory must be group owned by root, bin, sys, or system.</t>
    </r>
  </si>
  <si>
    <r>
      <rPr>
        <sz val="11"/>
        <color rgb="FF000000"/>
        <rFont val="Calibri"/>
      </rPr>
      <t>Change the group-owner of the "xinetd" configuration files and directories:</t>
    </r>
    <r>
      <rPr>
        <sz val="11"/>
        <color rgb="FF000000"/>
        <rFont val="Calibri"/>
      </rPr>
      <t xml:space="preserve">
</t>
    </r>
    <r>
      <rPr>
        <sz val="11"/>
        <color rgb="FF000000"/>
        <rFont val="Calibri"/>
      </rPr>
      <t># chgrp -R root /etc/xinetd.conf /etc/xinetd.d</t>
    </r>
  </si>
  <si>
    <r>
      <rPr>
        <sz val="11"/>
        <color rgb="FF000000"/>
        <rFont val="Calibri"/>
      </rPr>
      <t>Check the group-ownership of the "xinetd" configuration files and directories:</t>
    </r>
    <r>
      <rPr>
        <sz val="11"/>
        <color rgb="FF000000"/>
        <rFont val="Calibri"/>
      </rPr>
      <t xml:space="preserve">
</t>
    </r>
    <r>
      <rPr>
        <sz val="11"/>
        <color rgb="FF000000"/>
        <rFont val="Calibri"/>
      </rPr>
      <t># ls -alL /etc/xinetd.conf /etc/xinetd.d</t>
    </r>
    <r>
      <rPr>
        <sz val="11"/>
        <color rgb="FF000000"/>
        <rFont val="Calibri"/>
      </rPr>
      <t xml:space="preserve">
</t>
    </r>
    <r>
      <rPr>
        <sz val="11"/>
        <color rgb="FF000000"/>
        <rFont val="Calibri"/>
      </rPr>
      <t>If a file or directory is not group-owned by "root", "bin", "sys", or "system", this is a finding.</t>
    </r>
  </si>
  <si>
    <t>V-240427</t>
  </si>
  <si>
    <r>
      <rPr>
        <sz val="11"/>
        <rFont val="Calibri"/>
      </rPr>
      <t>The xinetd.d directory must have mode 0755 or less permissive.</t>
    </r>
  </si>
  <si>
    <r>
      <rPr>
        <sz val="11"/>
        <color rgb="FF000000"/>
        <rFont val="Calibri"/>
      </rPr>
      <t>Change the mode of the directory:</t>
    </r>
    <r>
      <rPr>
        <sz val="11"/>
        <color rgb="FF000000"/>
        <rFont val="Calibri"/>
      </rPr>
      <t xml:space="preserve">
</t>
    </r>
    <r>
      <rPr>
        <sz val="11"/>
        <color rgb="FF000000"/>
        <rFont val="Calibri"/>
      </rPr>
      <t># chmod 0755 /etc/xinetd.d</t>
    </r>
  </si>
  <si>
    <r>
      <rPr>
        <sz val="11"/>
        <color rgb="FF000000"/>
        <rFont val="Calibri"/>
      </rPr>
      <t>The Internet service daemon configuration files must be protected as malicious modification could cause denial of service or increase the attack surface of the system.</t>
    </r>
  </si>
  <si>
    <r>
      <rPr>
        <sz val="11"/>
        <color rgb="FF000000"/>
        <rFont val="Calibri"/>
      </rPr>
      <t>Check the permissions of the "xinetd" configuration directories:</t>
    </r>
    <r>
      <rPr>
        <sz val="11"/>
        <color rgb="FF000000"/>
        <rFont val="Calibri"/>
      </rPr>
      <t xml:space="preserve">
</t>
    </r>
    <r>
      <rPr>
        <sz val="11"/>
        <color rgb="FF000000"/>
        <rFont val="Calibri"/>
      </rPr>
      <t># ls -dlL /etc/xinetd.d</t>
    </r>
    <r>
      <rPr>
        <sz val="11"/>
        <color rgb="FF000000"/>
        <rFont val="Calibri"/>
      </rPr>
      <t xml:space="preserve">
</t>
    </r>
    <r>
      <rPr>
        <sz val="11"/>
        <color rgb="FF000000"/>
        <rFont val="Calibri"/>
      </rPr>
      <t>If the mode of the directory is more permissive than "0755", this is a finding.</t>
    </r>
  </si>
  <si>
    <t>V-240428</t>
  </si>
  <si>
    <r>
      <rPr>
        <sz val="11"/>
        <rFont val="Calibri"/>
      </rPr>
      <t>Xinetd logging/tracing must be enabled.</t>
    </r>
  </si>
  <si>
    <r>
      <rPr>
        <sz val="11"/>
        <color rgb="FF000000"/>
        <rFont val="Calibri"/>
      </rPr>
      <t>Edit each file in the /etc/xinetd.d directory and the /etc/xinetd.conf file to contain:</t>
    </r>
    <r>
      <rPr>
        <sz val="11"/>
        <color rgb="FF000000"/>
        <rFont val="Calibri"/>
      </rPr>
      <t xml:space="preserve">
</t>
    </r>
    <r>
      <rPr>
        <sz val="11"/>
        <color rgb="FF000000"/>
        <rFont val="Calibri"/>
      </rPr>
      <t>log_type = SYSLOG authpriv</t>
    </r>
    <r>
      <rPr>
        <sz val="11"/>
        <color rgb="FF000000"/>
        <rFont val="Calibri"/>
      </rPr>
      <t xml:space="preserve">
</t>
    </r>
    <r>
      <rPr>
        <sz val="11"/>
        <color rgb="FF000000"/>
        <rFont val="Calibri"/>
      </rPr>
      <t>log_on_success = HOST PID USERID EXIT</t>
    </r>
    <r>
      <rPr>
        <sz val="11"/>
        <color rgb="FF000000"/>
        <rFont val="Calibri"/>
      </rPr>
      <t xml:space="preserve">
</t>
    </r>
    <r>
      <rPr>
        <sz val="11"/>
        <color rgb="FF000000"/>
        <rFont val="Calibri"/>
      </rPr>
      <t>log_on_failure = HOST USERID</t>
    </r>
    <r>
      <rPr>
        <sz val="11"/>
        <color rgb="FF000000"/>
        <rFont val="Calibri"/>
      </rPr>
      <t xml:space="preserve">
</t>
    </r>
    <r>
      <rPr>
        <sz val="11"/>
        <color rgb="FF000000"/>
        <rFont val="Calibri"/>
      </rPr>
      <t>The /etc/xinetd.conf file contains default values that will hold true for all services unless individually modified in the service's "xinetd.d" file.</t>
    </r>
  </si>
  <si>
    <r>
      <rPr>
        <sz val="11"/>
        <color rgb="FF000000"/>
        <rFont val="Calibri"/>
      </rPr>
      <t>Xinetd logging and tracing allows the system administrators to observe the IP addresses that are connecting to their machines and to observe what network services are being sought. This provides valuable information when trying to find the source of malicious users and potential malicious users.</t>
    </r>
  </si>
  <si>
    <r>
      <rPr>
        <sz val="11"/>
        <color rgb="FF000000"/>
        <rFont val="Calibri"/>
      </rPr>
      <t>Examine the /etc/xinetd.conf file and each file in the /etc/xinetd.d directory file for the following:</t>
    </r>
    <r>
      <rPr>
        <sz val="11"/>
        <color rgb="FF000000"/>
        <rFont val="Calibri"/>
      </rPr>
      <t xml:space="preserve">
</t>
    </r>
    <r>
      <rPr>
        <sz val="11"/>
        <color rgb="FF000000"/>
        <rFont val="Calibri"/>
      </rPr>
      <t>log_type = SYSLOG authpriv</t>
    </r>
    <r>
      <rPr>
        <sz val="11"/>
        <color rgb="FF000000"/>
        <rFont val="Calibri"/>
      </rPr>
      <t xml:space="preserve">
</t>
    </r>
    <r>
      <rPr>
        <sz val="11"/>
        <color rgb="FF000000"/>
        <rFont val="Calibri"/>
      </rPr>
      <t>log_on_success = HOST PID USERID EXIT</t>
    </r>
    <r>
      <rPr>
        <sz val="11"/>
        <color rgb="FF000000"/>
        <rFont val="Calibri"/>
      </rPr>
      <t xml:space="preserve">
</t>
    </r>
    <r>
      <rPr>
        <sz val="11"/>
        <color rgb="FF000000"/>
        <rFont val="Calibri"/>
      </rPr>
      <t>log_on_failure = HOST USERID</t>
    </r>
    <r>
      <rPr>
        <sz val="11"/>
        <color rgb="FF000000"/>
        <rFont val="Calibri"/>
      </rPr>
      <t xml:space="preserve">
</t>
    </r>
    <r>
      <rPr>
        <sz val="11"/>
        <color rgb="FF000000"/>
        <rFont val="Calibri"/>
      </rPr>
      <t>If "xinetd" running and logging is not enabled, this is a finding.</t>
    </r>
  </si>
  <si>
    <t>V-240429</t>
  </si>
  <si>
    <r>
      <rPr>
        <sz val="11"/>
        <rFont val="Calibri"/>
      </rPr>
      <t>The ypbind service must not be running if no network services utilizing it are enabled.</t>
    </r>
  </si>
  <si>
    <r>
      <rPr>
        <sz val="11"/>
        <color rgb="FF000000"/>
        <rFont val="Calibri"/>
      </rPr>
      <t xml:space="preserve">The "ypbind" service can be disabled with the following command: </t>
    </r>
    <r>
      <rPr>
        <sz val="11"/>
        <color rgb="FF000000"/>
        <rFont val="Calibri"/>
      </rPr>
      <t xml:space="preserve">
</t>
    </r>
    <r>
      <rPr>
        <sz val="11"/>
        <color rgb="FF000000"/>
        <rFont val="Calibri"/>
      </rPr>
      <t># chkconfig ypbind off</t>
    </r>
  </si>
  <si>
    <r>
      <rPr>
        <sz val="11"/>
        <color rgb="FF000000"/>
        <rFont val="Calibri"/>
      </rPr>
      <t>Disabling the "ypbind" service ensures the system is not acting as a client in a NIS or NIS+ domain when not required.</t>
    </r>
  </si>
  <si>
    <r>
      <rPr>
        <sz val="11"/>
        <color rgb="FF000000"/>
        <rFont val="Calibri"/>
      </rPr>
      <t>If network services are using the "ypbind" service, this is not applicable.</t>
    </r>
    <r>
      <rPr>
        <sz val="11"/>
        <color rgb="FF000000"/>
        <rFont val="Calibri"/>
      </rPr>
      <t xml:space="preserve">
</t>
    </r>
    <r>
      <rPr>
        <sz val="11"/>
        <color rgb="FF000000"/>
        <rFont val="Calibri"/>
      </rPr>
      <t xml:space="preserve">To check that the "ypbind" service is disabled in system boot configuration, run the following command: </t>
    </r>
    <r>
      <rPr>
        <sz val="11"/>
        <color rgb="FF000000"/>
        <rFont val="Calibri"/>
      </rPr>
      <t xml:space="preserve">
</t>
    </r>
    <r>
      <rPr>
        <sz val="11"/>
        <color rgb="FF000000"/>
        <rFont val="Calibri"/>
      </rPr>
      <t># chkconfig "ypbind" --list</t>
    </r>
    <r>
      <rPr>
        <sz val="11"/>
        <color rgb="FF000000"/>
        <rFont val="Calibri"/>
      </rPr>
      <t xml:space="preserve">
</t>
    </r>
    <r>
      <rPr>
        <sz val="11"/>
        <color rgb="FF000000"/>
        <rFont val="Calibri"/>
      </rPr>
      <t xml:space="preserve">Output should indicate the "ypbind" service has either not been installed, or has been disabled at all run levels, as shown in the example below: </t>
    </r>
    <r>
      <rPr>
        <sz val="11"/>
        <color rgb="FF000000"/>
        <rFont val="Calibri"/>
      </rPr>
      <t xml:space="preserve">
</t>
    </r>
    <r>
      <rPr>
        <sz val="11"/>
        <color rgb="FF000000"/>
        <rFont val="Calibri"/>
      </rPr>
      <t>ypbind 0:off 1:off 2:off 3:off 4:off 5:off 6:off</t>
    </r>
    <r>
      <rPr>
        <sz val="11"/>
        <color rgb="FF000000"/>
        <rFont val="Calibri"/>
      </rPr>
      <t xml:space="preserve">
</t>
    </r>
    <r>
      <rPr>
        <sz val="11"/>
        <color rgb="FF000000"/>
        <rFont val="Calibri"/>
      </rPr>
      <t xml:space="preserve">Run the following command to verify "ypbind" is disabled through current runtime configuration: </t>
    </r>
    <r>
      <rPr>
        <sz val="11"/>
        <color rgb="FF000000"/>
        <rFont val="Calibri"/>
      </rPr>
      <t xml:space="preserve">
</t>
    </r>
    <r>
      <rPr>
        <sz val="11"/>
        <color rgb="FF000000"/>
        <rFont val="Calibri"/>
      </rPr>
      <t># service ypbind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Checking for service ypbind unused</t>
    </r>
    <r>
      <rPr>
        <sz val="11"/>
        <color rgb="FF000000"/>
        <rFont val="Calibri"/>
      </rPr>
      <t xml:space="preserve">
</t>
    </r>
    <r>
      <rPr>
        <sz val="11"/>
        <color rgb="FF000000"/>
        <rFont val="Calibri"/>
      </rPr>
      <t>If the service is running, this is a finding.</t>
    </r>
  </si>
  <si>
    <t>V-240430</t>
  </si>
  <si>
    <r>
      <rPr>
        <sz val="11"/>
        <rFont val="Calibri"/>
      </rPr>
      <t>The system must not use UDP for NIS/NIS+.</t>
    </r>
  </si>
  <si>
    <r>
      <rPr>
        <sz val="11"/>
        <color rgb="FF000000"/>
        <rFont val="Calibri"/>
      </rPr>
      <t>Configure the SLES for vRealize to not use UDP for NIS and NIS+. Consult vendor documentation for the required procedure.</t>
    </r>
  </si>
  <si>
    <r>
      <rPr>
        <sz val="11"/>
        <color rgb="FF000000"/>
        <rFont val="Calibri"/>
      </rPr>
      <t>Implementing NIS or NIS+ under UDP may make the system more susceptible to a denial-of-service attack and does not provide the same quality of service as TCP.</t>
    </r>
  </si>
  <si>
    <r>
      <rPr>
        <sz val="11"/>
        <color rgb="FF000000"/>
        <rFont val="Calibri"/>
      </rPr>
      <t>If the SLES for vRealize does not use NIS or NIS+, this is not applicable.</t>
    </r>
    <r>
      <rPr>
        <sz val="11"/>
        <color rgb="FF000000"/>
        <rFont val="Calibri"/>
      </rPr>
      <t xml:space="preserve">
</t>
    </r>
    <r>
      <rPr>
        <sz val="11"/>
        <color rgb="FF000000"/>
        <rFont val="Calibri"/>
      </rPr>
      <t>Check if NIS or NIS+ is implemented using UDP:</t>
    </r>
    <r>
      <rPr>
        <sz val="11"/>
        <color rgb="FF000000"/>
        <rFont val="Calibri"/>
      </rPr>
      <t xml:space="preserve">
</t>
    </r>
    <r>
      <rPr>
        <sz val="11"/>
        <color rgb="FF000000"/>
        <rFont val="Calibri"/>
      </rPr>
      <t># rpcinfo -p | grep yp | grep udp</t>
    </r>
    <r>
      <rPr>
        <sz val="11"/>
        <color rgb="FF000000"/>
        <rFont val="Calibri"/>
      </rPr>
      <t xml:space="preserve">
</t>
    </r>
    <r>
      <rPr>
        <sz val="11"/>
        <color rgb="FF000000"/>
        <rFont val="Calibri"/>
      </rPr>
      <t>If NIS or NIS+ is implemented using UDP, this is a finding.</t>
    </r>
  </si>
  <si>
    <t>V-240431</t>
  </si>
  <si>
    <r>
      <rPr>
        <sz val="11"/>
        <rFont val="Calibri"/>
      </rPr>
      <t>NIS maps must be protected through hard-to-guess domain names.</t>
    </r>
  </si>
  <si>
    <r>
      <rPr>
        <sz val="11"/>
        <color rgb="FF000000"/>
        <rFont val="Calibri"/>
      </rPr>
      <t>Change the NIS domain name to a value difficult to guess. Consult vendor documentation for the required procedure.</t>
    </r>
  </si>
  <si>
    <r>
      <rPr>
        <sz val="11"/>
        <color rgb="FF000000"/>
        <rFont val="Calibri"/>
      </rPr>
      <t>The use of hard-to-guess NIS domain names provides additional protection from unauthorized access to the NIS directory information.</t>
    </r>
  </si>
  <si>
    <r>
      <rPr>
        <sz val="11"/>
        <color rgb="FF000000"/>
        <rFont val="Calibri"/>
      </rPr>
      <t>If the SLES for vRealize does not use NIS or NIS+, this is not applicable.</t>
    </r>
    <r>
      <rPr>
        <sz val="11"/>
        <color rgb="FF000000"/>
        <rFont val="Calibri"/>
      </rPr>
      <t xml:space="preserve">
</t>
    </r>
    <r>
      <rPr>
        <sz val="11"/>
        <color rgb="FF000000"/>
        <rFont val="Calibri"/>
      </rPr>
      <t>Check the domain name for NIS maps:</t>
    </r>
    <r>
      <rPr>
        <sz val="11"/>
        <color rgb="FF000000"/>
        <rFont val="Calibri"/>
      </rPr>
      <t xml:space="preserve">
</t>
    </r>
    <r>
      <rPr>
        <sz val="11"/>
        <color rgb="FF000000"/>
        <rFont val="Calibri"/>
      </rPr>
      <t># domainname</t>
    </r>
    <r>
      <rPr>
        <sz val="11"/>
        <color rgb="FF000000"/>
        <rFont val="Calibri"/>
      </rPr>
      <t xml:space="preserve">
</t>
    </r>
    <r>
      <rPr>
        <sz val="11"/>
        <color rgb="FF000000"/>
        <rFont val="Calibri"/>
      </rPr>
      <t>If the name returned is simple to guess, such as the organization name, building or room name, etc., this is a finding.</t>
    </r>
  </si>
  <si>
    <t>V-240432</t>
  </si>
  <si>
    <r>
      <rPr>
        <sz val="11"/>
        <rFont val="Calibri"/>
      </rPr>
      <t>Mail relaying must be restricted.</t>
    </r>
  </si>
  <si>
    <r>
      <rPr>
        <sz val="11"/>
        <color rgb="FF000000"/>
        <rFont val="Calibri"/>
      </rPr>
      <t>If the SLES for vRealize does not need to receive mail from external hosts, add one or more "DaemonPortOptions" lines referencing system loopback addresses (such as "O DaemonPortOptions=Addr=127.0.0.1,Port=smtp,Name=MTA") and remove lines containing non-loopback addresses.</t>
    </r>
    <r>
      <rPr>
        <sz val="11"/>
        <color rgb="FF000000"/>
        <rFont val="Calibri"/>
      </rPr>
      <t xml:space="preserve">
</t>
    </r>
    <r>
      <rPr>
        <sz val="11"/>
        <color rgb="FF000000"/>
        <rFont val="Calibri"/>
      </rPr>
      <t># sed -i "s/O DaemonPortOptions=Name=MTA/O DaemonPortOptions=Addr=127.0.0.1,Port=smtp,Name=MTA/" /etc/sendmail.cf</t>
    </r>
    <r>
      <rPr>
        <sz val="11"/>
        <color rgb="FF000000"/>
        <rFont val="Calibri"/>
      </rPr>
      <t xml:space="preserve">
</t>
    </r>
    <r>
      <rPr>
        <sz val="11"/>
        <color rgb="FF000000"/>
        <rFont val="Calibri"/>
      </rPr>
      <t>Restart the sendmail service:</t>
    </r>
    <r>
      <rPr>
        <sz val="11"/>
        <color rgb="FF000000"/>
        <rFont val="Calibri"/>
      </rPr>
      <t xml:space="preserve">
</t>
    </r>
    <r>
      <rPr>
        <sz val="11"/>
        <color rgb="FF000000"/>
        <rFont val="Calibri"/>
      </rPr>
      <t># service sendmail restart</t>
    </r>
  </si>
  <si>
    <r>
      <rPr>
        <sz val="11"/>
        <color rgb="FF000000"/>
        <rFont val="Calibri"/>
      </rPr>
      <t>If unrestricted mail relaying is permitted, unauthorized senders could use this host as a mail relay for the purpose of sending spam or other unauthorized activity.</t>
    </r>
  </si>
  <si>
    <r>
      <rPr>
        <sz val="11"/>
        <color rgb="FF000000"/>
        <rFont val="Calibri"/>
      </rPr>
      <t>Determine if Sendmail only binds to loopback addresses by examining the "DaemonPortOptions" configuration options.</t>
    </r>
    <r>
      <rPr>
        <sz val="11"/>
        <color rgb="FF000000"/>
        <rFont val="Calibri"/>
      </rPr>
      <t xml:space="preserve">
</t>
    </r>
    <r>
      <rPr>
        <sz val="11"/>
        <color rgb="FF000000"/>
        <rFont val="Calibri"/>
      </rPr>
      <t># grep -i "O DaemonPortOptions" /etc/sendmail.cf</t>
    </r>
    <r>
      <rPr>
        <sz val="11"/>
        <color rgb="FF000000"/>
        <rFont val="Calibri"/>
      </rPr>
      <t xml:space="preserve">
</t>
    </r>
    <r>
      <rPr>
        <sz val="11"/>
        <color rgb="FF000000"/>
        <rFont val="Calibri"/>
      </rPr>
      <t>If there are uncommented DaemonPortOptions lines, and all such lines specify system loopback addresses, this is not a finding.</t>
    </r>
    <r>
      <rPr>
        <sz val="11"/>
        <color rgb="FF000000"/>
        <rFont val="Calibri"/>
      </rPr>
      <t xml:space="preserve">
</t>
    </r>
    <r>
      <rPr>
        <sz val="11"/>
        <color rgb="FF000000"/>
        <rFont val="Calibri"/>
      </rPr>
      <t>Otherwise, determine if Sendmail is configured to allow open relay operation.</t>
    </r>
    <r>
      <rPr>
        <sz val="11"/>
        <color rgb="FF000000"/>
        <rFont val="Calibri"/>
      </rPr>
      <t xml:space="preserve">
</t>
    </r>
    <r>
      <rPr>
        <sz val="11"/>
        <color rgb="FF000000"/>
        <rFont val="Calibri"/>
      </rPr>
      <t># grep -i promiscuous_relay /etc/mail/sendmail.mc</t>
    </r>
    <r>
      <rPr>
        <sz val="11"/>
        <color rgb="FF000000"/>
        <rFont val="Calibri"/>
      </rPr>
      <t xml:space="preserve">
</t>
    </r>
    <r>
      <rPr>
        <sz val="11"/>
        <color rgb="FF000000"/>
        <rFont val="Calibri"/>
      </rPr>
      <t>If the promiscuous relay feature is enabled, this is a finding.</t>
    </r>
  </si>
  <si>
    <t>V-240433</t>
  </si>
  <si>
    <r>
      <rPr>
        <sz val="11"/>
        <rFont val="Calibri"/>
      </rPr>
      <t>The alias files must be owned by root.</t>
    </r>
  </si>
  <si>
    <r>
      <rPr>
        <sz val="11"/>
        <color rgb="FF000000"/>
        <rFont val="Calibri"/>
      </rPr>
      <t>Change the owner of the alias files to "root":</t>
    </r>
    <r>
      <rPr>
        <sz val="11"/>
        <color rgb="FF000000"/>
        <rFont val="Calibri"/>
      </rPr>
      <t xml:space="preserve">
</t>
    </r>
    <r>
      <rPr>
        <sz val="11"/>
        <color rgb="FF000000"/>
        <rFont val="Calibri"/>
      </rPr>
      <t># chown root /etc/aliases</t>
    </r>
    <r>
      <rPr>
        <sz val="11"/>
        <color rgb="FF000000"/>
        <rFont val="Calibri"/>
      </rPr>
      <t xml:space="preserve">
</t>
    </r>
    <r>
      <rPr>
        <sz val="11"/>
        <color rgb="FF000000"/>
        <rFont val="Calibri"/>
      </rPr>
      <t># chown root /etc/aliases.db</t>
    </r>
  </si>
  <si>
    <r>
      <rPr>
        <sz val="11"/>
        <color rgb="FF000000"/>
        <rFont val="Calibri"/>
      </rPr>
      <t>If the alias and aliases.db files are not owned by root, an unauthorized user may modify the file to add aliases to run malicious code or redirect email.</t>
    </r>
  </si>
  <si>
    <r>
      <rPr>
        <sz val="11"/>
        <color rgb="FF000000"/>
        <rFont val="Calibri"/>
      </rPr>
      <t>Check the ownership of the alias file:</t>
    </r>
    <r>
      <rPr>
        <sz val="11"/>
        <color rgb="FF000000"/>
        <rFont val="Calibri"/>
      </rPr>
      <t xml:space="preserve">
</t>
    </r>
    <r>
      <rPr>
        <sz val="11"/>
        <color rgb="FF000000"/>
        <rFont val="Calibri"/>
      </rPr>
      <t># ls -lL /etc/aliases</t>
    </r>
    <r>
      <rPr>
        <sz val="11"/>
        <color rgb="FF000000"/>
        <rFont val="Calibri"/>
      </rPr>
      <t xml:space="preserve">
</t>
    </r>
    <r>
      <rPr>
        <sz val="11"/>
        <color rgb="FF000000"/>
        <rFont val="Calibri"/>
      </rPr>
      <t># ls -lL /etc/aliases.db</t>
    </r>
    <r>
      <rPr>
        <sz val="11"/>
        <color rgb="FF000000"/>
        <rFont val="Calibri"/>
      </rPr>
      <t xml:space="preserve">
</t>
    </r>
    <r>
      <rPr>
        <sz val="11"/>
        <color rgb="FF000000"/>
        <rFont val="Calibri"/>
      </rPr>
      <t>If all the files are not owned by "root", this is a finding.</t>
    </r>
  </si>
  <si>
    <t>V-240434</t>
  </si>
  <si>
    <r>
      <rPr>
        <sz val="11"/>
        <rFont val="Calibri"/>
      </rPr>
      <t>The alias files must be group-owned by root or a system group.</t>
    </r>
  </si>
  <si>
    <r>
      <rPr>
        <sz val="11"/>
        <color rgb="FF000000"/>
        <rFont val="Calibri"/>
      </rPr>
      <t>Change the group-owner of the alias files to "root":</t>
    </r>
    <r>
      <rPr>
        <sz val="11"/>
        <color rgb="FF000000"/>
        <rFont val="Calibri"/>
      </rPr>
      <t xml:space="preserve">
</t>
    </r>
    <r>
      <rPr>
        <sz val="11"/>
        <color rgb="FF000000"/>
        <rFont val="Calibri"/>
      </rPr>
      <t># chgrp root /etc/aliases</t>
    </r>
    <r>
      <rPr>
        <sz val="11"/>
        <color rgb="FF000000"/>
        <rFont val="Calibri"/>
      </rPr>
      <t xml:space="preserve">
</t>
    </r>
    <r>
      <rPr>
        <sz val="11"/>
        <color rgb="FF000000"/>
        <rFont val="Calibri"/>
      </rPr>
      <t># chgrp root /etc/aliases.db</t>
    </r>
  </si>
  <si>
    <r>
      <rPr>
        <sz val="11"/>
        <color rgb="FF000000"/>
        <rFont val="Calibri"/>
      </rPr>
      <t>If the aliases and aliases.db file are not group owned by root or a system group, an unauthorized user may modify one or both of the files to add aliases to run malicious code or redirect email.</t>
    </r>
  </si>
  <si>
    <r>
      <rPr>
        <sz val="11"/>
        <color rgb="FF000000"/>
        <rFont val="Calibri"/>
      </rPr>
      <t>Check the group-ownership of the alias files:</t>
    </r>
    <r>
      <rPr>
        <sz val="11"/>
        <color rgb="FF000000"/>
        <rFont val="Calibri"/>
      </rPr>
      <t xml:space="preserve">
</t>
    </r>
    <r>
      <rPr>
        <sz val="11"/>
        <color rgb="FF000000"/>
        <rFont val="Calibri"/>
      </rPr>
      <t># ls -lL /etc/aliases</t>
    </r>
    <r>
      <rPr>
        <sz val="11"/>
        <color rgb="FF000000"/>
        <rFont val="Calibri"/>
      </rPr>
      <t xml:space="preserve">
</t>
    </r>
    <r>
      <rPr>
        <sz val="11"/>
        <color rgb="FF000000"/>
        <rFont val="Calibri"/>
      </rPr>
      <t># ls -lL /etc/aliases.db</t>
    </r>
    <r>
      <rPr>
        <sz val="11"/>
        <color rgb="FF000000"/>
        <rFont val="Calibri"/>
      </rPr>
      <t xml:space="preserve">
</t>
    </r>
    <r>
      <rPr>
        <sz val="11"/>
        <color rgb="FF000000"/>
        <rFont val="Calibri"/>
      </rPr>
      <t>If the files are not group-owned by "root", this is a finding.</t>
    </r>
  </si>
  <si>
    <t>V-240435</t>
  </si>
  <si>
    <r>
      <rPr>
        <sz val="11"/>
        <rFont val="Calibri"/>
      </rPr>
      <t>The alias files must have mode 0644 or less permissive.</t>
    </r>
  </si>
  <si>
    <r>
      <rPr>
        <sz val="11"/>
        <color rgb="FF000000"/>
        <rFont val="Calibri"/>
      </rPr>
      <t>Change the mode of the alias files to "0644":</t>
    </r>
    <r>
      <rPr>
        <sz val="11"/>
        <color rgb="FF000000"/>
        <rFont val="Calibri"/>
      </rPr>
      <t xml:space="preserve">
</t>
    </r>
    <r>
      <rPr>
        <sz val="11"/>
        <color rgb="FF000000"/>
        <rFont val="Calibri"/>
      </rPr>
      <t># chmod 0644 /etc/aliases /etc/aliases.db</t>
    </r>
  </si>
  <si>
    <r>
      <rPr>
        <sz val="11"/>
        <color rgb="FF000000"/>
        <rFont val="Calibri"/>
      </rPr>
      <t>Excessive permissions on the alias files may permit unauthorized modification. If an alias file is modified by an unauthorized user, they may modify the file to run malicious code or redirect email.</t>
    </r>
  </si>
  <si>
    <r>
      <rPr>
        <sz val="11"/>
        <color rgb="FF000000"/>
        <rFont val="Calibri"/>
      </rPr>
      <t>Check the permissions of the alias files:</t>
    </r>
    <r>
      <rPr>
        <sz val="11"/>
        <color rgb="FF000000"/>
        <rFont val="Calibri"/>
      </rPr>
      <t xml:space="preserve">
</t>
    </r>
    <r>
      <rPr>
        <sz val="11"/>
        <color rgb="FF000000"/>
        <rFont val="Calibri"/>
      </rPr>
      <t># ls -lL /etc/aliases</t>
    </r>
    <r>
      <rPr>
        <sz val="11"/>
        <color rgb="FF000000"/>
        <rFont val="Calibri"/>
      </rPr>
      <t xml:space="preserve">
</t>
    </r>
    <r>
      <rPr>
        <sz val="11"/>
        <color rgb="FF000000"/>
        <rFont val="Calibri"/>
      </rPr>
      <t># ls -lL /etc/aliases.db</t>
    </r>
    <r>
      <rPr>
        <sz val="11"/>
        <color rgb="FF000000"/>
        <rFont val="Calibri"/>
      </rPr>
      <t xml:space="preserve">
</t>
    </r>
    <r>
      <rPr>
        <sz val="11"/>
        <color rgb="FF000000"/>
        <rFont val="Calibri"/>
      </rPr>
      <t>If the files have a mode more permissive than "0644", this is a finding.</t>
    </r>
  </si>
  <si>
    <t>V-240436</t>
  </si>
  <si>
    <r>
      <rPr>
        <sz val="11"/>
        <rFont val="Calibri"/>
      </rPr>
      <t>Files executed through a mail aliases file must be owned by root and must reside within a directory owned and writable only by root.</t>
    </r>
  </si>
  <si>
    <r>
      <rPr>
        <sz val="11"/>
        <color rgb="FF000000"/>
        <rFont val="Calibri"/>
      </rPr>
      <t>Edit the /etc/aliases file (alternatively, /usr/lib/sendmail.cf). Locate the entries executing a program. They will appear similar to the following line:</t>
    </r>
    <r>
      <rPr>
        <sz val="11"/>
        <color rgb="FF000000"/>
        <rFont val="Calibri"/>
      </rPr>
      <t xml:space="preserve">
</t>
    </r>
    <r>
      <rPr>
        <sz val="11"/>
        <color rgb="FF000000"/>
        <rFont val="Calibri"/>
      </rPr>
      <t>Aliasname: : /usr/local/bin/ls (or some other program name)</t>
    </r>
    <r>
      <rPr>
        <sz val="11"/>
        <color rgb="FF000000"/>
        <rFont val="Calibri"/>
      </rPr>
      <t xml:space="preserve">
</t>
    </r>
    <r>
      <rPr>
        <sz val="11"/>
        <color rgb="FF000000"/>
        <rFont val="Calibri"/>
      </rPr>
      <t>Ensure "root" owns the programs and the directory or directories they reside in by using the "chown" command to change owner to "root":</t>
    </r>
    <r>
      <rPr>
        <sz val="11"/>
        <color rgb="FF000000"/>
        <rFont val="Calibri"/>
      </rPr>
      <t xml:space="preserve">
</t>
    </r>
    <r>
      <rPr>
        <sz val="11"/>
        <color rgb="FF000000"/>
        <rFont val="Calibri"/>
      </rPr>
      <t># chown root &lt;file or directory name&gt;</t>
    </r>
  </si>
  <si>
    <r>
      <rPr>
        <sz val="11"/>
        <color rgb="FF000000"/>
        <rFont val="Calibri"/>
      </rPr>
      <t>If a file executed through a mail aliases file is not owned and writable only by root, it may be subject to unauthorized modification. Unauthorized modification of files executed through aliases may allow unauthorized users to attain root privileges.</t>
    </r>
  </si>
  <si>
    <r>
      <rPr>
        <sz val="11"/>
        <color rgb="FF000000"/>
        <rFont val="Calibri"/>
      </rPr>
      <t>Verify the ownership of files referenced within the sendmail aliases file:</t>
    </r>
    <r>
      <rPr>
        <sz val="11"/>
        <color rgb="FF000000"/>
        <rFont val="Calibri"/>
      </rPr>
      <t xml:space="preserve">
</t>
    </r>
    <r>
      <rPr>
        <sz val="11"/>
        <color rgb="FF000000"/>
        <rFont val="Calibri"/>
      </rPr>
      <t># more /etc/aliases</t>
    </r>
    <r>
      <rPr>
        <sz val="11"/>
        <color rgb="FF000000"/>
        <rFont val="Calibri"/>
      </rPr>
      <t xml:space="preserve">
</t>
    </r>
    <r>
      <rPr>
        <sz val="11"/>
        <color rgb="FF000000"/>
        <rFont val="Calibri"/>
      </rPr>
      <t>Examine the aliases file for any directories or paths used:</t>
    </r>
    <r>
      <rPr>
        <sz val="11"/>
        <color rgb="FF000000"/>
        <rFont val="Calibri"/>
      </rPr>
      <t xml:space="preserve">
</t>
    </r>
    <r>
      <rPr>
        <sz val="11"/>
        <color rgb="FF000000"/>
        <rFont val="Calibri"/>
      </rPr>
      <t># ls -lL &lt;directory or file path&gt;</t>
    </r>
    <r>
      <rPr>
        <sz val="11"/>
        <color rgb="FF000000"/>
        <rFont val="Calibri"/>
      </rPr>
      <t xml:space="preserve">
</t>
    </r>
    <r>
      <rPr>
        <sz val="11"/>
        <color rgb="FF000000"/>
        <rFont val="Calibri"/>
      </rPr>
      <t xml:space="preserve">Check the owner for any paths referenced. </t>
    </r>
    <r>
      <rPr>
        <sz val="11"/>
        <color rgb="FF000000"/>
        <rFont val="Calibri"/>
      </rPr>
      <t xml:space="preserve">
</t>
    </r>
    <r>
      <rPr>
        <sz val="11"/>
        <color rgb="FF000000"/>
        <rFont val="Calibri"/>
      </rPr>
      <t>If the file or parent directory is not owned by "root", this is a finding.</t>
    </r>
  </si>
  <si>
    <t>V-240437</t>
  </si>
  <si>
    <r>
      <rPr>
        <sz val="11"/>
        <rFont val="Calibri"/>
      </rPr>
      <t>Files executed through a mail aliases file must be group-owned by root, bin, sys, or system, and must reside within a directory group-owned by root, bin, sys, or system.</t>
    </r>
  </si>
  <si>
    <r>
      <rPr>
        <sz val="11"/>
        <color rgb="FF000000"/>
        <rFont val="Calibri"/>
      </rPr>
      <t>Change the group-ownership of the file referenced from /etc/mail/aliases:</t>
    </r>
    <r>
      <rPr>
        <sz val="11"/>
        <color rgb="FF000000"/>
        <rFont val="Calibri"/>
      </rPr>
      <t xml:space="preserve">
</t>
    </r>
    <r>
      <rPr>
        <sz val="11"/>
        <color rgb="FF000000"/>
        <rFont val="Calibri"/>
      </rPr>
      <t># chgrp root &lt;file referenced from aliases&gt;</t>
    </r>
  </si>
  <si>
    <r>
      <rPr>
        <sz val="11"/>
        <color rgb="FF000000"/>
        <rFont val="Calibri"/>
      </rPr>
      <t>If a file executed through a mail aliases file is not group-owned by root or a system group, it may be subject to unauthorized modification. Unauthorized modification of files executed through aliases may allow unauthorized users to attain root privileges.</t>
    </r>
  </si>
  <si>
    <r>
      <rPr>
        <sz val="11"/>
        <color rgb="FF000000"/>
        <rFont val="Calibri"/>
      </rPr>
      <t>Examine the contents of the /etc/aliases file:</t>
    </r>
    <r>
      <rPr>
        <sz val="11"/>
        <color rgb="FF000000"/>
        <rFont val="Calibri"/>
      </rPr>
      <t xml:space="preserve">
</t>
    </r>
    <r>
      <rPr>
        <sz val="11"/>
        <color rgb="FF000000"/>
        <rFont val="Calibri"/>
      </rPr>
      <t># more /etc/aliases</t>
    </r>
    <r>
      <rPr>
        <sz val="11"/>
        <color rgb="FF000000"/>
        <rFont val="Calibri"/>
      </rPr>
      <t xml:space="preserve">
</t>
    </r>
    <r>
      <rPr>
        <sz val="11"/>
        <color rgb="FF000000"/>
        <rFont val="Calibri"/>
      </rPr>
      <t>Examine the aliases file for any directories or paths that may be utilized:</t>
    </r>
    <r>
      <rPr>
        <sz val="11"/>
        <color rgb="FF000000"/>
        <rFont val="Calibri"/>
      </rPr>
      <t xml:space="preserve">
</t>
    </r>
    <r>
      <rPr>
        <sz val="11"/>
        <color rgb="FF000000"/>
        <rFont val="Calibri"/>
      </rPr>
      <t># ls -lL &lt;file referenced from aliases&gt;</t>
    </r>
    <r>
      <rPr>
        <sz val="11"/>
        <color rgb="FF000000"/>
        <rFont val="Calibri"/>
      </rPr>
      <t xml:space="preserve">
</t>
    </r>
    <r>
      <rPr>
        <sz val="11"/>
        <color rgb="FF000000"/>
        <rFont val="Calibri"/>
      </rPr>
      <t xml:space="preserve">Check the permissions for any paths referenced. </t>
    </r>
    <r>
      <rPr>
        <sz val="11"/>
        <color rgb="FF000000"/>
        <rFont val="Calibri"/>
      </rPr>
      <t xml:space="preserve">
</t>
    </r>
    <r>
      <rPr>
        <sz val="11"/>
        <color rgb="FF000000"/>
        <rFont val="Calibri"/>
      </rPr>
      <t>If the group-owner of any file is not "root", "bin", "sys", or "system", this is a finding.</t>
    </r>
  </si>
  <si>
    <t>V-240438</t>
  </si>
  <si>
    <r>
      <rPr>
        <sz val="11"/>
        <rFont val="Calibri"/>
      </rPr>
      <t>Files executed through a mail aliases file must have mode 0755 or less permissive.</t>
    </r>
  </si>
  <si>
    <r>
      <rPr>
        <sz val="11"/>
        <color rgb="FF000000"/>
        <rFont val="Calibri"/>
      </rPr>
      <t>Use the "chmod" command to change the access permissions for files executed from the alias file:</t>
    </r>
    <r>
      <rPr>
        <sz val="11"/>
        <color rgb="FF000000"/>
        <rFont val="Calibri"/>
      </rPr>
      <t xml:space="preserve">
</t>
    </r>
    <r>
      <rPr>
        <sz val="11"/>
        <color rgb="FF000000"/>
        <rFont val="Calibri"/>
      </rPr>
      <t># chmod 0755 &lt;file referenced from aliases&gt;</t>
    </r>
  </si>
  <si>
    <r>
      <rPr>
        <sz val="11"/>
        <color rgb="FF000000"/>
        <rFont val="Calibri"/>
      </rPr>
      <t>If a file executed through a mail alias file has permissions greater than 0755, it can be modified by an unauthorized user and may contain malicious code or instructions that could compromise the system.</t>
    </r>
  </si>
  <si>
    <r>
      <rPr>
        <sz val="11"/>
        <color rgb="FF000000"/>
        <rFont val="Calibri"/>
      </rPr>
      <t>Examine the contents of the /etc/aliases file:</t>
    </r>
    <r>
      <rPr>
        <sz val="11"/>
        <color rgb="FF000000"/>
        <rFont val="Calibri"/>
      </rPr>
      <t xml:space="preserve">
</t>
    </r>
    <r>
      <rPr>
        <sz val="11"/>
        <color rgb="FF000000"/>
        <rFont val="Calibri"/>
      </rPr>
      <t># more /etc/aliases</t>
    </r>
    <r>
      <rPr>
        <sz val="11"/>
        <color rgb="FF000000"/>
        <rFont val="Calibri"/>
      </rPr>
      <t xml:space="preserve">
</t>
    </r>
    <r>
      <rPr>
        <sz val="11"/>
        <color rgb="FF000000"/>
        <rFont val="Calibri"/>
      </rPr>
      <t>Examine the aliases file for any directories or paths that may be used:</t>
    </r>
    <r>
      <rPr>
        <sz val="11"/>
        <color rgb="FF000000"/>
        <rFont val="Calibri"/>
      </rPr>
      <t xml:space="preserve">
</t>
    </r>
    <r>
      <rPr>
        <sz val="11"/>
        <color rgb="FF000000"/>
        <rFont val="Calibri"/>
      </rPr>
      <t># ls -lL &lt;file referenced from aliases&gt;</t>
    </r>
    <r>
      <rPr>
        <sz val="11"/>
        <color rgb="FF000000"/>
        <rFont val="Calibri"/>
      </rPr>
      <t xml:space="preserve">
</t>
    </r>
    <r>
      <rPr>
        <sz val="11"/>
        <color rgb="FF000000"/>
        <rFont val="Calibri"/>
      </rPr>
      <t xml:space="preserve">Check the permissions for any paths referenced. </t>
    </r>
    <r>
      <rPr>
        <sz val="11"/>
        <color rgb="FF000000"/>
        <rFont val="Calibri"/>
      </rPr>
      <t xml:space="preserve">
</t>
    </r>
    <r>
      <rPr>
        <sz val="11"/>
        <color rgb="FF000000"/>
        <rFont val="Calibri"/>
      </rPr>
      <t>If any file referenced from the aliases file has a mode more permissive than "0755", this is a finding.</t>
    </r>
  </si>
  <si>
    <t>V-240439</t>
  </si>
  <si>
    <r>
      <rPr>
        <sz val="11"/>
        <rFont val="Calibri"/>
      </rPr>
      <t>Sendmail logging must not be set to less than nine in the sendmail.cf file.</t>
    </r>
  </si>
  <si>
    <r>
      <rPr>
        <sz val="11"/>
        <color rgb="FF000000"/>
        <rFont val="Calibri"/>
      </rPr>
      <t>Edit the sendmail.cf file, locate the "O L" or "LogLevel" entry and change it to "9".</t>
    </r>
  </si>
  <si>
    <r>
      <rPr>
        <sz val="11"/>
        <color rgb="FF000000"/>
        <rFont val="Calibri"/>
      </rPr>
      <t>If Sendmail is not configured to log at level 9, system logs may not contain the information necessary for tracking unauthorized use of the sendmail service.</t>
    </r>
  </si>
  <si>
    <r>
      <rPr>
        <sz val="11"/>
        <color rgb="FF000000"/>
        <rFont val="Calibri"/>
      </rPr>
      <t>Check sendmail to determine if the logging level is set to level nine:</t>
    </r>
    <r>
      <rPr>
        <sz val="11"/>
        <color rgb="FF000000"/>
        <rFont val="Calibri"/>
      </rPr>
      <t xml:space="preserve">
</t>
    </r>
    <r>
      <rPr>
        <sz val="11"/>
        <color rgb="FF000000"/>
        <rFont val="Calibri"/>
      </rPr>
      <t># grep "O L" /etc/sendmail.cf</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LogLevel /etc/sendmail.cf</t>
    </r>
    <r>
      <rPr>
        <sz val="11"/>
        <color rgb="FF000000"/>
        <rFont val="Calibri"/>
      </rPr>
      <t xml:space="preserve">
</t>
    </r>
    <r>
      <rPr>
        <sz val="11"/>
        <color rgb="FF000000"/>
        <rFont val="Calibri"/>
      </rPr>
      <t>If logging is set to less than nine, this is a finding.</t>
    </r>
  </si>
  <si>
    <t>V-240440</t>
  </si>
  <si>
    <r>
      <rPr>
        <sz val="11"/>
        <rFont val="Calibri"/>
      </rPr>
      <t>The system syslog service must log informational and more severe SMTP service messages.</t>
    </r>
  </si>
  <si>
    <r>
      <rPr>
        <sz val="11"/>
        <color rgb="FF000000"/>
        <rFont val="Calibri"/>
      </rPr>
      <t>Edit the /etc/syslog-ng/syslog-ng.conf file and add the following log entries:</t>
    </r>
    <r>
      <rPr>
        <sz val="11"/>
        <color rgb="FF000000"/>
        <rFont val="Calibri"/>
      </rPr>
      <t xml:space="preserve">
</t>
    </r>
    <r>
      <rPr>
        <sz val="11"/>
        <color rgb="FF000000"/>
        <rFont val="Calibri"/>
      </rPr>
      <t>filter f_mailinfo { level(info) and facility(mail); };</t>
    </r>
    <r>
      <rPr>
        <sz val="11"/>
        <color rgb="FF000000"/>
        <rFont val="Calibri"/>
      </rPr>
      <t xml:space="preserve">
</t>
    </r>
    <r>
      <rPr>
        <sz val="11"/>
        <color rgb="FF000000"/>
        <rFont val="Calibri"/>
      </rPr>
      <t>filter f_mailwarn { level(warn) and facility(mail); };</t>
    </r>
    <r>
      <rPr>
        <sz val="11"/>
        <color rgb="FF000000"/>
        <rFont val="Calibri"/>
      </rPr>
      <t xml:space="preserve">
</t>
    </r>
    <r>
      <rPr>
        <sz val="11"/>
        <color rgb="FF000000"/>
        <rFont val="Calibri"/>
      </rPr>
      <t>filter f_mailerr { level(err, crit) and facility(mail); };</t>
    </r>
    <r>
      <rPr>
        <sz val="11"/>
        <color rgb="FF000000"/>
        <rFont val="Calibri"/>
      </rPr>
      <t xml:space="preserve">
</t>
    </r>
    <r>
      <rPr>
        <sz val="11"/>
        <color rgb="FF000000"/>
        <rFont val="Calibri"/>
      </rPr>
      <t>filter f_mail { facility(mail); };</t>
    </r>
    <r>
      <rPr>
        <sz val="11"/>
        <color rgb="FF000000"/>
        <rFont val="Calibri"/>
      </rPr>
      <t xml:space="preserve">
</t>
    </r>
    <r>
      <rPr>
        <sz val="11"/>
        <color rgb="FF000000"/>
        <rFont val="Calibri"/>
      </rPr>
      <t>destination mailinfo { file("/var/log/mail.info"); };</t>
    </r>
    <r>
      <rPr>
        <sz val="11"/>
        <color rgb="FF000000"/>
        <rFont val="Calibri"/>
      </rPr>
      <t xml:space="preserve">
</t>
    </r>
    <r>
      <rPr>
        <sz val="11"/>
        <color rgb="FF000000"/>
        <rFont val="Calibri"/>
      </rPr>
      <t>log { source(src); filter(f_mailinfo); destination(mailinfo); };</t>
    </r>
    <r>
      <rPr>
        <sz val="11"/>
        <color rgb="FF000000"/>
        <rFont val="Calibri"/>
      </rPr>
      <t xml:space="preserve">
</t>
    </r>
    <r>
      <rPr>
        <sz val="11"/>
        <color rgb="FF000000"/>
        <rFont val="Calibri"/>
      </rPr>
      <t>destination mailwarn { file("/var/log/mail.warn"); };</t>
    </r>
    <r>
      <rPr>
        <sz val="11"/>
        <color rgb="FF000000"/>
        <rFont val="Calibri"/>
      </rPr>
      <t xml:space="preserve">
</t>
    </r>
    <r>
      <rPr>
        <sz val="11"/>
        <color rgb="FF000000"/>
        <rFont val="Calibri"/>
      </rPr>
      <t>log { source(src); filter(f_mailwarn); destination(mailwarn); };</t>
    </r>
    <r>
      <rPr>
        <sz val="11"/>
        <color rgb="FF000000"/>
        <rFont val="Calibri"/>
      </rPr>
      <t xml:space="preserve">
</t>
    </r>
    <r>
      <rPr>
        <sz val="11"/>
        <color rgb="FF000000"/>
        <rFont val="Calibri"/>
      </rPr>
      <t>destination mailerr { file("/var/log/mail.err" fsync(yes)); };</t>
    </r>
    <r>
      <rPr>
        <sz val="11"/>
        <color rgb="FF000000"/>
        <rFont val="Calibri"/>
      </rPr>
      <t xml:space="preserve">
</t>
    </r>
    <r>
      <rPr>
        <sz val="11"/>
        <color rgb="FF000000"/>
        <rFont val="Calibri"/>
      </rPr>
      <t>log { source(src); filter(f_mailerr); destination(mailerr); };</t>
    </r>
  </si>
  <si>
    <r>
      <rPr>
        <sz val="11"/>
        <color rgb="FF000000"/>
        <rFont val="Calibri"/>
      </rPr>
      <t>If informational and more severe SMTP service messages are not logged, malicious activity on the system may go unnoticed.</t>
    </r>
  </si>
  <si>
    <r>
      <rPr>
        <sz val="11"/>
        <color rgb="FF000000"/>
        <rFont val="Calibri"/>
      </rPr>
      <t>Check the /etc/syslog-ng/syslog-ng.conf for the following log entries:</t>
    </r>
    <r>
      <rPr>
        <sz val="11"/>
        <color rgb="FF000000"/>
        <rFont val="Calibri"/>
      </rPr>
      <t xml:space="preserve">
</t>
    </r>
    <r>
      <rPr>
        <sz val="11"/>
        <color rgb="FF000000"/>
        <rFont val="Calibri"/>
      </rPr>
      <t>filter f_mailinfo { level(info) and facility(mail); };</t>
    </r>
    <r>
      <rPr>
        <sz val="11"/>
        <color rgb="FF000000"/>
        <rFont val="Calibri"/>
      </rPr>
      <t xml:space="preserve">
</t>
    </r>
    <r>
      <rPr>
        <sz val="11"/>
        <color rgb="FF000000"/>
        <rFont val="Calibri"/>
      </rPr>
      <t>filter f_mailwarn { level(warn) and facility(mail); };</t>
    </r>
    <r>
      <rPr>
        <sz val="11"/>
        <color rgb="FF000000"/>
        <rFont val="Calibri"/>
      </rPr>
      <t xml:space="preserve">
</t>
    </r>
    <r>
      <rPr>
        <sz val="11"/>
        <color rgb="FF000000"/>
        <rFont val="Calibri"/>
      </rPr>
      <t>filter f_mailerr { level(err, crit) and facility(mail); };</t>
    </r>
    <r>
      <rPr>
        <sz val="11"/>
        <color rgb="FF000000"/>
        <rFont val="Calibri"/>
      </rPr>
      <t xml:space="preserve">
</t>
    </r>
    <r>
      <rPr>
        <sz val="11"/>
        <color rgb="FF000000"/>
        <rFont val="Calibri"/>
      </rPr>
      <t>filter f_mail { facility(mail); };</t>
    </r>
    <r>
      <rPr>
        <sz val="11"/>
        <color rgb="FF000000"/>
        <rFont val="Calibri"/>
      </rPr>
      <t xml:space="preserve">
</t>
    </r>
    <r>
      <rPr>
        <sz val="11"/>
        <color rgb="FF000000"/>
        <rFont val="Calibri"/>
      </rPr>
      <t>If present, this is not a finding.</t>
    </r>
  </si>
  <si>
    <t>V-240441</t>
  </si>
  <si>
    <r>
      <rPr>
        <sz val="11"/>
        <rFont val="Calibri"/>
      </rPr>
      <t>The SMTP service log files must be owned by root.</t>
    </r>
  </si>
  <si>
    <r>
      <rPr>
        <sz val="11"/>
        <color rgb="FF000000"/>
        <rFont val="Calibri"/>
      </rPr>
      <t>Change the ownership of the sendmail log files:</t>
    </r>
    <r>
      <rPr>
        <sz val="11"/>
        <color rgb="FF000000"/>
        <rFont val="Calibri"/>
      </rPr>
      <t xml:space="preserve">
</t>
    </r>
    <r>
      <rPr>
        <sz val="11"/>
        <color rgb="FF000000"/>
        <rFont val="Calibri"/>
      </rPr>
      <t># chown root &lt;sendmail log file&gt;</t>
    </r>
  </si>
  <si>
    <r>
      <rPr>
        <sz val="11"/>
        <color rgb="FF000000"/>
        <rFont val="Calibri"/>
      </rPr>
      <t>If the SMTP service log file is not owned by root, then unauthorized personnel may modify or delete the file to hide a system compromise.</t>
    </r>
  </si>
  <si>
    <r>
      <rPr>
        <sz val="11"/>
        <color rgb="FF000000"/>
        <rFont val="Calibri"/>
      </rPr>
      <t>Check the permissions on the mail log files:</t>
    </r>
    <r>
      <rPr>
        <sz val="11"/>
        <color rgb="FF000000"/>
        <rFont val="Calibri"/>
      </rPr>
      <t xml:space="preserve">
</t>
    </r>
    <r>
      <rPr>
        <sz val="11"/>
        <color rgb="FF000000"/>
        <rFont val="Calibri"/>
      </rPr>
      <t># ls -la /var/log/mail</t>
    </r>
    <r>
      <rPr>
        <sz val="11"/>
        <color rgb="FF000000"/>
        <rFont val="Calibri"/>
      </rPr>
      <t xml:space="preserve">
</t>
    </r>
    <r>
      <rPr>
        <sz val="11"/>
        <color rgb="FF000000"/>
        <rFont val="Calibri"/>
      </rPr>
      <t># ls -la /var/log/mail.info</t>
    </r>
    <r>
      <rPr>
        <sz val="11"/>
        <color rgb="FF000000"/>
        <rFont val="Calibri"/>
      </rPr>
      <t xml:space="preserve">
</t>
    </r>
    <r>
      <rPr>
        <sz val="11"/>
        <color rgb="FF000000"/>
        <rFont val="Calibri"/>
      </rPr>
      <t># ls -la /var/log/mail.warn</t>
    </r>
    <r>
      <rPr>
        <sz val="11"/>
        <color rgb="FF000000"/>
        <rFont val="Calibri"/>
      </rPr>
      <t xml:space="preserve">
</t>
    </r>
    <r>
      <rPr>
        <sz val="11"/>
        <color rgb="FF000000"/>
        <rFont val="Calibri"/>
      </rPr>
      <t># ls -la /var/log/mail.err</t>
    </r>
    <r>
      <rPr>
        <sz val="11"/>
        <color rgb="FF000000"/>
        <rFont val="Calibri"/>
      </rPr>
      <t xml:space="preserve">
</t>
    </r>
    <r>
      <rPr>
        <sz val="11"/>
        <color rgb="FF000000"/>
        <rFont val="Calibri"/>
      </rPr>
      <t>If any mail log file is not owned by "root", this is a finding.</t>
    </r>
  </si>
  <si>
    <t>V-240442</t>
  </si>
  <si>
    <r>
      <rPr>
        <sz val="11"/>
        <rFont val="Calibri"/>
      </rPr>
      <t>The SMTP service log file must have mode 0644 or less permissive.</t>
    </r>
  </si>
  <si>
    <r>
      <rPr>
        <sz val="11"/>
        <color rgb="FF000000"/>
        <rFont val="Calibri"/>
      </rPr>
      <t>Change the mode of the sendmail log files:</t>
    </r>
    <r>
      <rPr>
        <sz val="11"/>
        <color rgb="FF000000"/>
        <rFont val="Calibri"/>
      </rPr>
      <t xml:space="preserve">
</t>
    </r>
    <r>
      <rPr>
        <sz val="11"/>
        <color rgb="FF000000"/>
        <rFont val="Calibri"/>
      </rPr>
      <t># chmod 0644 &lt;sendmail log file&gt;</t>
    </r>
  </si>
  <si>
    <r>
      <rPr>
        <sz val="11"/>
        <color rgb="FF000000"/>
        <rFont val="Calibri"/>
      </rPr>
      <t>If the SMTP service log file is more permissive than 0644, unauthorized users may be allowed to change the log file.</t>
    </r>
  </si>
  <si>
    <r>
      <rPr>
        <sz val="11"/>
        <color rgb="FF000000"/>
        <rFont val="Calibri"/>
      </rPr>
      <t>Check the permissions on the mail log files:</t>
    </r>
    <r>
      <rPr>
        <sz val="11"/>
        <color rgb="FF000000"/>
        <rFont val="Calibri"/>
      </rPr>
      <t xml:space="preserve">
</t>
    </r>
    <r>
      <rPr>
        <sz val="11"/>
        <color rgb="FF000000"/>
        <rFont val="Calibri"/>
      </rPr>
      <t># ls -la /var/log/mail</t>
    </r>
    <r>
      <rPr>
        <sz val="11"/>
        <color rgb="FF000000"/>
        <rFont val="Calibri"/>
      </rPr>
      <t xml:space="preserve">
</t>
    </r>
    <r>
      <rPr>
        <sz val="11"/>
        <color rgb="FF000000"/>
        <rFont val="Calibri"/>
      </rPr>
      <t># ls -la /var/log/mail.info</t>
    </r>
    <r>
      <rPr>
        <sz val="11"/>
        <color rgb="FF000000"/>
        <rFont val="Calibri"/>
      </rPr>
      <t xml:space="preserve">
</t>
    </r>
    <r>
      <rPr>
        <sz val="11"/>
        <color rgb="FF000000"/>
        <rFont val="Calibri"/>
      </rPr>
      <t># ls -la /var/log/mail.warn</t>
    </r>
    <r>
      <rPr>
        <sz val="11"/>
        <color rgb="FF000000"/>
        <rFont val="Calibri"/>
      </rPr>
      <t xml:space="preserve">
</t>
    </r>
    <r>
      <rPr>
        <sz val="11"/>
        <color rgb="FF000000"/>
        <rFont val="Calibri"/>
      </rPr>
      <t># ls -la /var/log/mail.err</t>
    </r>
    <r>
      <rPr>
        <sz val="11"/>
        <color rgb="FF000000"/>
        <rFont val="Calibri"/>
      </rPr>
      <t xml:space="preserve">
</t>
    </r>
    <r>
      <rPr>
        <sz val="11"/>
        <color rgb="FF000000"/>
        <rFont val="Calibri"/>
      </rPr>
      <t>If the log file permissions are greater than "0644", this is a finding.</t>
    </r>
  </si>
  <si>
    <t>V-240443</t>
  </si>
  <si>
    <r>
      <rPr>
        <sz val="11"/>
        <rFont val="Calibri"/>
      </rPr>
      <t>The SMTP service HELP command must not be enabled.</t>
    </r>
  </si>
  <si>
    <r>
      <rPr>
        <sz val="11"/>
        <color rgb="FF000000"/>
        <rFont val="Calibri"/>
      </rPr>
      <t>Run the following command to disable the sendmail helpfile:</t>
    </r>
    <r>
      <rPr>
        <sz val="11"/>
        <color rgb="FF000000"/>
        <rFont val="Calibri"/>
      </rPr>
      <t xml:space="preserve">
</t>
    </r>
    <r>
      <rPr>
        <sz val="11"/>
        <color rgb="FF000000"/>
        <rFont val="Calibri"/>
      </rPr>
      <t># chmod 0000 /usr/lib/sendmail.d/helpfile</t>
    </r>
  </si>
  <si>
    <r>
      <rPr>
        <sz val="11"/>
        <color rgb="FF000000"/>
        <rFont val="Calibri"/>
      </rPr>
      <t>The HELP command should be disabled to mask version information. The version of the SMTP service software could be used by attackers to target vulnerabilities present in specific software versions.</t>
    </r>
  </si>
  <si>
    <r>
      <rPr>
        <sz val="11"/>
        <color rgb="FF000000"/>
        <rFont val="Calibri"/>
      </rPr>
      <t>Check the permissions of the sendmail helpfile:</t>
    </r>
    <r>
      <rPr>
        <sz val="11"/>
        <color rgb="FF000000"/>
        <rFont val="Calibri"/>
      </rPr>
      <t xml:space="preserve">
</t>
    </r>
    <r>
      <rPr>
        <sz val="11"/>
        <color rgb="FF000000"/>
        <rFont val="Calibri"/>
      </rPr>
      <t>ls -al /usr/lib/sendmail.d/helpfile</t>
    </r>
    <r>
      <rPr>
        <sz val="11"/>
        <color rgb="FF000000"/>
        <rFont val="Calibri"/>
      </rPr>
      <t xml:space="preserve">
</t>
    </r>
    <r>
      <rPr>
        <sz val="11"/>
        <color rgb="FF000000"/>
        <rFont val="Calibri"/>
      </rPr>
      <t>If the permissions are not "0000", this is a finding.</t>
    </r>
  </si>
  <si>
    <t>V-240444</t>
  </si>
  <si>
    <r>
      <rPr>
        <sz val="11"/>
        <rFont val="Calibri"/>
      </rPr>
      <t>The SMTP service SMTP greeting must not provide version information.</t>
    </r>
  </si>
  <si>
    <r>
      <rPr>
        <sz val="11"/>
        <color rgb="FF000000"/>
        <rFont val="Calibri"/>
      </rPr>
      <t>Change the "O SmtpGreetingMessage" line in the /etc/sendmail.cf file to:</t>
    </r>
    <r>
      <rPr>
        <sz val="11"/>
        <color rgb="FF000000"/>
        <rFont val="Calibri"/>
      </rPr>
      <t xml:space="preserve">
</t>
    </r>
    <r>
      <rPr>
        <sz val="11"/>
        <color rgb="FF000000"/>
        <rFont val="Calibri"/>
      </rPr>
      <t>O SmtpGreetingMessage= Mail Server Ready ; $b</t>
    </r>
  </si>
  <si>
    <r>
      <rPr>
        <sz val="11"/>
        <color rgb="FF000000"/>
        <rFont val="Calibri"/>
      </rPr>
      <t>The version of the SMTP service can be used by attackers to plan an attack based on vulnerabilities present in the specific version.</t>
    </r>
  </si>
  <si>
    <r>
      <rPr>
        <sz val="11"/>
        <color rgb="FF000000"/>
        <rFont val="Calibri"/>
      </rPr>
      <t>To check for the sendmail version being displayed in the greeting:</t>
    </r>
    <r>
      <rPr>
        <sz val="11"/>
        <color rgb="FF000000"/>
        <rFont val="Calibri"/>
      </rPr>
      <t xml:space="preserve">
</t>
    </r>
    <r>
      <rPr>
        <sz val="11"/>
        <color rgb="FF000000"/>
        <rFont val="Calibri"/>
      </rPr>
      <t># more /etc/sendmail.cf | grep SmtpGreetingMessage</t>
    </r>
    <r>
      <rPr>
        <sz val="11"/>
        <color rgb="FF000000"/>
        <rFont val="Calibri"/>
      </rPr>
      <t xml:space="preserve">
</t>
    </r>
    <r>
      <rPr>
        <sz val="11"/>
        <color rgb="FF000000"/>
        <rFont val="Calibri"/>
      </rPr>
      <t>If it returns the following:</t>
    </r>
    <r>
      <rPr>
        <sz val="11"/>
        <color rgb="FF000000"/>
        <rFont val="Calibri"/>
      </rPr>
      <t xml:space="preserve">
</t>
    </r>
    <r>
      <rPr>
        <sz val="11"/>
        <color rgb="FF000000"/>
        <rFont val="Calibri"/>
      </rPr>
      <t>O SmtpGreetingMessage=$j Sendmail $v/$Z; $b</t>
    </r>
    <r>
      <rPr>
        <sz val="11"/>
        <color rgb="FF000000"/>
        <rFont val="Calibri"/>
      </rPr>
      <t xml:space="preserve">
</t>
    </r>
    <r>
      <rPr>
        <sz val="11"/>
        <color rgb="FF000000"/>
        <rFont val="Calibri"/>
      </rPr>
      <t>Then sendmail is providing version information, and this is a finding.</t>
    </r>
  </si>
  <si>
    <t>V-240445</t>
  </si>
  <si>
    <r>
      <rPr>
        <sz val="11"/>
        <rFont val="Calibri"/>
      </rPr>
      <t>The SMTP service must not use .forward files.</t>
    </r>
  </si>
  <si>
    <r>
      <rPr>
        <sz val="11"/>
        <color rgb="FF000000"/>
        <rFont val="Calibri"/>
      </rPr>
      <t>Disable forwarding for sendmail and remove ".forward" files from the system:</t>
    </r>
    <r>
      <rPr>
        <sz val="11"/>
        <color rgb="FF000000"/>
        <rFont val="Calibri"/>
      </rPr>
      <t xml:space="preserve">
</t>
    </r>
    <r>
      <rPr>
        <sz val="11"/>
        <color rgb="FF000000"/>
        <rFont val="Calibri"/>
      </rPr>
      <t>Remove all .forward files on the system:</t>
    </r>
    <r>
      <rPr>
        <sz val="11"/>
        <color rgb="FF000000"/>
        <rFont val="Calibri"/>
      </rPr>
      <t xml:space="preserve">
</t>
    </r>
    <r>
      <rPr>
        <sz val="11"/>
        <color rgb="FF000000"/>
        <rFont val="Calibri"/>
      </rPr>
      <t># find / -name .forward -delete</t>
    </r>
    <r>
      <rPr>
        <sz val="11"/>
        <color rgb="FF000000"/>
        <rFont val="Calibri"/>
      </rPr>
      <t xml:space="preserve">
</t>
    </r>
    <r>
      <rPr>
        <sz val="11"/>
        <color rgb="FF000000"/>
        <rFont val="Calibri"/>
      </rPr>
      <t>Use the following command to disable forwarding:</t>
    </r>
    <r>
      <rPr>
        <sz val="11"/>
        <color rgb="FF000000"/>
        <rFont val="Calibri"/>
      </rPr>
      <t xml:space="preserve">
</t>
    </r>
    <r>
      <rPr>
        <sz val="11"/>
        <color rgb="FF000000"/>
        <rFont val="Calibri"/>
      </rPr>
      <t># sed -i "s/O ForwardPath/#O ForwardPath/" /etc/sendmail.cf</t>
    </r>
    <r>
      <rPr>
        <sz val="11"/>
        <color rgb="FF000000"/>
        <rFont val="Calibri"/>
      </rPr>
      <t xml:space="preserve">
</t>
    </r>
    <r>
      <rPr>
        <sz val="11"/>
        <color rgb="FF000000"/>
        <rFont val="Calibri"/>
      </rPr>
      <t>Restart the sendmail service:</t>
    </r>
    <r>
      <rPr>
        <sz val="11"/>
        <color rgb="FF000000"/>
        <rFont val="Calibri"/>
      </rPr>
      <t xml:space="preserve">
</t>
    </r>
    <r>
      <rPr>
        <sz val="11"/>
        <color rgb="FF000000"/>
        <rFont val="Calibri"/>
      </rPr>
      <t># service sendmail restart</t>
    </r>
  </si>
  <si>
    <r>
      <rPr>
        <sz val="11"/>
        <color rgb="FF000000"/>
        <rFont val="Calibri"/>
      </rPr>
      <t>The .forward file allows users to automatically forward mail to another system. Use of .forward files could allow the unauthorized forwarding of mail and could potentially create mail loops, which could degrade system performance.</t>
    </r>
  </si>
  <si>
    <r>
      <rPr>
        <sz val="11"/>
        <color rgb="FF000000"/>
        <rFont val="Calibri"/>
      </rPr>
      <t>Check if forwarding from sendmail:</t>
    </r>
    <r>
      <rPr>
        <sz val="11"/>
        <color rgb="FF000000"/>
        <rFont val="Calibri"/>
      </rPr>
      <t xml:space="preserve">
</t>
    </r>
    <r>
      <rPr>
        <sz val="11"/>
        <color rgb="FF000000"/>
        <rFont val="Calibri"/>
      </rPr>
      <t># grep "0 ForwardPath" /etc/sendmail.cf</t>
    </r>
    <r>
      <rPr>
        <sz val="11"/>
        <color rgb="FF000000"/>
        <rFont val="Calibri"/>
      </rPr>
      <t xml:space="preserve">
</t>
    </r>
    <r>
      <rPr>
        <sz val="11"/>
        <color rgb="FF000000"/>
        <rFont val="Calibri"/>
      </rPr>
      <t>If the entry contains a file path and is not commented out, this is a finding.</t>
    </r>
  </si>
  <si>
    <t>V-240446</t>
  </si>
  <si>
    <r>
      <rPr>
        <sz val="11"/>
        <rFont val="Calibri"/>
      </rPr>
      <t>The SMTP service must not have the EXPN feature active.</t>
    </r>
  </si>
  <si>
    <r>
      <rPr>
        <sz val="11"/>
        <color rgb="FF000000"/>
        <rFont val="Calibri"/>
      </rPr>
      <t>Add "noexpn" to the "PrivacyOptions" flag in /etc/sendmail.cf</t>
    </r>
  </si>
  <si>
    <r>
      <rPr>
        <sz val="11"/>
        <color rgb="FF000000"/>
        <rFont val="Calibri"/>
      </rPr>
      <t>The SMTP EXPN function allows an attacker to determine if an account exists on a system, providing significant assistance to a brute force attack on user accounts. EXPN may also provide additional information concerning users on the system, such as the full names of account owners.</t>
    </r>
  </si>
  <si>
    <r>
      <rPr>
        <sz val="11"/>
        <color rgb="FF000000"/>
        <rFont val="Calibri"/>
      </rPr>
      <t>Use the following command to check if EXPN is disabled:</t>
    </r>
    <r>
      <rPr>
        <sz val="11"/>
        <color rgb="FF000000"/>
        <rFont val="Calibri"/>
      </rPr>
      <t xml:space="preserve">
</t>
    </r>
    <r>
      <rPr>
        <sz val="11"/>
        <color rgb="FF000000"/>
        <rFont val="Calibri"/>
      </rPr>
      <t># grep -v "^#" /etc/sendmail.cf |grep -i PrivacyOptions</t>
    </r>
    <r>
      <rPr>
        <sz val="11"/>
        <color rgb="FF000000"/>
        <rFont val="Calibri"/>
      </rPr>
      <t xml:space="preserve">
</t>
    </r>
    <r>
      <rPr>
        <sz val="11"/>
        <color rgb="FF000000"/>
        <rFont val="Calibri"/>
      </rPr>
      <t>If "noexpn" is not returned, this is a finding.</t>
    </r>
  </si>
  <si>
    <t>V-240447</t>
  </si>
  <si>
    <r>
      <rPr>
        <sz val="11"/>
        <rFont val="Calibri"/>
      </rPr>
      <t>The SMTP service must not have the VRFY feature active.</t>
    </r>
  </si>
  <si>
    <r>
      <rPr>
        <sz val="11"/>
        <color rgb="FF000000"/>
        <rFont val="Calibri"/>
      </rPr>
      <t>Add "novrfy" to the "PrivacyOptions" flag in /etc/sendmail.cf</t>
    </r>
  </si>
  <si>
    <r>
      <rPr>
        <sz val="11"/>
        <color rgb="FF000000"/>
        <rFont val="Calibri"/>
      </rPr>
      <t>The VRFY (Verify) command allows an attacker to determine if an account exists on a system, providing significant assistance to a brute force attack on user accounts. VRFY may provide additional information about users on the system, such as the full names of account owners.</t>
    </r>
  </si>
  <si>
    <r>
      <rPr>
        <sz val="11"/>
        <color rgb="FF000000"/>
        <rFont val="Calibri"/>
      </rPr>
      <t>Use the following command to check if VRFY is disabled:</t>
    </r>
    <r>
      <rPr>
        <sz val="11"/>
        <color rgb="FF000000"/>
        <rFont val="Calibri"/>
      </rPr>
      <t xml:space="preserve">
</t>
    </r>
    <r>
      <rPr>
        <sz val="11"/>
        <color rgb="FF000000"/>
        <rFont val="Calibri"/>
      </rPr>
      <t># grep -v "^#" /etc/sendmail.cf |grep -i PrivacyOptions</t>
    </r>
    <r>
      <rPr>
        <sz val="11"/>
        <color rgb="FF000000"/>
        <rFont val="Calibri"/>
      </rPr>
      <t xml:space="preserve">
</t>
    </r>
    <r>
      <rPr>
        <sz val="11"/>
        <color rgb="FF000000"/>
        <rFont val="Calibri"/>
      </rPr>
      <t>If "novrfy" is not returned, this is a finding.</t>
    </r>
  </si>
  <si>
    <t>V-240448</t>
  </si>
  <si>
    <r>
      <rPr>
        <sz val="11"/>
        <rFont val="Calibri"/>
      </rPr>
      <t>The Lightweight User Datagram Protocol (UDP-Lite) must be disabled unless required.</t>
    </r>
  </si>
  <si>
    <r>
      <rPr>
        <sz val="11"/>
        <color rgb="FF000000"/>
        <rFont val="Calibri"/>
      </rPr>
      <t>Configure the system to prevent the dynamic loading of the UDP-Lite protocol handler:</t>
    </r>
    <r>
      <rPr>
        <sz val="11"/>
        <color rgb="FF000000"/>
        <rFont val="Calibri"/>
      </rPr>
      <t xml:space="preserve">
</t>
    </r>
    <r>
      <rPr>
        <sz val="11"/>
        <color rgb="FF000000"/>
        <rFont val="Calibri"/>
      </rPr>
      <t>Add the following rule to the iptables firewall ruleset:</t>
    </r>
    <r>
      <rPr>
        <sz val="11"/>
        <color rgb="FF000000"/>
        <rFont val="Calibri"/>
      </rPr>
      <t xml:space="preserve">
</t>
    </r>
    <r>
      <rPr>
        <sz val="11"/>
        <color rgb="FF000000"/>
        <rFont val="Calibri"/>
      </rPr>
      <t># iptables -A INPUT -p udplite -j DROP</t>
    </r>
  </si>
  <si>
    <r>
      <rPr>
        <sz val="11"/>
        <color rgb="FF000000"/>
        <rFont val="Calibri"/>
      </rPr>
      <t>The Lightweight User Datagram Protocol (UDP-Lite) is a proposed transport layer protocol. This protocol is not yet widely used.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</si>
  <si>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Run the following command:</t>
    </r>
    <r>
      <rPr>
        <sz val="11"/>
        <color rgb="FF000000"/>
        <rFont val="Calibri"/>
      </rPr>
      <t xml:space="preserve">
</t>
    </r>
    <r>
      <rPr>
        <sz val="11"/>
        <color rgb="FF000000"/>
        <rFont val="Calibri"/>
      </rPr>
      <t>iptables --list | grep "udplite"</t>
    </r>
    <r>
      <rPr>
        <sz val="11"/>
        <color rgb="FF000000"/>
        <rFont val="Calibri"/>
      </rPr>
      <t xml:space="preserve">
</t>
    </r>
    <r>
      <rPr>
        <sz val="11"/>
        <color rgb="FF000000"/>
        <rFont val="Calibri"/>
      </rPr>
      <t>If no result is displayed, this is a finding.</t>
    </r>
  </si>
  <si>
    <t>V-240449</t>
  </si>
  <si>
    <r>
      <rPr>
        <sz val="11"/>
        <rFont val="Calibri"/>
      </rPr>
      <t>The Internetwork Packet Exchange (IPX) protocol must be disabled or not installed.</t>
    </r>
  </si>
  <si>
    <r>
      <rPr>
        <sz val="11"/>
        <color rgb="FF000000"/>
        <rFont val="Calibri"/>
      </rPr>
      <t>Prevent the IPX protocol handler for dynamic loading:</t>
    </r>
    <r>
      <rPr>
        <sz val="11"/>
        <color rgb="FF000000"/>
        <rFont val="Calibri"/>
      </rPr>
      <t xml:space="preserve">
</t>
    </r>
    <r>
      <rPr>
        <sz val="11"/>
        <color rgb="FF000000"/>
        <rFont val="Calibri"/>
      </rPr>
      <t># echo "install ipx /bin/true" &gt;&gt; /etc/modprobe.conf.local</t>
    </r>
  </si>
  <si>
    <r>
      <rPr>
        <sz val="11"/>
        <color rgb="FF000000"/>
        <rFont val="Calibri"/>
      </rPr>
      <t>The Internetwork Packet Exchange (IPX) protocol is a network-layer protocol that is no longer in common use.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</si>
  <si>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Check that the IPX protocol handler is prevented from dynamic loading:</t>
    </r>
    <r>
      <rPr>
        <sz val="11"/>
        <color rgb="FF000000"/>
        <rFont val="Calibri"/>
      </rPr>
      <t xml:space="preserve">
</t>
    </r>
    <r>
      <rPr>
        <sz val="11"/>
        <color rgb="FF000000"/>
        <rFont val="Calibri"/>
      </rPr>
      <t xml:space="preserve"># grep "install ipx /bin/true" /etc/modprobe.conf /etc/modprobe.conf.local /etc/modprobe.d/* </t>
    </r>
    <r>
      <rPr>
        <sz val="11"/>
        <color rgb="FF000000"/>
        <rFont val="Calibri"/>
      </rPr>
      <t xml:space="preserve">
</t>
    </r>
    <r>
      <rPr>
        <sz val="11"/>
        <color rgb="FF000000"/>
        <rFont val="Calibri"/>
      </rPr>
      <t>If no result is returned, this is a finding.</t>
    </r>
  </si>
  <si>
    <t>V-240450</t>
  </si>
  <si>
    <r>
      <rPr>
        <sz val="11"/>
        <rFont val="Calibri"/>
      </rPr>
      <t>The AppleTalk protocol must be disabled or not installed.</t>
    </r>
  </si>
  <si>
    <r>
      <rPr>
        <sz val="11"/>
        <color rgb="FF000000"/>
        <rFont val="Calibri"/>
      </rPr>
      <t>Prevent the AppleTalk protocol handler for dynamic loading:</t>
    </r>
    <r>
      <rPr>
        <sz val="11"/>
        <color rgb="FF000000"/>
        <rFont val="Calibri"/>
      </rPr>
      <t xml:space="preserve">
</t>
    </r>
    <r>
      <rPr>
        <sz val="11"/>
        <color rgb="FF000000"/>
        <rFont val="Calibri"/>
      </rPr>
      <t># echo "install appletalk /bin/true" &gt;&gt; /etc/modprobe.conf.local</t>
    </r>
  </si>
  <si>
    <r>
      <rPr>
        <sz val="11"/>
        <color rgb="FF000000"/>
        <rFont val="Calibri"/>
      </rPr>
      <t>The AppleTalk suite of protocols is no longer in common use.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</si>
  <si>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Verify the AppleTalk protocol handler is prevented from dynamic loading:</t>
    </r>
    <r>
      <rPr>
        <sz val="11"/>
        <color rgb="FF000000"/>
        <rFont val="Calibri"/>
      </rPr>
      <t xml:space="preserve">
</t>
    </r>
    <r>
      <rPr>
        <sz val="11"/>
        <color rgb="FF000000"/>
        <rFont val="Calibri"/>
      </rPr>
      <t xml:space="preserve"># grep "install appletalk /bin/true" /etc/modprobe.conf /etc/modprobe.conf.local /etc/modprobe.d/* </t>
    </r>
    <r>
      <rPr>
        <sz val="11"/>
        <color rgb="FF000000"/>
        <rFont val="Calibri"/>
      </rPr>
      <t xml:space="preserve">
</t>
    </r>
    <r>
      <rPr>
        <sz val="11"/>
        <color rgb="FF000000"/>
        <rFont val="Calibri"/>
      </rPr>
      <t>If no result is returned, this is a finding.</t>
    </r>
  </si>
  <si>
    <t>V-240451</t>
  </si>
  <si>
    <r>
      <rPr>
        <sz val="11"/>
        <rFont val="Calibri"/>
      </rPr>
      <t>The DECnet protocol must be disabled or not installed.</t>
    </r>
  </si>
  <si>
    <r>
      <rPr>
        <sz val="11"/>
        <color rgb="FF000000"/>
        <rFont val="Calibri"/>
      </rPr>
      <t>Prevent the DECnet protocol handler for dynamic loading:</t>
    </r>
    <r>
      <rPr>
        <sz val="11"/>
        <color rgb="FF000000"/>
        <rFont val="Calibri"/>
      </rPr>
      <t xml:space="preserve">
</t>
    </r>
    <r>
      <rPr>
        <sz val="11"/>
        <color rgb="FF000000"/>
        <rFont val="Calibri"/>
      </rPr>
      <t># echo "install decnet /bin/true" &gt;&gt; /etc/modprobe.conf.local</t>
    </r>
  </si>
  <si>
    <r>
      <rPr>
        <sz val="11"/>
        <color rgb="FF000000"/>
        <rFont val="Calibri"/>
      </rPr>
      <t>The DECnet suite of protocols is no longer in common use.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</si>
  <si>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Check that the DECnet protocol handler is prevented from dynamic loading:</t>
    </r>
    <r>
      <rPr>
        <sz val="11"/>
        <color rgb="FF000000"/>
        <rFont val="Calibri"/>
      </rPr>
      <t xml:space="preserve">
</t>
    </r>
    <r>
      <rPr>
        <sz val="11"/>
        <color rgb="FF000000"/>
        <rFont val="Calibri"/>
      </rPr>
      <t># grep "install decnet /bin/true" /etc/modprobe.conf /etc/modprobe.conf.local /etc/modprobe.d/*</t>
    </r>
    <r>
      <rPr>
        <sz val="11"/>
        <color rgb="FF000000"/>
        <rFont val="Calibri"/>
      </rPr>
      <t xml:space="preserve">
</t>
    </r>
    <r>
      <rPr>
        <sz val="11"/>
        <color rgb="FF000000"/>
        <rFont val="Calibri"/>
      </rPr>
      <t>If no result is returned, this is a finding.</t>
    </r>
  </si>
  <si>
    <t>V-240452</t>
  </si>
  <si>
    <r>
      <rPr>
        <sz val="11"/>
        <rFont val="Calibri"/>
      </rPr>
      <t>Proxy Neighbor Discovery Protocol (NDP) must not be enabled on the system.</t>
    </r>
  </si>
  <si>
    <r>
      <rPr>
        <sz val="11"/>
        <color rgb="FF000000"/>
        <rFont val="Calibri"/>
      </rPr>
      <t>Disable proxy NDP on the system.</t>
    </r>
  </si>
  <si>
    <r>
      <rPr>
        <sz val="11"/>
        <color rgb="FF000000"/>
        <rFont val="Calibri"/>
      </rPr>
      <t>Proxy Neighbor Discovery Protocol (NDP) allows a system to respond to NDP requests on one interface on behalf of hosts connected to another interface. If this function is enabled when not required, addressing information may be leaked between the attached network segments.</t>
    </r>
  </si>
  <si>
    <r>
      <rPr>
        <sz val="11"/>
        <color rgb="FF000000"/>
        <rFont val="Calibri"/>
      </rPr>
      <t>Note: For Appliance OS, proxy_ndp is disabled by default and this is not a finding.</t>
    </r>
    <r>
      <rPr>
        <sz val="11"/>
        <color rgb="FF000000"/>
        <rFont val="Calibri"/>
      </rPr>
      <t xml:space="preserve">
</t>
    </r>
    <r>
      <rPr>
        <sz val="11"/>
        <color rgb="FF000000"/>
        <rFont val="Calibri"/>
      </rPr>
      <t>Determine if the system is configured for proxy NDP, and if it is enabled:</t>
    </r>
    <r>
      <rPr>
        <sz val="11"/>
        <color rgb="FF000000"/>
        <rFont val="Calibri"/>
      </rPr>
      <t xml:space="preserve">
</t>
    </r>
    <r>
      <rPr>
        <sz val="11"/>
        <color rgb="FF000000"/>
        <rFont val="Calibri"/>
      </rPr>
      <t>more /proc/sys/net/ipv6/conf/*/proxy_ndp</t>
    </r>
    <r>
      <rPr>
        <sz val="11"/>
        <color rgb="FF000000"/>
        <rFont val="Calibri"/>
      </rPr>
      <t xml:space="preserve">
</t>
    </r>
    <r>
      <rPr>
        <sz val="11"/>
        <color rgb="FF000000"/>
        <rFont val="Calibri"/>
      </rPr>
      <t xml:space="preserve">If the file is not found, the kernel is not configured for proxy NDP, and this is not a finding. </t>
    </r>
    <r>
      <rPr>
        <sz val="11"/>
        <color rgb="FF000000"/>
        <rFont val="Calibri"/>
      </rPr>
      <t xml:space="preserve">
</t>
    </r>
    <r>
      <rPr>
        <sz val="11"/>
        <color rgb="FF000000"/>
        <rFont val="Calibri"/>
      </rPr>
      <t xml:space="preserve">If the file has a value of "0", proxy NDP is not enabled, and this is not a finding. </t>
    </r>
    <r>
      <rPr>
        <sz val="11"/>
        <color rgb="FF000000"/>
        <rFont val="Calibri"/>
      </rPr>
      <t xml:space="preserve">
</t>
    </r>
    <r>
      <rPr>
        <sz val="11"/>
        <color rgb="FF000000"/>
        <rFont val="Calibri"/>
      </rPr>
      <t>If the file has a value of "1", proxy NDP is enabled, and this is a finding.</t>
    </r>
  </si>
  <si>
    <t>V-240453</t>
  </si>
  <si>
    <r>
      <rPr>
        <sz val="11"/>
        <rFont val="Calibri"/>
      </rPr>
      <t>The SLES for vRealize must not have 6to4 enabled.</t>
    </r>
  </si>
  <si>
    <r>
      <rPr>
        <sz val="11"/>
        <color rgb="FF000000"/>
        <rFont val="Calibri"/>
      </rPr>
      <t>Disable the active 6to4 tunnel:</t>
    </r>
    <r>
      <rPr>
        <sz val="11"/>
        <color rgb="FF000000"/>
        <rFont val="Calibri"/>
      </rPr>
      <t xml:space="preserve">
</t>
    </r>
    <r>
      <rPr>
        <sz val="11"/>
        <color rgb="FF000000"/>
        <rFont val="Calibri"/>
      </rPr>
      <t># ip link set &lt;tunnel&gt; down</t>
    </r>
    <r>
      <rPr>
        <sz val="11"/>
        <color rgb="FF000000"/>
        <rFont val="Calibri"/>
      </rPr>
      <t xml:space="preserve">
</t>
    </r>
    <r>
      <rPr>
        <sz val="11"/>
        <color rgb="FF000000"/>
        <rFont val="Calibri"/>
      </rPr>
      <t>Add this command to a startup script, or remove the configuration creating the tunnel.</t>
    </r>
  </si>
  <si>
    <r>
      <rPr>
        <sz val="11"/>
        <color rgb="FF000000"/>
        <rFont val="Calibri"/>
      </rPr>
      <t>6to4 is an IPv6 transition mechanism that involves tunneling IPv6 packets encapsulated in IPv4 packets on an ad-hoc basis. This is not a preferred transition strategy and increases the attack surface of the system.</t>
    </r>
  </si>
  <si>
    <r>
      <rPr>
        <sz val="11"/>
        <color rgb="FF000000"/>
        <rFont val="Calibri"/>
      </rPr>
      <t>Check the SLES for vRealize for any active "6to4" tunnels without specific remote addresses:</t>
    </r>
    <r>
      <rPr>
        <sz val="11"/>
        <color rgb="FF000000"/>
        <rFont val="Calibri"/>
      </rPr>
      <t xml:space="preserve">
</t>
    </r>
    <r>
      <rPr>
        <sz val="11"/>
        <color rgb="FF000000"/>
        <rFont val="Calibri"/>
      </rPr>
      <t># ip tun list | grep "remote any" | grep "ipv6/ip"</t>
    </r>
    <r>
      <rPr>
        <sz val="11"/>
        <color rgb="FF000000"/>
        <rFont val="Calibri"/>
      </rPr>
      <t xml:space="preserve">
</t>
    </r>
    <r>
      <rPr>
        <sz val="11"/>
        <color rgb="FF000000"/>
        <rFont val="Calibri"/>
      </rPr>
      <t>If any results are returned the "tunnel" is the first field.</t>
    </r>
    <r>
      <rPr>
        <sz val="11"/>
        <color rgb="FF000000"/>
        <rFont val="Calibri"/>
      </rPr>
      <t xml:space="preserve">
</t>
    </r>
    <r>
      <rPr>
        <sz val="11"/>
        <color rgb="FF000000"/>
        <rFont val="Calibri"/>
      </rPr>
      <t>If any results are returned, this is a finding.</t>
    </r>
  </si>
  <si>
    <t>V-240454</t>
  </si>
  <si>
    <r>
      <rPr>
        <sz val="11"/>
        <rFont val="Calibri"/>
      </rPr>
      <t>The SLES for vRealize must not have Teredo enabled.</t>
    </r>
  </si>
  <si>
    <r>
      <rPr>
        <sz val="11"/>
        <color rgb="FF000000"/>
        <rFont val="Calibri"/>
      </rPr>
      <t>Kill the Teredo service.</t>
    </r>
    <r>
      <rPr>
        <sz val="11"/>
        <color rgb="FF000000"/>
        <rFont val="Calibri"/>
      </rPr>
      <t xml:space="preserve">
</t>
    </r>
    <r>
      <rPr>
        <sz val="11"/>
        <color rgb="FF000000"/>
        <rFont val="Calibri"/>
      </rPr>
      <t xml:space="preserve">Edit startup scripts to prevent the service from running on startup. </t>
    </r>
    <r>
      <rPr>
        <sz val="11"/>
        <color rgb="FF000000"/>
        <rFont val="Calibri"/>
      </rPr>
      <t xml:space="preserve">
</t>
    </r>
    <r>
      <rPr>
        <sz val="11"/>
        <color rgb="FF000000"/>
        <rFont val="Calibri"/>
      </rPr>
      <t>For Appliance OS, Teredo is not included by default, this is not a finding.</t>
    </r>
  </si>
  <si>
    <r>
      <rPr>
        <sz val="11"/>
        <color rgb="FF000000"/>
        <rFont val="Calibri"/>
      </rPr>
      <t>Teredo is an IPv6 transition mechanism that involves tunneling IPv6 packets encapsulated in IPv4 packets. Unauthorized tunneling may circumvent network security.</t>
    </r>
  </si>
  <si>
    <r>
      <rPr>
        <sz val="11"/>
        <color rgb="FF000000"/>
        <rFont val="Calibri"/>
      </rPr>
      <t>Verify the Teredo service is not running:</t>
    </r>
    <r>
      <rPr>
        <sz val="11"/>
        <color rgb="FF000000"/>
        <rFont val="Calibri"/>
      </rPr>
      <t xml:space="preserve">
</t>
    </r>
    <r>
      <rPr>
        <sz val="11"/>
        <color rgb="FF000000"/>
        <rFont val="Calibri"/>
      </rPr>
      <t>ps ax | grep teredo | grep -v grep</t>
    </r>
    <r>
      <rPr>
        <sz val="11"/>
        <color rgb="FF000000"/>
        <rFont val="Calibri"/>
      </rPr>
      <t xml:space="preserve">
</t>
    </r>
    <r>
      <rPr>
        <sz val="11"/>
        <color rgb="FF000000"/>
        <rFont val="Calibri"/>
      </rPr>
      <t>If the Teredo process is running, this is a finding.</t>
    </r>
  </si>
  <si>
    <t>V-240455</t>
  </si>
  <si>
    <r>
      <rPr>
        <sz val="11"/>
        <rFont val="Calibri"/>
      </rPr>
      <t>The DHCP client must be disabled if not needed.</t>
    </r>
  </si>
  <si>
    <r>
      <rPr>
        <sz val="11"/>
        <color rgb="FF000000"/>
        <rFont val="Calibri"/>
      </rPr>
      <t>Edit the /etc/sysconfig/network/ifcfg-* file(s) and change the "bootproto" setting to "static".</t>
    </r>
  </si>
  <si>
    <r>
      <rPr>
        <sz val="11"/>
        <color rgb="FF000000"/>
        <rFont val="Calibri"/>
      </rPr>
      <t>DHCP allows for the unauthenticated configuration of network parameters on the system by exchanging information with a DHCP server.</t>
    </r>
  </si>
  <si>
    <r>
      <rPr>
        <sz val="11"/>
        <color rgb="FF000000"/>
        <rFont val="Calibri"/>
      </rPr>
      <t>Check that no interface is configured to use DHCP:</t>
    </r>
    <r>
      <rPr>
        <sz val="11"/>
        <color rgb="FF000000"/>
        <rFont val="Calibri"/>
      </rPr>
      <t xml:space="preserve">
</t>
    </r>
    <r>
      <rPr>
        <sz val="11"/>
        <color rgb="FF000000"/>
        <rFont val="Calibri"/>
      </rPr>
      <t># grep -i bootproto=dhcp4 /etc/sysconfig/network/ifcfg-*</t>
    </r>
    <r>
      <rPr>
        <sz val="11"/>
        <color rgb="FF000000"/>
        <rFont val="Calibri"/>
      </rPr>
      <t xml:space="preserve">
</t>
    </r>
    <r>
      <rPr>
        <sz val="11"/>
        <color rgb="FF000000"/>
        <rFont val="Calibri"/>
      </rPr>
      <t>If any configuration is found, this is a finding.</t>
    </r>
  </si>
  <si>
    <t>V-240456</t>
  </si>
  <si>
    <r>
      <rPr>
        <sz val="11"/>
        <rFont val="Calibri"/>
      </rPr>
      <t>The SLES for vRealize must have IEEE 1394 (Firewire) disabled unless needed.</t>
    </r>
  </si>
  <si>
    <r>
      <rPr>
        <sz val="11"/>
        <color rgb="FF000000"/>
        <rFont val="Calibri"/>
      </rPr>
      <t>Prevent the SLES for vRealize from loading the firewire module:</t>
    </r>
    <r>
      <rPr>
        <sz val="11"/>
        <color rgb="FF000000"/>
        <rFont val="Calibri"/>
      </rPr>
      <t xml:space="preserve">
</t>
    </r>
    <r>
      <rPr>
        <sz val="11"/>
        <color rgb="FF000000"/>
        <rFont val="Calibri"/>
      </rPr>
      <t># echo "install ieee1394 /bin/true" &gt;&gt; /etc/modprobe.conf.local</t>
    </r>
  </si>
  <si>
    <r>
      <rPr>
        <sz val="11"/>
        <color rgb="FF000000"/>
        <rFont val="Calibri"/>
      </rPr>
      <t>Firewire is a common computer peripheral interface. Firewire devices may include storage devices that could be used to install malicious software on a system or exfiltrate data.</t>
    </r>
  </si>
  <si>
    <r>
      <rPr>
        <sz val="11"/>
        <color rgb="FF000000"/>
        <rFont val="Calibri"/>
      </rPr>
      <t>If the SLES for vRealize needs IEEE 1394 (Firewire), this is not applicable.</t>
    </r>
    <r>
      <rPr>
        <sz val="11"/>
        <color rgb="FF000000"/>
        <rFont val="Calibri"/>
      </rPr>
      <t xml:space="preserve">
</t>
    </r>
    <r>
      <rPr>
        <sz val="11"/>
        <color rgb="FF000000"/>
        <rFont val="Calibri"/>
      </rPr>
      <t>Check if the firewire module is not disabled:</t>
    </r>
    <r>
      <rPr>
        <sz val="11"/>
        <color rgb="FF000000"/>
        <rFont val="Calibri"/>
      </rPr>
      <t xml:space="preserve">
</t>
    </r>
    <r>
      <rPr>
        <sz val="11"/>
        <color rgb="FF000000"/>
        <rFont val="Calibri"/>
      </rPr>
      <t># grep "install ieee1394 /bin/true" /etc/modprobe.conf /etc/modprobe.conf.local /etc/modprobe.d/*</t>
    </r>
    <r>
      <rPr>
        <sz val="11"/>
        <color rgb="FF000000"/>
        <rFont val="Calibri"/>
      </rPr>
      <t xml:space="preserve">
</t>
    </r>
    <r>
      <rPr>
        <sz val="11"/>
        <color rgb="FF000000"/>
        <rFont val="Calibri"/>
      </rPr>
      <t>If no results are returned, this is a finding.</t>
    </r>
  </si>
  <si>
    <t>V-240457</t>
  </si>
  <si>
    <r>
      <rPr>
        <sz val="11"/>
        <rFont val="Calibri"/>
      </rPr>
      <t>Duplicate User IDs (UIDs) must not exist for users within the organization.</t>
    </r>
  </si>
  <si>
    <r>
      <rPr>
        <sz val="11"/>
        <color rgb="FF000000"/>
        <rFont val="Calibri"/>
      </rPr>
      <t>Edit the file /etc/passwd and provide each organizational user account that has a duplicate UID with a unique UID.</t>
    </r>
  </si>
  <si>
    <r>
      <rPr>
        <sz val="11"/>
        <color rgb="FF000000"/>
        <rFont val="Calibri"/>
      </rPr>
      <t>To assure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 xml:space="preserve">Organizational users include organizational employees or individuals the organization deems to have equivalent status of employees (e.g., contractors). Organizational users (and processes acting on behalf of users) must be uniquely identified and authenticated to all accesses, except for the following: </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</si>
  <si>
    <r>
      <rPr>
        <sz val="11"/>
        <color rgb="FF000000"/>
        <rFont val="Calibri"/>
      </rPr>
      <t>Verify that the SLES for vRealize contains no duplicate UIDs for organizational users by running the following command:</t>
    </r>
    <r>
      <rPr>
        <sz val="11"/>
        <color rgb="FF000000"/>
        <rFont val="Calibri"/>
      </rPr>
      <t xml:space="preserve">
</t>
    </r>
    <r>
      <rPr>
        <sz val="11"/>
        <color rgb="FF000000"/>
        <rFont val="Calibri"/>
      </rPr>
      <t># awk -F ":" 'list[$3]++{print $1, $3}' /etc/passwd</t>
    </r>
    <r>
      <rPr>
        <sz val="11"/>
        <color rgb="FF000000"/>
        <rFont val="Calibri"/>
      </rPr>
      <t xml:space="preserve">
</t>
    </r>
    <r>
      <rPr>
        <sz val="11"/>
        <color rgb="FF000000"/>
        <rFont val="Calibri"/>
      </rPr>
      <t>If output is produced, this is a finding.</t>
    </r>
  </si>
  <si>
    <t>V-240458</t>
  </si>
  <si>
    <r>
      <rPr>
        <sz val="11"/>
        <rFont val="Calibri"/>
      </rPr>
      <t>The SLES for vRealize must prevent direct logon into the root account.</t>
    </r>
  </si>
  <si>
    <r>
      <rPr>
        <sz val="11"/>
        <color rgb="FF000000"/>
        <rFont val="Calibri"/>
      </rPr>
      <t>Configure the SLES for vRealize to prevent direct logons to the "root" account by performing the following operations:</t>
    </r>
    <r>
      <rPr>
        <sz val="11"/>
        <color rgb="FF000000"/>
        <rFont val="Calibri"/>
      </rPr>
      <t xml:space="preserve">
</t>
    </r>
    <r>
      <rPr>
        <sz val="11"/>
        <color rgb="FF000000"/>
        <rFont val="Calibri"/>
      </rPr>
      <t>Add this line to the /etc/group file:</t>
    </r>
    <r>
      <rPr>
        <sz val="11"/>
        <color rgb="FF000000"/>
        <rFont val="Calibri"/>
      </rPr>
      <t xml:space="preserve">
</t>
    </r>
    <r>
      <rPr>
        <sz val="11"/>
        <color rgb="FF000000"/>
        <rFont val="Calibri"/>
      </rPr>
      <t>admin:x:[UNIQUE_NUMBER]:[USERNAME]</t>
    </r>
    <r>
      <rPr>
        <sz val="11"/>
        <color rgb="FF000000"/>
        <rFont val="Calibri"/>
      </rPr>
      <t xml:space="preserve">
</t>
    </r>
    <r>
      <rPr>
        <sz val="11"/>
        <color rgb="FF000000"/>
        <rFont val="Calibri"/>
      </rPr>
      <t>USERNAME is the user to be added to the admin group.</t>
    </r>
    <r>
      <rPr>
        <sz val="11"/>
        <color rgb="FF000000"/>
        <rFont val="Calibri"/>
      </rPr>
      <t xml:space="preserve">
</t>
    </r>
    <r>
      <rPr>
        <sz val="11"/>
        <color rgb="FF000000"/>
        <rFont val="Calibri"/>
      </rPr>
      <t>UNIQUE_NUMBER is a number entered into the ID field of an entry that is unique to all other IDs in the file.</t>
    </r>
    <r>
      <rPr>
        <sz val="11"/>
        <color rgb="FF000000"/>
        <rFont val="Calibri"/>
      </rPr>
      <t xml:space="preserve">
</t>
    </r>
    <r>
      <rPr>
        <sz val="11"/>
        <color rgb="FF000000"/>
        <rFont val="Calibri"/>
      </rPr>
      <t>Comment out the following lines in /etc/sudoers file:</t>
    </r>
    <r>
      <rPr>
        <sz val="11"/>
        <color rgb="FF000000"/>
        <rFont val="Calibri"/>
      </rPr>
      <t xml:space="preserve">
</t>
    </r>
    <r>
      <rPr>
        <sz val="11"/>
        <color rgb="FF000000"/>
        <rFont val="Calibri"/>
      </rPr>
      <t>Default targetpw</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Under the line in the /etc/sudoers file:</t>
    </r>
    <r>
      <rPr>
        <sz val="11"/>
        <color rgb="FF000000"/>
        <rFont val="Calibri"/>
      </rPr>
      <t xml:space="preserve">
</t>
    </r>
    <r>
      <rPr>
        <sz val="11"/>
        <color rgb="FF000000"/>
        <rFont val="Calibri"/>
      </rPr>
      <t>root ALL=(ALL) All</t>
    </r>
    <r>
      <rPr>
        <sz val="11"/>
        <color rgb="FF000000"/>
        <rFont val="Calibri"/>
      </rPr>
      <t xml:space="preserve">
</t>
    </r>
    <r>
      <rPr>
        <sz val="11"/>
        <color rgb="FF000000"/>
        <rFont val="Calibri"/>
      </rPr>
      <t>Add the following line:</t>
    </r>
    <r>
      <rPr>
        <sz val="11"/>
        <color rgb="FF000000"/>
        <rFont val="Calibri"/>
      </rPr>
      <t xml:space="preserve">
</t>
    </r>
    <r>
      <rPr>
        <sz val="11"/>
        <color rgb="FF000000"/>
        <rFont val="Calibri"/>
      </rPr>
      <t>%admin ALL=(ALL) ALL</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 passwd -d root</t>
    </r>
  </si>
  <si>
    <r>
      <rPr>
        <sz val="11"/>
        <color rgb="FF000000"/>
        <rFont val="Calibri"/>
      </rPr>
      <t>To assure individual accountability and prevent unauthorized access, organizational users must be individually identified and authenticated.</t>
    </r>
    <r>
      <rPr>
        <sz val="11"/>
        <color rgb="FF000000"/>
        <rFont val="Calibri"/>
      </rPr>
      <t xml:space="preserve">
</t>
    </r>
    <r>
      <rPr>
        <sz val="11"/>
        <color rgb="FF000000"/>
        <rFont val="Calibri"/>
      </rPr>
      <t>A group authenticator is a generic account used by multiple individuals. Use of a group authenticator alone does not uniquely identify individual users. Examples of the group authenticator is the UNIX OS "root" user account, the Windows "Administrator" account, the "sa" account, or a "helpdesk" account.</t>
    </r>
    <r>
      <rPr>
        <sz val="11"/>
        <color rgb="FF000000"/>
        <rFont val="Calibri"/>
      </rPr>
      <t xml:space="preserve">
</t>
    </r>
    <r>
      <rPr>
        <sz val="11"/>
        <color rgb="FF000000"/>
        <rFont val="Calibri"/>
      </rPr>
      <t>For example, the UNIX and Windows operating systems offer a 'switch user' capability allowing users to authenticate with their individual credentials and, when needed, 'switch' to the administrator role. This method provides for unique individual authentication prior to using a group authenticator.</t>
    </r>
    <r>
      <rPr>
        <sz val="11"/>
        <color rgb="FF000000"/>
        <rFont val="Calibri"/>
      </rPr>
      <t xml:space="preserve">
</t>
    </r>
    <r>
      <rPr>
        <sz val="11"/>
        <color rgb="FF000000"/>
        <rFont val="Calibri"/>
      </rPr>
      <t>Users (and any processes acting on behalf of users) need to be uniquely identified and authenticated for all accesses other than those accesses explicitly identified and documented by the organization, which outlines specific user actions that can be performed on the operating system without identification or authentication.</t>
    </r>
    <r>
      <rPr>
        <sz val="11"/>
        <color rgb="FF000000"/>
        <rFont val="Calibri"/>
      </rPr>
      <t xml:space="preserve">
</t>
    </r>
    <r>
      <rPr>
        <sz val="11"/>
        <color rgb="FF000000"/>
        <rFont val="Calibri"/>
      </rPr>
      <t>Requiring individuals to be authenticated with an individual authenticator prior to using a group authenticator allows for traceability of actions, as well as adding an additional level of protection of the actions that can be taken with group account knowledge.</t>
    </r>
  </si>
  <si>
    <r>
      <rPr>
        <sz val="11"/>
        <color rgb="FF000000"/>
        <rFont val="Calibri"/>
      </rPr>
      <t>Verify the SLES for vRealize prevents direct logons to the "root" account by running the following command:</t>
    </r>
    <r>
      <rPr>
        <sz val="11"/>
        <color rgb="FF000000"/>
        <rFont val="Calibri"/>
      </rPr>
      <t xml:space="preserve">
</t>
    </r>
    <r>
      <rPr>
        <sz val="11"/>
        <color rgb="FF000000"/>
        <rFont val="Calibri"/>
      </rPr>
      <t># grep root /etc/shadow | cut -d "":"" -f 2</t>
    </r>
    <r>
      <rPr>
        <sz val="11"/>
        <color rgb="FF000000"/>
        <rFont val="Calibri"/>
      </rPr>
      <t xml:space="preserve">
</t>
    </r>
    <r>
      <rPr>
        <sz val="11"/>
        <color rgb="FF000000"/>
        <rFont val="Calibri"/>
      </rPr>
      <t>If the returned message contains any text, this is a finding.</t>
    </r>
  </si>
  <si>
    <t>V-240459</t>
  </si>
  <si>
    <r>
      <rPr>
        <sz val="11"/>
        <rFont val="Calibri"/>
      </rPr>
      <t>The SLES for vRealize must enforce SSHv2 for network access to privileged accounts.</t>
    </r>
  </si>
  <si>
    <r>
      <rPr>
        <sz val="11"/>
        <color rgb="FF000000"/>
        <rFont val="Calibri"/>
      </rPr>
      <t>Configure the SLES for vRealize to enforce SSHv2 for network access to privileged accounts by running the following commands:</t>
    </r>
    <r>
      <rPr>
        <sz val="11"/>
        <color rgb="FF000000"/>
        <rFont val="Calibri"/>
      </rPr>
      <t xml:space="preserve">
</t>
    </r>
    <r>
      <rPr>
        <sz val="11"/>
        <color rgb="FF000000"/>
        <rFont val="Calibri"/>
      </rPr>
      <t># sed -i 's/^.*\bProtocol\b.*$/Protocol 2/' /etc/ssh/sshd_config</t>
    </r>
    <r>
      <rPr>
        <sz val="11"/>
        <color rgb="FF000000"/>
        <rFont val="Calibri"/>
      </rPr>
      <t xml:space="preserve">
</t>
    </r>
    <r>
      <rPr>
        <sz val="11"/>
        <color rgb="FF000000"/>
        <rFont val="Calibri"/>
      </rPr>
      <t>Restart the ssh service:</t>
    </r>
    <r>
      <rPr>
        <sz val="11"/>
        <color rgb="FF000000"/>
        <rFont val="Calibri"/>
      </rPr>
      <t xml:space="preserve">
</t>
    </r>
    <r>
      <rPr>
        <sz val="11"/>
        <color rgb="FF000000"/>
        <rFont val="Calibri"/>
      </rPr>
      <t># service sshd restart</t>
    </r>
  </si>
  <si>
    <r>
      <rPr>
        <sz val="11"/>
        <color rgb="FF000000"/>
        <rFont val="Calibri"/>
      </rPr>
      <t>A replay attack may enable an unauthorized user to gain access to the operating system. Authentication sessions between the authenticator and the operating system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privileged account is any information system account with authorizations of a privileged user.</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</si>
  <si>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Verify that the SLES for vRealize enforces SSHv2 for network access to privileged accounts by running the following command:</t>
    </r>
    <r>
      <rPr>
        <sz val="11"/>
        <color rgb="FF000000"/>
        <rFont val="Calibri"/>
      </rPr>
      <t xml:space="preserve">
</t>
    </r>
    <r>
      <rPr>
        <sz val="11"/>
        <color rgb="FF000000"/>
        <rFont val="Calibri"/>
      </rPr>
      <t>Replace [ADDRESS] in the following command with the correct IP address based on the current system configuration.</t>
    </r>
    <r>
      <rPr>
        <sz val="11"/>
        <color rgb="FF000000"/>
        <rFont val="Calibri"/>
      </rPr>
      <t xml:space="preserve">
</t>
    </r>
    <r>
      <rPr>
        <sz val="11"/>
        <color rgb="FF000000"/>
        <rFont val="Calibri"/>
      </rPr>
      <t># ssh -1 [ADDRESS]</t>
    </r>
    <r>
      <rPr>
        <sz val="11"/>
        <color rgb="FF000000"/>
        <rFont val="Calibri"/>
      </rPr>
      <t xml:space="preserve">
</t>
    </r>
    <r>
      <rPr>
        <sz val="11"/>
        <color rgb="FF000000"/>
        <rFont val="Calibri"/>
      </rPr>
      <t>An example of the command usage is as follows:</t>
    </r>
    <r>
      <rPr>
        <sz val="11"/>
        <color rgb="FF000000"/>
        <rFont val="Calibri"/>
      </rPr>
      <t xml:space="preserve">
</t>
    </r>
    <r>
      <rPr>
        <sz val="11"/>
        <color rgb="FF000000"/>
        <rFont val="Calibri"/>
      </rPr>
      <t># ssh -1 localhost</t>
    </r>
    <r>
      <rPr>
        <sz val="11"/>
        <color rgb="FF000000"/>
        <rFont val="Calibri"/>
      </rPr>
      <t xml:space="preserve">
</t>
    </r>
    <r>
      <rPr>
        <sz val="11"/>
        <color rgb="FF000000"/>
        <rFont val="Calibri"/>
      </rPr>
      <t>The output must be the following:</t>
    </r>
    <r>
      <rPr>
        <sz val="11"/>
        <color rgb="FF000000"/>
        <rFont val="Calibri"/>
      </rPr>
      <t xml:space="preserve">
</t>
    </r>
    <r>
      <rPr>
        <sz val="11"/>
        <color rgb="FF000000"/>
        <rFont val="Calibri"/>
      </rPr>
      <t>Protocol major versions differ: 1 vs. 2</t>
    </r>
    <r>
      <rPr>
        <sz val="11"/>
        <color rgb="FF000000"/>
        <rFont val="Calibri"/>
      </rPr>
      <t xml:space="preserve">
</t>
    </r>
    <r>
      <rPr>
        <sz val="11"/>
        <color rgb="FF000000"/>
        <rFont val="Calibri"/>
      </rPr>
      <t>If the output is not as listed above, this is a finding.</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Verify that the ssh is configured to enforce SSHv2 for network access to privileged accounts by running the following command:</t>
    </r>
    <r>
      <rPr>
        <sz val="11"/>
        <color rgb="FF000000"/>
        <rFont val="Calibri"/>
      </rPr>
      <t xml:space="preserve">
</t>
    </r>
    <r>
      <rPr>
        <sz val="11"/>
        <color rgb="FF000000"/>
        <rFont val="Calibri"/>
      </rPr>
      <t># grep Protocol /etc/ssh/sshd_config</t>
    </r>
    <r>
      <rPr>
        <sz val="11"/>
        <color rgb="FF000000"/>
        <rFont val="Calibri"/>
      </rPr>
      <t xml:space="preserve">
</t>
    </r>
    <r>
      <rPr>
        <sz val="11"/>
        <color rgb="FF000000"/>
        <rFont val="Calibri"/>
      </rPr>
      <t>If the result is not "Protocol 2", this is a finding.</t>
    </r>
  </si>
  <si>
    <t>V-240460</t>
  </si>
  <si>
    <r>
      <rPr>
        <sz val="11"/>
        <rFont val="Calibri"/>
      </rPr>
      <t>The SLES for vRealize must enforce SSHv2 for network access to non-privileged accounts.</t>
    </r>
  </si>
  <si>
    <r>
      <rPr>
        <sz val="11"/>
        <color rgb="FF000000"/>
        <rFont val="Calibri"/>
      </rPr>
      <t>Configure the SLES for vRealize to enforce SSHv2 for network access to non-privileged accounts by running the following commands:</t>
    </r>
    <r>
      <rPr>
        <sz val="11"/>
        <color rgb="FF000000"/>
        <rFont val="Calibri"/>
      </rPr>
      <t xml:space="preserve">
</t>
    </r>
    <r>
      <rPr>
        <sz val="11"/>
        <color rgb="FF000000"/>
        <rFont val="Calibri"/>
      </rPr>
      <t># sed -i 's/^.*\bProtocol\b.*$/Protocol 2/' /etc/ssh/sshd_config</t>
    </r>
    <r>
      <rPr>
        <sz val="11"/>
        <color rgb="FF000000"/>
        <rFont val="Calibri"/>
      </rPr>
      <t xml:space="preserve">
</t>
    </r>
    <r>
      <rPr>
        <sz val="11"/>
        <color rgb="FF000000"/>
        <rFont val="Calibri"/>
      </rPr>
      <t>Restart the ssh service:</t>
    </r>
    <r>
      <rPr>
        <sz val="11"/>
        <color rgb="FF000000"/>
        <rFont val="Calibri"/>
      </rPr>
      <t xml:space="preserve">
</t>
    </r>
    <r>
      <rPr>
        <sz val="11"/>
        <color rgb="FF000000"/>
        <rFont val="Calibri"/>
      </rPr>
      <t># service sshd restart</t>
    </r>
  </si>
  <si>
    <r>
      <rPr>
        <sz val="11"/>
        <color rgb="FF000000"/>
        <rFont val="Calibri"/>
      </rPr>
      <t>A replay attack may enable an unauthorized user to gain access to the operating system. Authentication sessions between the authenticator and the operating system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non-privileged account is any operating system account with authorizations of a non-privileged user.</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</si>
  <si>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Verify that the SLES for vRealize enforces SSHv2 for network access to privileged accounts by running the following command:</t>
    </r>
    <r>
      <rPr>
        <sz val="11"/>
        <color rgb="FF000000"/>
        <rFont val="Calibri"/>
      </rPr>
      <t xml:space="preserve">
</t>
    </r>
    <r>
      <rPr>
        <sz val="11"/>
        <color rgb="FF000000"/>
        <rFont val="Calibri"/>
      </rPr>
      <t>Replace [ADDRESS] in the following command with the correct IP address based on the current system configuration.</t>
    </r>
    <r>
      <rPr>
        <sz val="11"/>
        <color rgb="FF000000"/>
        <rFont val="Calibri"/>
      </rPr>
      <t xml:space="preserve">
</t>
    </r>
    <r>
      <rPr>
        <sz val="11"/>
        <color rgb="FF000000"/>
        <rFont val="Calibri"/>
      </rPr>
      <t># ssh -1 [ADDRESS]</t>
    </r>
    <r>
      <rPr>
        <sz val="11"/>
        <color rgb="FF000000"/>
        <rFont val="Calibri"/>
      </rPr>
      <t xml:space="preserve">
</t>
    </r>
    <r>
      <rPr>
        <sz val="11"/>
        <color rgb="FF000000"/>
        <rFont val="Calibri"/>
      </rPr>
      <t>An example of the command usage is as follows:</t>
    </r>
    <r>
      <rPr>
        <sz val="11"/>
        <color rgb="FF000000"/>
        <rFont val="Calibri"/>
      </rPr>
      <t xml:space="preserve">
</t>
    </r>
    <r>
      <rPr>
        <sz val="11"/>
        <color rgb="FF000000"/>
        <rFont val="Calibri"/>
      </rPr>
      <t># ssh -1 localhost</t>
    </r>
    <r>
      <rPr>
        <sz val="11"/>
        <color rgb="FF000000"/>
        <rFont val="Calibri"/>
      </rPr>
      <t xml:space="preserve">
</t>
    </r>
    <r>
      <rPr>
        <sz val="11"/>
        <color rgb="FF000000"/>
        <rFont val="Calibri"/>
      </rPr>
      <t>The output must be one of the following items:</t>
    </r>
    <r>
      <rPr>
        <sz val="11"/>
        <color rgb="FF000000"/>
        <rFont val="Calibri"/>
      </rPr>
      <t xml:space="preserve">
</t>
    </r>
    <r>
      <rPr>
        <sz val="11"/>
        <color rgb="FF000000"/>
        <rFont val="Calibri"/>
      </rPr>
      <t>Protocol major versions differ: 1 vs. 2</t>
    </r>
    <r>
      <rPr>
        <sz val="11"/>
        <color rgb="FF000000"/>
        <rFont val="Calibri"/>
      </rPr>
      <t xml:space="preserve">
</t>
    </r>
    <r>
      <rPr>
        <sz val="11"/>
        <color rgb="FF000000"/>
        <rFont val="Calibri"/>
      </rPr>
      <t>OR:</t>
    </r>
    <r>
      <rPr>
        <sz val="11"/>
        <color rgb="FF000000"/>
        <rFont val="Calibri"/>
      </rPr>
      <t xml:space="preserve">
</t>
    </r>
    <r>
      <rPr>
        <sz val="11"/>
        <color rgb="FF000000"/>
        <rFont val="Calibri"/>
      </rPr>
      <t>Protocol 1 not allowed in the FIPS mode.</t>
    </r>
    <r>
      <rPr>
        <sz val="11"/>
        <color rgb="FF000000"/>
        <rFont val="Calibri"/>
      </rPr>
      <t xml:space="preserve">
</t>
    </r>
    <r>
      <rPr>
        <sz val="11"/>
        <color rgb="FF000000"/>
        <rFont val="Calibri"/>
      </rPr>
      <t>If the output is not one of the above, this is a finding.</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Verify that the ssh is configured to enforce SSHv2 for network access to privileged accounts by running the following command:</t>
    </r>
    <r>
      <rPr>
        <sz val="11"/>
        <color rgb="FF000000"/>
        <rFont val="Calibri"/>
      </rPr>
      <t xml:space="preserve">
</t>
    </r>
    <r>
      <rPr>
        <sz val="11"/>
        <color rgb="FF000000"/>
        <rFont val="Calibri"/>
      </rPr>
      <t># grep Protocol /etc/ssh/sshd_config</t>
    </r>
    <r>
      <rPr>
        <sz val="11"/>
        <color rgb="FF000000"/>
        <rFont val="Calibri"/>
      </rPr>
      <t xml:space="preserve">
</t>
    </r>
    <r>
      <rPr>
        <sz val="11"/>
        <color rgb="FF000000"/>
        <rFont val="Calibri"/>
      </rPr>
      <t>If the result is not "Protocol 2", this is a finding.</t>
    </r>
  </si>
  <si>
    <t>V-240461</t>
  </si>
  <si>
    <r>
      <rPr>
        <sz val="11"/>
        <rFont val="Calibri"/>
      </rPr>
      <t>The SLES for vRealize must disable account identifiers of individuals and roles (such as root) after 35 days of inactivity after password expiration.</t>
    </r>
  </si>
  <si>
    <r>
      <rPr>
        <sz val="11"/>
        <color rgb="FF000000"/>
        <rFont val="Calibri"/>
      </rPr>
      <t>Configure the SLES for vRealize to disable account identifiers after 35 days of inactivity after the password expiration. Run the following command to change the configuration for useradd:</t>
    </r>
    <r>
      <rPr>
        <sz val="11"/>
        <color rgb="FF000000"/>
        <rFont val="Calibri"/>
      </rPr>
      <t xml:space="preserve">
</t>
    </r>
    <r>
      <rPr>
        <sz val="11"/>
        <color rgb="FF000000"/>
        <rFont val="Calibri"/>
      </rPr>
      <t>Replace [VALUE] in the command with any integer from the range 0&lt;[VALUE]&lt;= 35.</t>
    </r>
    <r>
      <rPr>
        <sz val="11"/>
        <color rgb="FF000000"/>
        <rFont val="Calibri"/>
      </rPr>
      <t xml:space="preserve">
</t>
    </r>
    <r>
      <rPr>
        <sz val="11"/>
        <color rgb="FF000000"/>
        <rFont val="Calibri"/>
      </rPr>
      <t># sed -i "s/^.*\bINACTIVE\b.*$/INACTIVE=[VALUE]/" /etc/default/useradd</t>
    </r>
    <r>
      <rPr>
        <sz val="11"/>
        <color rgb="FF000000"/>
        <rFont val="Calibri"/>
      </rPr>
      <t xml:space="preserve">
</t>
    </r>
    <r>
      <rPr>
        <sz val="11"/>
        <color rgb="FF000000"/>
        <rFont val="Calibri"/>
      </rPr>
      <t>DoD recommendation is "35" days, but a lower value is acceptable. The value "-1" will disable this feature and "0" will disable the account immediately after the password expires.</t>
    </r>
  </si>
  <si>
    <r>
      <rPr>
        <sz val="11"/>
        <color rgb="FF000000"/>
        <rFont val="Calibri"/>
      </rPr>
      <t>Inactive identifiers pose a risk to systems and applications because attackers may exploit an inactive identifier and potentially obtain undetected access to the system. Owners of inactive accounts will not notice if unauthorized access to their user account has been obtained.</t>
    </r>
    <r>
      <rPr>
        <sz val="11"/>
        <color rgb="FF000000"/>
        <rFont val="Calibri"/>
      </rPr>
      <t xml:space="preserve">
</t>
    </r>
    <r>
      <rPr>
        <sz val="11"/>
        <color rgb="FF000000"/>
        <rFont val="Calibri"/>
      </rPr>
      <t>Operating systems need to track periods of inactivity and disable application identifiers after 35 days of inactivity.</t>
    </r>
  </si>
  <si>
    <r>
      <rPr>
        <sz val="11"/>
        <color rgb="FF000000"/>
        <rFont val="Calibri"/>
      </rPr>
      <t>Verify the SLES for vRealize disables account identifiers after "35" days of inactivity after the password expiration, by performing the following commands:</t>
    </r>
    <r>
      <rPr>
        <sz val="11"/>
        <color rgb="FF000000"/>
        <rFont val="Calibri"/>
      </rPr>
      <t xml:space="preserve">
</t>
    </r>
    <r>
      <rPr>
        <sz val="11"/>
        <color rgb="FF000000"/>
        <rFont val="Calibri"/>
      </rPr>
      <t># grep "INACTIVE" /etc/default/useradd</t>
    </r>
    <r>
      <rPr>
        <sz val="11"/>
        <color rgb="FF000000"/>
        <rFont val="Calibri"/>
      </rPr>
      <t xml:space="preserve">
</t>
    </r>
    <r>
      <rPr>
        <sz val="11"/>
        <color rgb="FF000000"/>
        <rFont val="Calibri"/>
      </rPr>
      <t xml:space="preserve">The output must indicate the "INACTIVE" configuration option is set to an appropriate integer as shown in the example below: </t>
    </r>
    <r>
      <rPr>
        <sz val="11"/>
        <color rgb="FF000000"/>
        <rFont val="Calibri"/>
      </rPr>
      <t xml:space="preserve">
</t>
    </r>
    <r>
      <rPr>
        <sz val="11"/>
        <color rgb="FF000000"/>
        <rFont val="Calibri"/>
      </rPr>
      <t>grep "INACTIVE" /etc/default/useradd</t>
    </r>
    <r>
      <rPr>
        <sz val="11"/>
        <color rgb="FF000000"/>
        <rFont val="Calibri"/>
      </rPr>
      <t xml:space="preserve">
</t>
    </r>
    <r>
      <rPr>
        <sz val="11"/>
        <color rgb="FF000000"/>
        <rFont val="Calibri"/>
      </rPr>
      <t>INACTIVE=35</t>
    </r>
    <r>
      <rPr>
        <sz val="11"/>
        <color rgb="FF000000"/>
        <rFont val="Calibri"/>
      </rPr>
      <t xml:space="preserve">
</t>
    </r>
    <r>
      <rPr>
        <sz val="11"/>
        <color rgb="FF000000"/>
        <rFont val="Calibri"/>
      </rPr>
      <t>If "INACTIVE" is not set to the value of "35" or less, this is a finding.</t>
    </r>
  </si>
  <si>
    <t>V-240462</t>
  </si>
  <si>
    <r>
      <rPr>
        <sz val="11"/>
        <rFont val="Calibri"/>
      </rPr>
      <t>The SLES for vRealize must use mechanisms meeting the requirements of applicable federal laws, Executive orders, directives, policies, regulations, standards, and guidance for authentication to a cryptographic module.</t>
    </r>
  </si>
  <si>
    <r>
      <rPr>
        <sz val="11"/>
        <color rgb="FF000000"/>
        <rFont val="Calibri"/>
      </rPr>
      <t>Edit the /etc/default/passwd file and add or change the "CRYPT" variable setting so that it contains:</t>
    </r>
    <r>
      <rPr>
        <sz val="11"/>
        <color rgb="FF000000"/>
        <rFont val="Calibri"/>
      </rPr>
      <t xml:space="preserve">
</t>
    </r>
    <r>
      <rPr>
        <sz val="11"/>
        <color rgb="FF000000"/>
        <rFont val="Calibri"/>
      </rPr>
      <t xml:space="preserve">CRYPT=sha256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CRYPT=sha512 </t>
    </r>
    <r>
      <rPr>
        <sz val="11"/>
        <color rgb="FF000000"/>
        <rFont val="Calibri"/>
      </rPr>
      <t xml:space="preserve">
</t>
    </r>
    <r>
      <rPr>
        <sz val="11"/>
        <color rgb="FF000000"/>
        <rFont val="Calibri"/>
      </rPr>
      <t>Edit the /etc/default/passwd file and add or change the "CRYPT_FILES" variable setting so that it contains:</t>
    </r>
    <r>
      <rPr>
        <sz val="11"/>
        <color rgb="FF000000"/>
        <rFont val="Calibri"/>
      </rPr>
      <t xml:space="preserve">
</t>
    </r>
    <r>
      <rPr>
        <sz val="11"/>
        <color rgb="FF000000"/>
        <rFont val="Calibri"/>
      </rPr>
      <t xml:space="preserve">CRYPT_FILES=sha256 </t>
    </r>
    <r>
      <rPr>
        <sz val="11"/>
        <color rgb="FF000000"/>
        <rFont val="Calibri"/>
      </rPr>
      <t xml:space="preserve">
</t>
    </r>
    <r>
      <rPr>
        <sz val="11"/>
        <color rgb="FF000000"/>
        <rFont val="Calibri"/>
      </rPr>
      <t>OR</t>
    </r>
    <r>
      <rPr>
        <sz val="11"/>
        <color rgb="FF000000"/>
        <rFont val="Calibri"/>
      </rPr>
      <t xml:space="preserve">
</t>
    </r>
    <r>
      <rPr>
        <sz val="11"/>
        <color rgb="FF000000"/>
        <rFont val="Calibri"/>
      </rPr>
      <t>CRYPT_FILES=sha512</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</si>
  <si>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Operating systems utilizing encryption are required to use FIPS-compliant mechanisms for authenticating to cryptographic modules. </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 This allows for Security Levels 1, 2, 3, or 4 for use on a general purpose computing system.</t>
    </r>
  </si>
  <si>
    <r>
      <rPr>
        <sz val="11"/>
        <color rgb="FF000000"/>
        <rFont val="Calibri"/>
      </rPr>
      <t>Check the /etc/default/passwd file:</t>
    </r>
    <r>
      <rPr>
        <sz val="11"/>
        <color rgb="FF000000"/>
        <rFont val="Calibri"/>
      </rPr>
      <t xml:space="preserve">
</t>
    </r>
    <r>
      <rPr>
        <sz val="11"/>
        <color rgb="FF000000"/>
        <rFont val="Calibri"/>
      </rPr>
      <t># grep CRYPT /etc/default/passwd</t>
    </r>
    <r>
      <rPr>
        <sz val="11"/>
        <color rgb="FF000000"/>
        <rFont val="Calibri"/>
      </rPr>
      <t xml:space="preserve">
</t>
    </r>
    <r>
      <rPr>
        <sz val="11"/>
        <color rgb="FF000000"/>
        <rFont val="Calibri"/>
      </rPr>
      <t>If the "CRYPT" setting in /etc/default/passwd is not present, or not set to "SHA256" or "SHA512", this is a finding.</t>
    </r>
    <r>
      <rPr>
        <sz val="11"/>
        <color rgb="FF000000"/>
        <rFont val="Calibri"/>
      </rPr>
      <t xml:space="preserve">
</t>
    </r>
    <r>
      <rPr>
        <sz val="11"/>
        <color rgb="FF000000"/>
        <rFont val="Calibri"/>
      </rPr>
      <t>If the "CRYPT_FILES" setting in /etc/default/passwd is not present, or not set to "SHA256" or "SHA512", this is a finding.</t>
    </r>
  </si>
  <si>
    <t>V-240463</t>
  </si>
  <si>
    <r>
      <rPr>
        <sz val="11"/>
        <rFont val="Calibri"/>
      </rPr>
      <t>The SLES for vRealize must uniquely identify and must authenticate non-organizational users (or processes acting on behalf of non-organizational users).</t>
    </r>
  </si>
  <si>
    <r>
      <rPr>
        <sz val="11"/>
        <color rgb="FF000000"/>
        <rFont val="Calibri"/>
      </rPr>
      <t>Change usernames, or delete accounts, so each has a unique name.</t>
    </r>
  </si>
  <si>
    <r>
      <rPr>
        <sz val="11"/>
        <color rgb="FF000000"/>
        <rFont val="Calibri"/>
      </rPr>
      <t>Lack of authentication and identification enables non-organizational users to gain access to the application or possibly other information systems and provides an opportunity for intruders to compromise resources within the application or information system.</t>
    </r>
    <r>
      <rPr>
        <sz val="11"/>
        <color rgb="FF000000"/>
        <rFont val="Calibri"/>
      </rPr>
      <t xml:space="preserve">
</t>
    </r>
    <r>
      <rPr>
        <sz val="11"/>
        <color rgb="FF000000"/>
        <rFont val="Calibri"/>
      </rPr>
      <t>Non-organizational users include all information system users other than organizational users, which include organizational employees or individuals the organization deems to have equivalent status of an employee (e.g., contractors and guest researchers).</t>
    </r>
    <r>
      <rPr>
        <sz val="11"/>
        <color rgb="FF000000"/>
        <rFont val="Calibri"/>
      </rPr>
      <t xml:space="preserve">
</t>
    </r>
    <r>
      <rPr>
        <sz val="11"/>
        <color rgb="FF000000"/>
        <rFont val="Calibri"/>
      </rPr>
      <t>Non-organizational users must be uniquely identified and authenticated for all accesses other than those accesses explicitly identified and documented by the organization when related to the use of anonymous access.</t>
    </r>
  </si>
  <si>
    <r>
      <rPr>
        <sz val="11"/>
        <color rgb="FF000000"/>
        <rFont val="Calibri"/>
      </rPr>
      <t xml:space="preserve">Run the following command to check for duplicate account names: </t>
    </r>
    <r>
      <rPr>
        <sz val="11"/>
        <color rgb="FF000000"/>
        <rFont val="Calibri"/>
      </rPr>
      <t xml:space="preserve">
</t>
    </r>
    <r>
      <rPr>
        <sz val="11"/>
        <color rgb="FF000000"/>
        <rFont val="Calibri"/>
      </rPr>
      <t># pwck -rq</t>
    </r>
    <r>
      <rPr>
        <sz val="11"/>
        <color rgb="FF000000"/>
        <rFont val="Calibri"/>
      </rPr>
      <t xml:space="preserve">
</t>
    </r>
    <r>
      <rPr>
        <sz val="11"/>
        <color rgb="FF000000"/>
        <rFont val="Calibri"/>
      </rPr>
      <t xml:space="preserve">If there are no duplicate names, no line will be returned. </t>
    </r>
    <r>
      <rPr>
        <sz val="11"/>
        <color rgb="FF000000"/>
        <rFont val="Calibri"/>
      </rPr>
      <t xml:space="preserve">
</t>
    </r>
    <r>
      <rPr>
        <sz val="11"/>
        <color rgb="FF000000"/>
        <rFont val="Calibri"/>
      </rPr>
      <t>If a line is returned, this is a finding.</t>
    </r>
  </si>
  <si>
    <t>V-240464</t>
  </si>
  <si>
    <r>
      <rPr>
        <sz val="11"/>
        <rFont val="Calibri"/>
      </rPr>
      <t>All GIDs referenced in /etc/passwd must be defined in /etc/group.</t>
    </r>
  </si>
  <si>
    <r>
      <rPr>
        <sz val="11"/>
        <color rgb="FF000000"/>
        <rFont val="Calibri"/>
      </rPr>
      <t>Add a group to the system for each GID referenced without a corresponding group.</t>
    </r>
  </si>
  <si>
    <r>
      <rPr>
        <sz val="11"/>
        <color rgb="FF000000"/>
        <rFont val="Calibri"/>
      </rPr>
      <t>Inconsistency in GIDs between /etc/passwd and /etc/group could lead to a user having unintended rights.</t>
    </r>
  </si>
  <si>
    <r>
      <rPr>
        <sz val="11"/>
        <color rgb="FF000000"/>
        <rFont val="Calibri"/>
      </rPr>
      <t xml:space="preserve">To ensure all GIDs referenced in /etc/passwd are defined in /etc/group, run the following command:  </t>
    </r>
    <r>
      <rPr>
        <sz val="11"/>
        <color rgb="FF000000"/>
        <rFont val="Calibri"/>
      </rPr>
      <t xml:space="preserve">
</t>
    </r>
    <r>
      <rPr>
        <sz val="11"/>
        <color rgb="FF000000"/>
        <rFont val="Calibri"/>
      </rPr>
      <t># pwck -rq</t>
    </r>
    <r>
      <rPr>
        <sz val="11"/>
        <color rgb="FF000000"/>
        <rFont val="Calibri"/>
      </rPr>
      <t xml:space="preserve">
</t>
    </r>
    <r>
      <rPr>
        <sz val="11"/>
        <color rgb="FF000000"/>
        <rFont val="Calibri"/>
      </rPr>
      <t>If a line is returned, this is a finding.</t>
    </r>
  </si>
  <si>
    <t>V-240465</t>
  </si>
  <si>
    <r>
      <rPr>
        <sz val="11"/>
        <color rgb="FF000000"/>
        <rFont val="Calibri"/>
      </rPr>
      <t>Configure the SLES for vRealize to uniquely identify and authenticate non-organizational users (or processes acting on behalf of non-organizational users).</t>
    </r>
    <r>
      <rPr>
        <sz val="11"/>
        <color rgb="FF000000"/>
        <rFont val="Calibri"/>
      </rPr>
      <t xml:space="preserve">
</t>
    </r>
    <r>
      <rPr>
        <sz val="11"/>
        <color rgb="FF000000"/>
        <rFont val="Calibri"/>
      </rPr>
      <t>UNIQUE_USER_ID is a unique numerical value that must be non-negative. USERNAME is the username of the user whose user ID is to be changed.</t>
    </r>
    <r>
      <rPr>
        <sz val="11"/>
        <color rgb="FF000000"/>
        <rFont val="Calibri"/>
      </rPr>
      <t xml:space="preserve">
</t>
    </r>
    <r>
      <rPr>
        <sz val="11"/>
        <color rgb="FF000000"/>
        <rFont val="Calibri"/>
      </rPr>
      <t># usermod -u [UNIQUE_USER_ID] [USERNAME]</t>
    </r>
  </si>
  <si>
    <r>
      <rPr>
        <sz val="11"/>
        <color rgb="FF000000"/>
        <rFont val="Calibri"/>
      </rPr>
      <t>Verify the SLES for vRealize uniquely identifies and authenticates non-organizational users by running the following commands:</t>
    </r>
    <r>
      <rPr>
        <sz val="11"/>
        <color rgb="FF000000"/>
        <rFont val="Calibri"/>
      </rPr>
      <t xml:space="preserve">
</t>
    </r>
    <r>
      <rPr>
        <sz val="11"/>
        <color rgb="FF000000"/>
        <rFont val="Calibri"/>
      </rPr>
      <t># awk -F: '{print $3}' /etc/passwd | sort | uniq -d</t>
    </r>
    <r>
      <rPr>
        <sz val="11"/>
        <color rgb="FF000000"/>
        <rFont val="Calibri"/>
      </rPr>
      <t xml:space="preserve">
</t>
    </r>
    <r>
      <rPr>
        <sz val="11"/>
        <color rgb="FF000000"/>
        <rFont val="Calibri"/>
      </rPr>
      <t>If the output is not blank, this is a finding.</t>
    </r>
  </si>
  <si>
    <t>V-240466</t>
  </si>
  <si>
    <r>
      <rPr>
        <sz val="11"/>
        <rFont val="Calibri"/>
      </rPr>
      <t>The SLES for vRealize must be configured such that emergency administrator accounts are never automatically removed or disabled.</t>
    </r>
  </si>
  <si>
    <r>
      <rPr>
        <sz val="11"/>
        <color rgb="FF000000"/>
        <rFont val="Calibri"/>
      </rPr>
      <t xml:space="preserve">For each emergency administrator account run the following command to remove the expiration: </t>
    </r>
    <r>
      <rPr>
        <sz val="11"/>
        <color rgb="FF000000"/>
        <rFont val="Calibri"/>
      </rPr>
      <t xml:space="preserve">
</t>
    </r>
    <r>
      <rPr>
        <sz val="11"/>
        <color rgb="FF000000"/>
        <rFont val="Calibri"/>
      </rPr>
      <t>chage -E -1 [user]</t>
    </r>
  </si>
  <si>
    <r>
      <rPr>
        <sz val="11"/>
        <color rgb="FF000000"/>
        <rFont val="Calibri"/>
      </rPr>
      <t xml:space="preserve">Emergency administrator accounts are privileged accounts that are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 </t>
    </r>
    <r>
      <rPr>
        <sz val="11"/>
        <color rgb="FF000000"/>
        <rFont val="Calibri"/>
      </rPr>
      <t xml:space="preserve">
</t>
    </r>
    <r>
      <rPr>
        <sz val="11"/>
        <color rgb="FF000000"/>
        <rFont val="Calibri"/>
      </rPr>
      <t>Emergency administrator accounts are different from infrequently used accounts (i.e., local logon accounts used by system administrators when network or normal logon/access is not available). Infrequently used accounts also remain available and are not subject to automatic termination dates. However, an emergency administrator account is normally a different account that is created for use by vendors or system maintainers.</t>
    </r>
    <r>
      <rPr>
        <sz val="11"/>
        <color rgb="FF000000"/>
        <rFont val="Calibri"/>
      </rPr>
      <t xml:space="preserve">
</t>
    </r>
    <r>
      <rPr>
        <sz val="11"/>
        <color rgb="FF000000"/>
        <rFont val="Calibri"/>
      </rPr>
      <t>To address access requirements, many operating systems can be integrated with enterprise-level authentication/access mechanisms that meet or exceed access control policy requirements.</t>
    </r>
  </si>
  <si>
    <r>
      <rPr>
        <sz val="11"/>
        <color rgb="FF000000"/>
        <rFont val="Calibri"/>
      </rPr>
      <t>For each emergency administrator account run the following command:</t>
    </r>
    <r>
      <rPr>
        <sz val="11"/>
        <color rgb="FF000000"/>
        <rFont val="Calibri"/>
      </rPr>
      <t xml:space="preserve">
</t>
    </r>
    <r>
      <rPr>
        <sz val="11"/>
        <color rgb="FF000000"/>
        <rFont val="Calibri"/>
      </rPr>
      <t>chage -l [user]</t>
    </r>
    <r>
      <rPr>
        <sz val="11"/>
        <color rgb="FF000000"/>
        <rFont val="Calibri"/>
      </rPr>
      <t xml:space="preserve">
</t>
    </r>
    <r>
      <rPr>
        <sz val="11"/>
        <color rgb="FF000000"/>
        <rFont val="Calibri"/>
      </rPr>
      <t>If the output shows an expiration date for the account, this is a finding.</t>
    </r>
  </si>
  <si>
    <t>V-240467</t>
  </si>
  <si>
    <r>
      <rPr>
        <sz val="11"/>
        <rFont val="Calibri"/>
      </rPr>
      <t>The SLES for vRealize must employ strong authenticators in the establishment of nonlocal maintenance and diagnostic sessions.</t>
    </r>
  </si>
  <si>
    <r>
      <rPr>
        <sz val="11"/>
        <color rgb="FF000000"/>
        <rFont val="Calibri"/>
      </rPr>
      <t xml:space="preserve">Update the "Ciphers" directive with the following command: </t>
    </r>
    <r>
      <rPr>
        <sz val="11"/>
        <color rgb="FF000000"/>
        <rFont val="Calibri"/>
      </rPr>
      <t xml:space="preserve">
</t>
    </r>
    <r>
      <rPr>
        <sz val="11"/>
        <color rgb="FF000000"/>
        <rFont val="Calibri"/>
      </rPr>
      <t># sed -i "/^[^#]*Ciphers/ c\Ciphers aes256-ctr,aes128-ctr" /etc/ssh/sshd_config</t>
    </r>
    <r>
      <rPr>
        <sz val="11"/>
        <color rgb="FF000000"/>
        <rFont val="Calibri"/>
      </rPr>
      <t xml:space="preserve">
</t>
    </r>
    <r>
      <rPr>
        <sz val="11"/>
        <color rgb="FF000000"/>
        <rFont val="Calibri"/>
      </rPr>
      <t xml:space="preserve">Save and close the file. </t>
    </r>
    <r>
      <rPr>
        <sz val="11"/>
        <color rgb="FF000000"/>
        <rFont val="Calibri"/>
      </rPr>
      <t xml:space="preserve">
</t>
    </r>
    <r>
      <rPr>
        <sz val="11"/>
        <color rgb="FF000000"/>
        <rFont val="Calibri"/>
      </rPr>
      <t xml:space="preserve">Restart the sshd process: </t>
    </r>
    <r>
      <rPr>
        <sz val="11"/>
        <color rgb="FF000000"/>
        <rFont val="Calibri"/>
      </rPr>
      <t xml:space="preserve">
</t>
    </r>
    <r>
      <rPr>
        <sz val="11"/>
        <color rgb="FF000000"/>
        <rFont val="Calibri"/>
      </rPr>
      <t># service sshd restart</t>
    </r>
  </si>
  <si>
    <r>
      <rPr>
        <sz val="11"/>
        <color rgb="FF000000"/>
        <rFont val="Calibri"/>
      </rPr>
      <t>If maintenance tools are used by unauthorized personnel, they may accidentally or intentionally damage or compromise the system. The act of managing systems and applications includes the ability to access sensitive application information, such as system configuration details, diagnostic information, user information, and potentially sensitive application data.</t>
    </r>
    <r>
      <rPr>
        <sz val="11"/>
        <color rgb="FF000000"/>
        <rFont val="Calibri"/>
      </rPr>
      <t xml:space="preserve">
</t>
    </r>
    <r>
      <rPr>
        <sz val="11"/>
        <color rgb="FF000000"/>
        <rFont val="Calibri"/>
      </rPr>
      <t>Some maintenance and test tools are either standalone devices with their own operating systems or are applications bundled with an operating system.</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Typically, strong authentication requires authenticators that are resistant to replay attacks and employ multifactor authentication. Strong authenticators include, for example, PKI where certificates are stored on a token protected by a password, passphrase, or biometric.</t>
    </r>
  </si>
  <si>
    <t>V-240468</t>
  </si>
  <si>
    <r>
      <rPr>
        <sz val="11"/>
        <rFont val="Calibri"/>
      </rPr>
      <t>The SLES for vRealize must terminate all sessions and network connections related to nonlocal maintenance when nonlocal maintenance is completed.</t>
    </r>
  </si>
  <si>
    <r>
      <rPr>
        <sz val="11"/>
        <color rgb="FF000000"/>
        <rFont val="Calibri"/>
      </rPr>
      <t>Ensure the file exists and is owned by "root". If the files does not exist, use the following commands to create the file:</t>
    </r>
    <r>
      <rPr>
        <sz val="11"/>
        <color rgb="FF000000"/>
        <rFont val="Calibri"/>
      </rPr>
      <t xml:space="preserve">
</t>
    </r>
    <r>
      <rPr>
        <sz val="11"/>
        <color rgb="FF000000"/>
        <rFont val="Calibri"/>
      </rPr>
      <t># touch /etc/profile.d/tmout.sh</t>
    </r>
    <r>
      <rPr>
        <sz val="11"/>
        <color rgb="FF000000"/>
        <rFont val="Calibri"/>
      </rPr>
      <t xml:space="preserve">
</t>
    </r>
    <r>
      <rPr>
        <sz val="11"/>
        <color rgb="FF000000"/>
        <rFont val="Calibri"/>
      </rPr>
      <t># chown root:root /etc/profile.d/tmout.sh</t>
    </r>
    <r>
      <rPr>
        <sz val="11"/>
        <color rgb="FF000000"/>
        <rFont val="Calibri"/>
      </rPr>
      <t xml:space="preserve">
</t>
    </r>
    <r>
      <rPr>
        <sz val="11"/>
        <color rgb="FF000000"/>
        <rFont val="Calibri"/>
      </rPr>
      <t># chmod 644 /etc/profile.d/tmout.sh</t>
    </r>
    <r>
      <rPr>
        <sz val="11"/>
        <color rgb="FF000000"/>
        <rFont val="Calibri"/>
      </rPr>
      <t xml:space="preserve">
</t>
    </r>
    <r>
      <rPr>
        <sz val="11"/>
        <color rgb="FF000000"/>
        <rFont val="Calibri"/>
      </rPr>
      <t xml:space="preserve">Edit the file /etc/profile.d/tmout.sh, and add the following lines: </t>
    </r>
    <r>
      <rPr>
        <sz val="11"/>
        <color rgb="FF000000"/>
        <rFont val="Calibri"/>
      </rPr>
      <t xml:space="preserve">
</t>
    </r>
    <r>
      <rPr>
        <sz val="11"/>
        <color rgb="FF000000"/>
        <rFont val="Calibri"/>
      </rPr>
      <t>TMOUT=900</t>
    </r>
    <r>
      <rPr>
        <sz val="11"/>
        <color rgb="FF000000"/>
        <rFont val="Calibri"/>
      </rPr>
      <t xml:space="preserve">
</t>
    </r>
    <r>
      <rPr>
        <sz val="11"/>
        <color rgb="FF000000"/>
        <rFont val="Calibri"/>
      </rPr>
      <t>readonly TMOUT</t>
    </r>
    <r>
      <rPr>
        <sz val="11"/>
        <color rgb="FF000000"/>
        <rFont val="Calibri"/>
      </rPr>
      <t xml:space="preserve">
</t>
    </r>
    <r>
      <rPr>
        <sz val="11"/>
        <color rgb="FF000000"/>
        <rFont val="Calibri"/>
      </rPr>
      <t>export TMOUT</t>
    </r>
    <r>
      <rPr>
        <sz val="11"/>
        <color rgb="FF000000"/>
        <rFont val="Calibri"/>
      </rPr>
      <t xml:space="preserve">
</t>
    </r>
    <r>
      <rPr>
        <sz val="11"/>
        <color rgb="FF000000"/>
        <rFont val="Calibri"/>
      </rPr>
      <t>mesg n 2&gt;/dev/null</t>
    </r>
  </si>
  <si>
    <r>
      <rPr>
        <sz val="11"/>
        <color rgb="FF000000"/>
        <rFont val="Calibri"/>
      </rPr>
      <t>If a maintenance session or connection remains open after maintenance is completed, it may be hijacked by an attacker and used to compromise or damage the system.</t>
    </r>
    <r>
      <rPr>
        <sz val="11"/>
        <color rgb="FF000000"/>
        <rFont val="Calibri"/>
      </rPr>
      <t xml:space="preserve">
</t>
    </r>
    <r>
      <rPr>
        <sz val="11"/>
        <color rgb="FF000000"/>
        <rFont val="Calibri"/>
      </rPr>
      <t>Some maintenance and test tools are either standalone devices with their own operating systems or are applications bundled with an operating system.</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t>
    </r>
  </si>
  <si>
    <r>
      <rPr>
        <sz val="11"/>
        <color rgb="FF000000"/>
        <rFont val="Calibri"/>
      </rPr>
      <t>Check for the existence of the /etc/profile.d/tmout.sh file:</t>
    </r>
    <r>
      <rPr>
        <sz val="11"/>
        <color rgb="FF000000"/>
        <rFont val="Calibri"/>
      </rPr>
      <t xml:space="preserve">
</t>
    </r>
    <r>
      <rPr>
        <sz val="11"/>
        <color rgb="FF000000"/>
        <rFont val="Calibri"/>
      </rPr>
      <t># ls -al /etc/profile.d/tmout.sh</t>
    </r>
    <r>
      <rPr>
        <sz val="11"/>
        <color rgb="FF000000"/>
        <rFont val="Calibri"/>
      </rPr>
      <t xml:space="preserve">
</t>
    </r>
    <r>
      <rPr>
        <sz val="11"/>
        <color rgb="FF000000"/>
        <rFont val="Calibri"/>
      </rPr>
      <t>Check for the presence of the "TMOUT" variable:</t>
    </r>
    <r>
      <rPr>
        <sz val="11"/>
        <color rgb="FF000000"/>
        <rFont val="Calibri"/>
      </rPr>
      <t xml:space="preserve">
</t>
    </r>
    <r>
      <rPr>
        <sz val="11"/>
        <color rgb="FF000000"/>
        <rFont val="Calibri"/>
      </rPr>
      <t># grep TMOUT /etc/profile.d/tmout.sh</t>
    </r>
    <r>
      <rPr>
        <sz val="11"/>
        <color rgb="FF000000"/>
        <rFont val="Calibri"/>
      </rPr>
      <t xml:space="preserve">
</t>
    </r>
    <r>
      <rPr>
        <sz val="11"/>
        <color rgb="FF000000"/>
        <rFont val="Calibri"/>
      </rPr>
      <t>The value of "TMOUT" should be set to "900" seconds (15 minutes).</t>
    </r>
    <r>
      <rPr>
        <sz val="11"/>
        <color rgb="FF000000"/>
        <rFont val="Calibri"/>
      </rPr>
      <t xml:space="preserve">
</t>
    </r>
    <r>
      <rPr>
        <sz val="11"/>
        <color rgb="FF000000"/>
        <rFont val="Calibri"/>
      </rPr>
      <t>If the file does not exist, or the "TMOUT" variable is not set to "900", this is a finding.</t>
    </r>
  </si>
  <si>
    <t>V-240469</t>
  </si>
  <si>
    <r>
      <rPr>
        <sz val="11"/>
        <rFont val="Calibri"/>
      </rPr>
      <t>The SLES for vRealize must manage excess capacity, bandwidth, or other redundancy to limit the effects of information flooding types of Denial of Service (DoS) attacks.</t>
    </r>
  </si>
  <si>
    <r>
      <rPr>
        <sz val="11"/>
        <color rgb="FF000000"/>
        <rFont val="Calibri"/>
      </rPr>
      <t>Configure the SLES for vRealize to use TCP syncookies when experiencing a TCP SYN flood.</t>
    </r>
    <r>
      <rPr>
        <sz val="11"/>
        <color rgb="FF000000"/>
        <rFont val="Calibri"/>
      </rPr>
      <t xml:space="preserve">
</t>
    </r>
    <r>
      <rPr>
        <sz val="11"/>
        <color rgb="FF000000"/>
        <rFont val="Calibri"/>
      </rPr>
      <t># sed -i 's/^.*\bnet.ipv4.tcp_syncookies\b.*$/net.ipv4.tcp_syncookies=1/' /etc/sysctl.conf</t>
    </r>
    <r>
      <rPr>
        <sz val="11"/>
        <color rgb="FF000000"/>
        <rFont val="Calibri"/>
      </rPr>
      <t xml:space="preserve">
</t>
    </r>
    <r>
      <rPr>
        <sz val="11"/>
        <color rgb="FF000000"/>
        <rFont val="Calibri"/>
      </rPr>
      <t>Reload sysctl to verify the new change:</t>
    </r>
    <r>
      <rPr>
        <sz val="11"/>
        <color rgb="FF000000"/>
        <rFont val="Calibri"/>
      </rPr>
      <t xml:space="preserve">
</t>
    </r>
    <r>
      <rPr>
        <sz val="11"/>
        <color rgb="FF000000"/>
        <rFont val="Calibri"/>
      </rPr>
      <t># sysctl -p</t>
    </r>
  </si>
  <si>
    <r>
      <rPr>
        <sz val="11"/>
        <color rgb="FF000000"/>
        <rFont val="Calibri"/>
      </rPr>
      <t xml:space="preserve">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</si>
  <si>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Check that the SLES for vRealize configured to use TCP syncookies when experiencing a TCP SYN flood.</t>
    </r>
    <r>
      <rPr>
        <sz val="11"/>
        <color rgb="FF000000"/>
        <rFont val="Calibri"/>
      </rPr>
      <t xml:space="preserve">
</t>
    </r>
    <r>
      <rPr>
        <sz val="11"/>
        <color rgb="FF000000"/>
        <rFont val="Calibri"/>
      </rPr>
      <t># cat /proc/sys/net/ipv4/tcp_syncookies</t>
    </r>
    <r>
      <rPr>
        <sz val="11"/>
        <color rgb="FF000000"/>
        <rFont val="Calibri"/>
      </rPr>
      <t xml:space="preserve">
</t>
    </r>
    <r>
      <rPr>
        <sz val="11"/>
        <color rgb="FF000000"/>
        <rFont val="Calibri"/>
      </rPr>
      <t>If the result is not "1", this is a finding.</t>
    </r>
  </si>
  <si>
    <t>V-240470</t>
  </si>
  <si>
    <r>
      <rPr>
        <sz val="11"/>
        <color rgb="FF000000"/>
        <rFont val="Calibri"/>
      </rPr>
      <t>Configure the TCP backlog queue size with the following command:</t>
    </r>
    <r>
      <rPr>
        <sz val="11"/>
        <color rgb="FF000000"/>
        <rFont val="Calibri"/>
      </rPr>
      <t xml:space="preserve">
</t>
    </r>
    <r>
      <rPr>
        <sz val="11"/>
        <color rgb="FF000000"/>
        <rFont val="Calibri"/>
      </rPr>
      <t># sed -i 's/^.*\bnet.ipv4.tcp_max_syn_backlog\b.*$/net.ipv4.tcp_max_syn_backlog=1280/' /etc/sysctl.conf</t>
    </r>
    <r>
      <rPr>
        <sz val="11"/>
        <color rgb="FF000000"/>
        <rFont val="Calibri"/>
      </rPr>
      <t xml:space="preserve">
</t>
    </r>
    <r>
      <rPr>
        <sz val="11"/>
        <color rgb="FF000000"/>
        <rFont val="Calibri"/>
      </rPr>
      <t>Reload sysctl to verify the new change:</t>
    </r>
    <r>
      <rPr>
        <sz val="11"/>
        <color rgb="FF000000"/>
        <rFont val="Calibri"/>
      </rPr>
      <t xml:space="preserve">
</t>
    </r>
    <r>
      <rPr>
        <sz val="11"/>
        <color rgb="FF000000"/>
        <rFont val="Calibri"/>
      </rPr>
      <t># sysctl -p</t>
    </r>
  </si>
  <si>
    <r>
      <rPr>
        <sz val="11"/>
        <color rgb="FF000000"/>
        <rFont val="Calibri"/>
      </rPr>
      <t>Check that the SLES for vRealize has an appropriate TCP backlog queue size to mitigate against TCP SYN flood DOS attacks with the following command:</t>
    </r>
    <r>
      <rPr>
        <sz val="11"/>
        <color rgb="FF000000"/>
        <rFont val="Calibri"/>
      </rPr>
      <t xml:space="preserve">
</t>
    </r>
    <r>
      <rPr>
        <sz val="11"/>
        <color rgb="FF000000"/>
        <rFont val="Calibri"/>
      </rPr>
      <t># cat /proc/sys/net/ipv4/tcp_max_syn_backlog</t>
    </r>
    <r>
      <rPr>
        <sz val="11"/>
        <color rgb="FF000000"/>
        <rFont val="Calibri"/>
      </rPr>
      <t xml:space="preserve">
</t>
    </r>
    <r>
      <rPr>
        <sz val="11"/>
        <color rgb="FF000000"/>
        <rFont val="Calibri"/>
      </rPr>
      <t>If the TCP backlog queue size is not set to at least the recommended default setting of "1280", this is a finding.</t>
    </r>
  </si>
  <si>
    <t>V-240471</t>
  </si>
  <si>
    <r>
      <rPr>
        <sz val="11"/>
        <rFont val="Calibri"/>
      </rPr>
      <t>The SLES for vRealize must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</si>
  <si>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inactive session and releases the resources associated with that session.</t>
    </r>
  </si>
  <si>
    <t>V-240472</t>
  </si>
  <si>
    <r>
      <rPr>
        <sz val="11"/>
        <rFont val="Calibri"/>
      </rPr>
      <t>The /var/log directory must be group-owned by root.</t>
    </r>
  </si>
  <si>
    <r>
      <rPr>
        <sz val="11"/>
        <color rgb="FF000000"/>
        <rFont val="Calibri"/>
      </rPr>
      <t>Change the group of the directory /var/log to "root" by running the following command:</t>
    </r>
    <r>
      <rPr>
        <sz val="11"/>
        <color rgb="FF000000"/>
        <rFont val="Calibri"/>
      </rPr>
      <t xml:space="preserve">
</t>
    </r>
    <r>
      <rPr>
        <sz val="11"/>
        <color rgb="FF000000"/>
        <rFont val="Calibri"/>
      </rPr>
      <t># chgrp root /var/log</t>
    </r>
  </si>
  <si>
    <r>
      <rPr>
        <sz val="11"/>
        <color rgb="FF000000"/>
        <rFont val="Calibri"/>
      </rPr>
      <t>Only authorized personnel should be aware of errors and the details of the errors. Error messages are an indicator of an organization's operational state or can identify the operating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</si>
  <si>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Verify the /var/log directory is group-owned by "root" by running the following command:</t>
    </r>
    <r>
      <rPr>
        <sz val="11"/>
        <color rgb="FF000000"/>
        <rFont val="Calibri"/>
      </rPr>
      <t xml:space="preserve">
</t>
    </r>
    <r>
      <rPr>
        <sz val="11"/>
        <color rgb="FF000000"/>
        <rFont val="Calibri"/>
      </rPr>
      <t># ls -lad /var/log | cut -d' ' -f4</t>
    </r>
    <r>
      <rPr>
        <sz val="11"/>
        <color rgb="FF000000"/>
        <rFont val="Calibri"/>
      </rPr>
      <t xml:space="preserve">
</t>
    </r>
    <r>
      <rPr>
        <sz val="11"/>
        <color rgb="FF000000"/>
        <rFont val="Calibri"/>
      </rPr>
      <t>The output must look like the following example:</t>
    </r>
    <r>
      <rPr>
        <sz val="11"/>
        <color rgb="FF000000"/>
        <rFont val="Calibri"/>
      </rPr>
      <t xml:space="preserve">
</t>
    </r>
    <r>
      <rPr>
        <sz val="11"/>
        <color rgb="FF000000"/>
        <rFont val="Calibri"/>
      </rPr>
      <t>ls -lad /var/log | cut -d' ' -f4</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</si>
  <si>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V-240473</t>
  </si>
  <si>
    <r>
      <rPr>
        <sz val="11"/>
        <rFont val="Calibri"/>
      </rPr>
      <t>The /var/log directory must be owned by root.</t>
    </r>
  </si>
  <si>
    <r>
      <rPr>
        <sz val="11"/>
        <color rgb="FF000000"/>
        <rFont val="Calibri"/>
      </rPr>
      <t>Change the owner of the directory /var/log to "root" by running the following command:</t>
    </r>
    <r>
      <rPr>
        <sz val="11"/>
        <color rgb="FF000000"/>
        <rFont val="Calibri"/>
      </rPr>
      <t xml:space="preserve">
</t>
    </r>
    <r>
      <rPr>
        <sz val="11"/>
        <color rgb="FF000000"/>
        <rFont val="Calibri"/>
      </rPr>
      <t># chown root /var/log</t>
    </r>
  </si>
  <si>
    <r>
      <rPr>
        <sz val="11"/>
        <color rgb="FF000000"/>
        <rFont val="Calibri"/>
      </rPr>
      <t>Verify that the /var/log directory is owned by "root" by running the following command:</t>
    </r>
    <r>
      <rPr>
        <sz val="11"/>
        <color rgb="FF000000"/>
        <rFont val="Calibri"/>
      </rPr>
      <t xml:space="preserve">
</t>
    </r>
    <r>
      <rPr>
        <sz val="11"/>
        <color rgb="FF000000"/>
        <rFont val="Calibri"/>
      </rPr>
      <t># ls -lad /var/log | cut -d' ' -f3</t>
    </r>
    <r>
      <rPr>
        <sz val="11"/>
        <color rgb="FF000000"/>
        <rFont val="Calibri"/>
      </rPr>
      <t xml:space="preserve">
</t>
    </r>
    <r>
      <rPr>
        <sz val="11"/>
        <color rgb="FF000000"/>
        <rFont val="Calibri"/>
      </rPr>
      <t>The output must look like the following example:</t>
    </r>
    <r>
      <rPr>
        <sz val="11"/>
        <color rgb="FF000000"/>
        <rFont val="Calibri"/>
      </rPr>
      <t xml:space="preserve">
</t>
    </r>
    <r>
      <rPr>
        <sz val="11"/>
        <color rgb="FF000000"/>
        <rFont val="Calibri"/>
      </rPr>
      <t>ls -lad /var/log | cut -d' ' -f3</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</si>
  <si>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V-240474</t>
  </si>
  <si>
    <r>
      <rPr>
        <sz val="11"/>
        <rFont val="Calibri"/>
      </rPr>
      <t>The /var/log directory must have mode 0750 or less permissive.</t>
    </r>
  </si>
  <si>
    <r>
      <rPr>
        <sz val="11"/>
        <color rgb="FF000000"/>
        <rFont val="Calibri"/>
      </rPr>
      <t>Change the permissions of the directory /var/log to "0750" by running the following command:</t>
    </r>
    <r>
      <rPr>
        <sz val="11"/>
        <color rgb="FF000000"/>
        <rFont val="Calibri"/>
      </rPr>
      <t xml:space="preserve">
</t>
    </r>
    <r>
      <rPr>
        <sz val="11"/>
        <color rgb="FF000000"/>
        <rFont val="Calibri"/>
      </rPr>
      <t># chmod 0750 /var/log</t>
    </r>
  </si>
  <si>
    <r>
      <rPr>
        <sz val="11"/>
        <color rgb="FF000000"/>
        <rFont val="Calibri"/>
      </rPr>
      <t>Verify that the /var/log directory has mode 0750 or less by running the following command:</t>
    </r>
    <r>
      <rPr>
        <sz val="11"/>
        <color rgb="FF000000"/>
        <rFont val="Calibri"/>
      </rPr>
      <t xml:space="preserve">
</t>
    </r>
    <r>
      <rPr>
        <sz val="11"/>
        <color rgb="FF000000"/>
        <rFont val="Calibri"/>
      </rPr>
      <t># ls -lad /var/log | cut -d' ' -f1</t>
    </r>
    <r>
      <rPr>
        <sz val="11"/>
        <color rgb="FF000000"/>
        <rFont val="Calibri"/>
      </rPr>
      <t xml:space="preserve">
</t>
    </r>
    <r>
      <rPr>
        <sz val="11"/>
        <color rgb="FF000000"/>
        <rFont val="Calibri"/>
      </rPr>
      <t>The output must look like the following example:</t>
    </r>
    <r>
      <rPr>
        <sz val="11"/>
        <color rgb="FF000000"/>
        <rFont val="Calibri"/>
      </rPr>
      <t xml:space="preserve">
</t>
    </r>
    <r>
      <rPr>
        <sz val="11"/>
        <color rgb="FF000000"/>
        <rFont val="Calibri"/>
      </rPr>
      <t>ls -lad /var/log | cut -d' ' -f1</t>
    </r>
    <r>
      <rPr>
        <sz val="11"/>
        <color rgb="FF000000"/>
        <rFont val="Calibri"/>
      </rPr>
      <t xml:space="preserve">
</t>
    </r>
    <r>
      <rPr>
        <sz val="11"/>
        <color rgb="FF000000"/>
        <rFont val="Calibri"/>
      </rPr>
      <t>drwxr-x---</t>
    </r>
    <r>
      <rPr>
        <sz val="11"/>
        <color rgb="FF000000"/>
        <rFont val="Calibri"/>
      </rPr>
      <t xml:space="preserve">
</t>
    </r>
    <r>
      <rPr>
        <sz val="11"/>
        <color rgb="FF000000"/>
        <rFont val="Calibri"/>
      </rPr>
      <t>If "drwxr-x---" is not returned as a result, this is a finding.</t>
    </r>
  </si>
  <si>
    <t>V-240475</t>
  </si>
  <si>
    <r>
      <rPr>
        <sz val="11"/>
        <rFont val="Calibri"/>
      </rPr>
      <t>The /var/log/messages file must be group-owned by root.</t>
    </r>
  </si>
  <si>
    <r>
      <rPr>
        <sz val="11"/>
        <color rgb="FF000000"/>
        <rFont val="Calibri"/>
      </rPr>
      <t>Change the group of the file /var/log/messages to "root" by running the following command:</t>
    </r>
    <r>
      <rPr>
        <sz val="11"/>
        <color rgb="FF000000"/>
        <rFont val="Calibri"/>
      </rPr>
      <t xml:space="preserve">
</t>
    </r>
    <r>
      <rPr>
        <sz val="11"/>
        <color rgb="FF000000"/>
        <rFont val="Calibri"/>
      </rPr>
      <t># chgrp root /var/log/messages</t>
    </r>
  </si>
  <si>
    <r>
      <rPr>
        <sz val="11"/>
        <color rgb="FF000000"/>
        <rFont val="Calibri"/>
      </rPr>
      <t>Verify that the /var/log/messages file is group-owned by "root" by running the following command:</t>
    </r>
    <r>
      <rPr>
        <sz val="11"/>
        <color rgb="FF000000"/>
        <rFont val="Calibri"/>
      </rPr>
      <t xml:space="preserve">
</t>
    </r>
    <r>
      <rPr>
        <sz val="11"/>
        <color rgb="FF000000"/>
        <rFont val="Calibri"/>
      </rPr>
      <t># ls -la /var/log/messages | cut -d' ' -f4</t>
    </r>
    <r>
      <rPr>
        <sz val="11"/>
        <color rgb="FF000000"/>
        <rFont val="Calibri"/>
      </rPr>
      <t xml:space="preserve">
</t>
    </r>
    <r>
      <rPr>
        <sz val="11"/>
        <color rgb="FF000000"/>
        <rFont val="Calibri"/>
      </rPr>
      <t>The output must look like the following example:</t>
    </r>
    <r>
      <rPr>
        <sz val="11"/>
        <color rgb="FF000000"/>
        <rFont val="Calibri"/>
      </rPr>
      <t xml:space="preserve">
</t>
    </r>
    <r>
      <rPr>
        <sz val="11"/>
        <color rgb="FF000000"/>
        <rFont val="Calibri"/>
      </rPr>
      <t>ls -la /var/log/messages | cut -d' ' -f4</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</si>
  <si>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V-240476</t>
  </si>
  <si>
    <r>
      <rPr>
        <sz val="11"/>
        <rFont val="Calibri"/>
      </rPr>
      <t>The /var/log/messages file must be owned by root.</t>
    </r>
  </si>
  <si>
    <r>
      <rPr>
        <sz val="11"/>
        <color rgb="FF000000"/>
        <rFont val="Calibri"/>
      </rPr>
      <t>Change the owner of the file /var/log/messages to "root" by running the following command:</t>
    </r>
    <r>
      <rPr>
        <sz val="11"/>
        <color rgb="FF000000"/>
        <rFont val="Calibri"/>
      </rPr>
      <t xml:space="preserve">
</t>
    </r>
    <r>
      <rPr>
        <sz val="11"/>
        <color rgb="FF000000"/>
        <rFont val="Calibri"/>
      </rPr>
      <t># chown root /var/log/messages</t>
    </r>
  </si>
  <si>
    <r>
      <rPr>
        <sz val="11"/>
        <color rgb="FF000000"/>
        <rFont val="Calibri"/>
      </rPr>
      <t>Verify that the /var/log/messages file is owned by "root" by running the following command:</t>
    </r>
    <r>
      <rPr>
        <sz val="11"/>
        <color rgb="FF000000"/>
        <rFont val="Calibri"/>
      </rPr>
      <t xml:space="preserve">
</t>
    </r>
    <r>
      <rPr>
        <sz val="11"/>
        <color rgb="FF000000"/>
        <rFont val="Calibri"/>
      </rPr>
      <t># ls -la /var/log/messages | cut -d' ' -f3</t>
    </r>
    <r>
      <rPr>
        <sz val="11"/>
        <color rgb="FF000000"/>
        <rFont val="Calibri"/>
      </rPr>
      <t xml:space="preserve">
</t>
    </r>
    <r>
      <rPr>
        <sz val="11"/>
        <color rgb="FF000000"/>
        <rFont val="Calibri"/>
      </rPr>
      <t>The output must look like the following example:</t>
    </r>
    <r>
      <rPr>
        <sz val="11"/>
        <color rgb="FF000000"/>
        <rFont val="Calibri"/>
      </rPr>
      <t xml:space="preserve">
</t>
    </r>
    <r>
      <rPr>
        <sz val="11"/>
        <color rgb="FF000000"/>
        <rFont val="Calibri"/>
      </rPr>
      <t>ls -la /var/log/messages | cut -d' ' -f3</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</si>
  <si>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V-240477</t>
  </si>
  <si>
    <r>
      <rPr>
        <sz val="11"/>
        <rFont val="Calibri"/>
      </rPr>
      <t>The /var/log/messages file must have mode 0640 or less permissive.</t>
    </r>
  </si>
  <si>
    <r>
      <rPr>
        <sz val="11"/>
        <color rgb="FF000000"/>
        <rFont val="Calibri"/>
      </rPr>
      <t>Change the permissions of the file /var/log/messages to "0640" by running the following command:</t>
    </r>
    <r>
      <rPr>
        <sz val="11"/>
        <color rgb="FF000000"/>
        <rFont val="Calibri"/>
      </rPr>
      <t xml:space="preserve">
</t>
    </r>
    <r>
      <rPr>
        <sz val="11"/>
        <color rgb="FF000000"/>
        <rFont val="Calibri"/>
      </rPr>
      <t># chmod 0640 /var/log/messages</t>
    </r>
  </si>
  <si>
    <r>
      <rPr>
        <sz val="11"/>
        <color rgb="FF000000"/>
        <rFont val="Calibri"/>
      </rPr>
      <t>Verify that the /var/log/messages file has mode 0640 or less by running the following command:</t>
    </r>
    <r>
      <rPr>
        <sz val="11"/>
        <color rgb="FF000000"/>
        <rFont val="Calibri"/>
      </rPr>
      <t xml:space="preserve">
</t>
    </r>
    <r>
      <rPr>
        <sz val="11"/>
        <color rgb="FF000000"/>
        <rFont val="Calibri"/>
      </rPr>
      <t># ls -lad /var/log/messages | cut -d' ' -f1</t>
    </r>
    <r>
      <rPr>
        <sz val="11"/>
        <color rgb="FF000000"/>
        <rFont val="Calibri"/>
      </rPr>
      <t xml:space="preserve">
</t>
    </r>
    <r>
      <rPr>
        <sz val="11"/>
        <color rgb="FF000000"/>
        <rFont val="Calibri"/>
      </rPr>
      <t>The output must look like the following example:</t>
    </r>
    <r>
      <rPr>
        <sz val="11"/>
        <color rgb="FF000000"/>
        <rFont val="Calibri"/>
      </rPr>
      <t xml:space="preserve">
</t>
    </r>
    <r>
      <rPr>
        <sz val="11"/>
        <color rgb="FF000000"/>
        <rFont val="Calibri"/>
      </rPr>
      <t>ls -lad /var/log/messages | cut -d' ' -f1</t>
    </r>
    <r>
      <rPr>
        <sz val="11"/>
        <color rgb="FF000000"/>
        <rFont val="Calibri"/>
      </rPr>
      <t xml:space="preserve">
</t>
    </r>
    <r>
      <rPr>
        <sz val="11"/>
        <color rgb="FF000000"/>
        <rFont val="Calibri"/>
      </rPr>
      <t>-rw-r-----</t>
    </r>
    <r>
      <rPr>
        <sz val="11"/>
        <color rgb="FF000000"/>
        <rFont val="Calibri"/>
      </rPr>
      <t xml:space="preserve">
</t>
    </r>
    <r>
      <rPr>
        <sz val="11"/>
        <color rgb="FF000000"/>
        <rFont val="Calibri"/>
      </rPr>
      <t>If "-rw-r-----" is not returned as a result, this is a finding.</t>
    </r>
  </si>
  <si>
    <t>V-240478</t>
  </si>
  <si>
    <r>
      <rPr>
        <sz val="11"/>
        <rFont val="Calibri"/>
      </rPr>
      <t>The SLES for vRealize must reveal error messages only to authorized users.</t>
    </r>
  </si>
  <si>
    <r>
      <rPr>
        <sz val="11"/>
        <color rgb="FF000000"/>
        <rFont val="Calibri"/>
      </rPr>
      <t>Change the permissions of the syslog configuration file(s):</t>
    </r>
    <r>
      <rPr>
        <sz val="11"/>
        <color rgb="FF000000"/>
        <rFont val="Calibri"/>
      </rPr>
      <t xml:space="preserve">
</t>
    </r>
    <r>
      <rPr>
        <sz val="11"/>
        <color rgb="FF000000"/>
        <rFont val="Calibri"/>
      </rPr>
      <t># chmod 640 /etc/syslog-ng/syslog-ng.conf</t>
    </r>
  </si>
  <si>
    <r>
      <rPr>
        <sz val="11"/>
        <color rgb="FF000000"/>
        <rFont val="Calibri"/>
      </rPr>
      <t>Check the permissions of the syslog configuration file(s):</t>
    </r>
    <r>
      <rPr>
        <sz val="11"/>
        <color rgb="FF000000"/>
        <rFont val="Calibri"/>
      </rPr>
      <t xml:space="preserve">
</t>
    </r>
    <r>
      <rPr>
        <sz val="11"/>
        <color rgb="FF000000"/>
        <rFont val="Calibri"/>
      </rPr>
      <t># ls -lL /etc/syslog-ng/syslog-ng.conf</t>
    </r>
    <r>
      <rPr>
        <sz val="11"/>
        <color rgb="FF000000"/>
        <rFont val="Calibri"/>
      </rPr>
      <t xml:space="preserve">
</t>
    </r>
    <r>
      <rPr>
        <sz val="11"/>
        <color rgb="FF000000"/>
        <rFont val="Calibri"/>
      </rPr>
      <t>If the mode of the file is more permissive than "0640", this is a finding.</t>
    </r>
  </si>
  <si>
    <t>V-240479</t>
  </si>
  <si>
    <r>
      <rPr>
        <sz val="11"/>
        <color rgb="FF000000"/>
        <rFont val="Calibri"/>
      </rPr>
      <t>Use the chown command to set the owner to "root":</t>
    </r>
    <r>
      <rPr>
        <sz val="11"/>
        <color rgb="FF000000"/>
        <rFont val="Calibri"/>
      </rPr>
      <t xml:space="preserve">
</t>
    </r>
    <r>
      <rPr>
        <sz val="11"/>
        <color rgb="FF000000"/>
        <rFont val="Calibri"/>
      </rPr>
      <t># chown root /etc/syslog-ng/syslog-ng.conf</t>
    </r>
  </si>
  <si>
    <r>
      <rPr>
        <sz val="11"/>
        <color rgb="FF000000"/>
        <rFont val="Calibri"/>
      </rPr>
      <t>Check the permissions of the syslog configuration file(s):</t>
    </r>
    <r>
      <rPr>
        <sz val="11"/>
        <color rgb="FF000000"/>
        <rFont val="Calibri"/>
      </rPr>
      <t xml:space="preserve">
</t>
    </r>
    <r>
      <rPr>
        <sz val="11"/>
        <color rgb="FF000000"/>
        <rFont val="Calibri"/>
      </rPr>
      <t># ls -lL /etc/syslog-ng/syslog-ng.conf</t>
    </r>
    <r>
      <rPr>
        <sz val="11"/>
        <color rgb="FF000000"/>
        <rFont val="Calibri"/>
      </rPr>
      <t xml:space="preserve">
</t>
    </r>
    <r>
      <rPr>
        <sz val="11"/>
        <color rgb="FF000000"/>
        <rFont val="Calibri"/>
      </rPr>
      <t>If the file is not owned by "root", this is a finding.</t>
    </r>
  </si>
  <si>
    <t>V-240480</t>
  </si>
  <si>
    <r>
      <rPr>
        <sz val="11"/>
        <color rgb="FF000000"/>
        <rFont val="Calibri"/>
      </rPr>
      <t>Change the group-owner of the /etc/rsyslog.conf file to "root":</t>
    </r>
    <r>
      <rPr>
        <sz val="11"/>
        <color rgb="FF000000"/>
        <rFont val="Calibri"/>
      </rPr>
      <t xml:space="preserve">
</t>
    </r>
    <r>
      <rPr>
        <sz val="11"/>
        <color rgb="FF000000"/>
        <rFont val="Calibri"/>
      </rPr>
      <t># chgrp root /etc/syslog-ng/syslog-ng.conf</t>
    </r>
  </si>
  <si>
    <r>
      <rPr>
        <sz val="11"/>
        <color rgb="FF000000"/>
        <rFont val="Calibri"/>
      </rPr>
      <t>Check the permissions of the syslog configuration file(s):</t>
    </r>
    <r>
      <rPr>
        <sz val="11"/>
        <color rgb="FF000000"/>
        <rFont val="Calibri"/>
      </rPr>
      <t xml:space="preserve">
</t>
    </r>
    <r>
      <rPr>
        <sz val="11"/>
        <color rgb="FF000000"/>
        <rFont val="Calibri"/>
      </rPr>
      <t># ls -lL /etc/syslog-ng/syslog-ng.conf</t>
    </r>
    <r>
      <rPr>
        <sz val="11"/>
        <color rgb="FF000000"/>
        <rFont val="Calibri"/>
      </rPr>
      <t xml:space="preserve">
</t>
    </r>
    <r>
      <rPr>
        <sz val="11"/>
        <color rgb="FF000000"/>
        <rFont val="Calibri"/>
      </rPr>
      <t>If the file is not group-owned by "root", this is a finding.</t>
    </r>
  </si>
  <si>
    <t>V-240481</t>
  </si>
  <si>
    <r>
      <rPr>
        <sz val="11"/>
        <rFont val="Calibri"/>
      </rPr>
      <t>Any publically accessible connection to the SLES for vRealize must display the Standard Mandatory DoD Notice and Consent Banner before granting access to the system.</t>
    </r>
  </si>
  <si>
    <r>
      <rPr>
        <sz val="11"/>
        <color rgb="FF000000"/>
        <rFont val="Calibri"/>
      </rPr>
      <t>To configure the system to display the Standard Mandatory DoD Notice and Consent Banner, run the dodscript with the following command as root:</t>
    </r>
    <r>
      <rPr>
        <sz val="11"/>
        <color rgb="FF000000"/>
        <rFont val="Calibri"/>
      </rPr>
      <t xml:space="preserve">
</t>
    </r>
    <r>
      <rPr>
        <sz val="11"/>
        <color rgb="FF000000"/>
        <rFont val="Calibri"/>
      </rPr>
      <t># /etc/dodscript.sh</t>
    </r>
  </si>
  <si>
    <r>
      <rPr>
        <sz val="11"/>
        <color rgb="FF000000"/>
        <rFont val="Calibri"/>
      </rPr>
      <t>Display of a standardized and approved use notification before granting access to the publicly accessible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</si>
  <si>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Check the issue file to verify that it contains one of the DoD required banners:</t>
    </r>
    <r>
      <rPr>
        <sz val="11"/>
        <color rgb="FF000000"/>
        <rFont val="Calibri"/>
      </rPr>
      <t xml:space="preserve">
</t>
    </r>
    <r>
      <rPr>
        <sz val="11"/>
        <color rgb="FF000000"/>
        <rFont val="Calibri"/>
      </rPr>
      <t># cat /etc/issue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SLES for vRealize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If it does not, this is a finding.</t>
    </r>
  </si>
  <si>
    <t>V-240482</t>
  </si>
  <si>
    <r>
      <rPr>
        <sz val="11"/>
        <rFont val="Calibri"/>
      </rPr>
      <t>The SLES for vRealize must audit all account modifications.</t>
    </r>
  </si>
  <si>
    <r>
      <rPr>
        <sz val="11"/>
        <color rgb="FF000000"/>
        <rFont val="Calibri"/>
      </rPr>
      <t>Configure execute auditing of the usermod and groupmod executables run the dodscript with the following command as root:</t>
    </r>
    <r>
      <rPr>
        <sz val="11"/>
        <color rgb="FF000000"/>
        <rFont val="Calibri"/>
      </rPr>
      <t xml:space="preserve">
</t>
    </r>
    <r>
      <rPr>
        <sz val="11"/>
        <color rgb="FF000000"/>
        <rFont val="Calibri"/>
      </rPr>
      <t># /etc/dodscript.sh</t>
    </r>
    <r>
      <rPr>
        <sz val="11"/>
        <color rgb="FF000000"/>
        <rFont val="Calibri"/>
      </rPr>
      <t xml:space="preserve">
</t>
    </r>
    <r>
      <rPr>
        <sz val="11"/>
        <color rgb="FF000000"/>
        <rFont val="Calibri"/>
      </rPr>
      <t>OR....</t>
    </r>
    <r>
      <rPr>
        <sz val="11"/>
        <color rgb="FF000000"/>
        <rFont val="Calibri"/>
      </rPr>
      <t xml:space="preserve">
</t>
    </r>
    <r>
      <rPr>
        <sz val="11"/>
        <color rgb="FF000000"/>
        <rFont val="Calibri"/>
      </rPr>
      <t>Configure execute auditing of the usermod and groupmod executables. Add the following to the audit.rules file:</t>
    </r>
    <r>
      <rPr>
        <sz val="11"/>
        <color rgb="FF000000"/>
        <rFont val="Calibri"/>
      </rPr>
      <t xml:space="preserve">
</t>
    </r>
    <r>
      <rPr>
        <sz val="11"/>
        <color rgb="FF000000"/>
        <rFont val="Calibri"/>
      </rPr>
      <t>-w /usr/sbin/usermod -p x -k usermod</t>
    </r>
    <r>
      <rPr>
        <sz val="11"/>
        <color rgb="FF000000"/>
        <rFont val="Calibri"/>
      </rPr>
      <t xml:space="preserve">
</t>
    </r>
    <r>
      <rPr>
        <sz val="11"/>
        <color rgb="FF000000"/>
        <rFont val="Calibri"/>
      </rPr>
      <t>-w /usr/sbin/groupmod -p x -k groupmod</t>
    </r>
    <r>
      <rPr>
        <sz val="11"/>
        <color rgb="FF000000"/>
        <rFont val="Calibri"/>
      </rPr>
      <t xml:space="preserve">
</t>
    </r>
    <r>
      <rPr>
        <sz val="11"/>
        <color rgb="FF000000"/>
        <rFont val="Calibri"/>
      </rPr>
      <t xml:space="preserve">Restart the auditd service.   </t>
    </r>
    <r>
      <rPr>
        <sz val="11"/>
        <color rgb="FF000000"/>
        <rFont val="Calibri"/>
      </rPr>
      <t xml:space="preserve">
</t>
    </r>
    <r>
      <rPr>
        <sz val="11"/>
        <color rgb="FF000000"/>
        <rFont val="Calibri"/>
      </rPr>
      <t># service auditd restart</t>
    </r>
  </si>
  <si>
    <r>
      <rPr>
        <sz val="11"/>
        <color rgb="FF000000"/>
        <rFont val="Calibri"/>
      </rPr>
      <t>Once an attacker establishes initial access to a system, the attacker often attempts to create a persistent method of reestablishing access. One way to accomplish this is for the attacker to simply modify an existing account. Auditing of account modification is one method for mitigating this risk.</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</si>
  <si>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Determine if execution of the usermod and groupmod executable are audited.</t>
    </r>
    <r>
      <rPr>
        <sz val="11"/>
        <color rgb="FF000000"/>
        <rFont val="Calibri"/>
      </rPr>
      <t xml:space="preserve">
</t>
    </r>
    <r>
      <rPr>
        <sz val="11"/>
        <color rgb="FF000000"/>
        <rFont val="Calibri"/>
      </rPr>
      <t># auditctl -l | egrep '(usermod|groupmod)' | grep perm=x</t>
    </r>
    <r>
      <rPr>
        <sz val="11"/>
        <color rgb="FF000000"/>
        <rFont val="Calibri"/>
      </rPr>
      <t xml:space="preserve">
</t>
    </r>
    <r>
      <rPr>
        <sz val="11"/>
        <color rgb="FF000000"/>
        <rFont val="Calibri"/>
      </rPr>
      <t>If either usermod or groupmod are not listed with a permissions filter of at least 'x', this is a finding.</t>
    </r>
  </si>
  <si>
    <t>V-240483</t>
  </si>
  <si>
    <r>
      <rPr>
        <sz val="11"/>
        <color rgb="FF000000"/>
        <rFont val="Calibri"/>
      </rPr>
      <t>Configure append auditing of the "passwd", "shadow", "group", and "gshadow" files run "dodscript" with the following command as "root":</t>
    </r>
    <r>
      <rPr>
        <sz val="11"/>
        <color rgb="FF000000"/>
        <rFont val="Calibri"/>
      </rPr>
      <t xml:space="preserve">
</t>
    </r>
    <r>
      <rPr>
        <sz val="11"/>
        <color rgb="FF000000"/>
        <rFont val="Calibri"/>
      </rPr>
      <t># /etc/dodscript.sh</t>
    </r>
    <r>
      <rPr>
        <sz val="11"/>
        <color rgb="FF000000"/>
        <rFont val="Calibri"/>
      </rPr>
      <t xml:space="preserve">
</t>
    </r>
    <r>
      <rPr>
        <sz val="11"/>
        <color rgb="FF000000"/>
        <rFont val="Calibri"/>
      </rPr>
      <t>OR</t>
    </r>
    <r>
      <rPr>
        <sz val="11"/>
        <color rgb="FF000000"/>
        <rFont val="Calibri"/>
      </rPr>
      <t xml:space="preserve">
</t>
    </r>
    <r>
      <rPr>
        <sz val="11"/>
        <color rgb="FF000000"/>
        <rFont val="Calibri"/>
      </rPr>
      <t>Configure auditing of the "passwd", "shadow", "group", and "gshadow" files. Add the following to the audit.rules file:</t>
    </r>
    <r>
      <rPr>
        <sz val="11"/>
        <color rgb="FF000000"/>
        <rFont val="Calibri"/>
      </rPr>
      <t xml:space="preserve">
</t>
    </r>
    <r>
      <rPr>
        <sz val="11"/>
        <color rgb="FF000000"/>
        <rFont val="Calibri"/>
      </rPr>
      <t>-w /etc/passwd -p w -k passwd</t>
    </r>
    <r>
      <rPr>
        <sz val="11"/>
        <color rgb="FF000000"/>
        <rFont val="Calibri"/>
      </rPr>
      <t xml:space="preserve">
</t>
    </r>
    <r>
      <rPr>
        <sz val="11"/>
        <color rgb="FF000000"/>
        <rFont val="Calibri"/>
      </rPr>
      <t>-w /etc/shadow -p w -k shadow</t>
    </r>
    <r>
      <rPr>
        <sz val="11"/>
        <color rgb="FF000000"/>
        <rFont val="Calibri"/>
      </rPr>
      <t xml:space="preserve">
</t>
    </r>
    <r>
      <rPr>
        <sz val="11"/>
        <color rgb="FF000000"/>
        <rFont val="Calibri"/>
      </rPr>
      <t>-w /etc/group -p w -k group</t>
    </r>
    <r>
      <rPr>
        <sz val="11"/>
        <color rgb="FF000000"/>
        <rFont val="Calibri"/>
      </rPr>
      <t xml:space="preserve">
</t>
    </r>
    <r>
      <rPr>
        <sz val="11"/>
        <color rgb="FF000000"/>
        <rFont val="Calibri"/>
      </rPr>
      <t>-w /etc/gshadow -p w -k gshadow</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service auditd restart</t>
    </r>
  </si>
  <si>
    <r>
      <rPr>
        <sz val="11"/>
        <color rgb="FF000000"/>
        <rFont val="Calibri"/>
      </rPr>
      <t>Determine if /etc/passwd, /etc/shadow, /etc/group, and /etc/gshadow are audited for writing.</t>
    </r>
    <r>
      <rPr>
        <sz val="11"/>
        <color rgb="FF000000"/>
        <rFont val="Calibri"/>
      </rPr>
      <t xml:space="preserve">
</t>
    </r>
    <r>
      <rPr>
        <sz val="11"/>
        <color rgb="FF000000"/>
        <rFont val="Calibri"/>
      </rPr>
      <t># auditctl -l | egrep '(/etc/passwd|/etc/shadow|/etc/group|/etc/gshadow)' | grep perm=w</t>
    </r>
    <r>
      <rPr>
        <sz val="11"/>
        <color rgb="FF000000"/>
        <rFont val="Calibri"/>
      </rPr>
      <t xml:space="preserve">
</t>
    </r>
    <r>
      <rPr>
        <sz val="11"/>
        <color rgb="FF000000"/>
        <rFont val="Calibri"/>
      </rPr>
      <t>If any of these are not listed with a permissions filter of at least "w", this is a finding.</t>
    </r>
  </si>
  <si>
    <t>V-240484</t>
  </si>
  <si>
    <r>
      <rPr>
        <sz val="11"/>
        <rFont val="Calibri"/>
      </rPr>
      <t>The SLES for vRealize must audit all account disabling actions.</t>
    </r>
  </si>
  <si>
    <r>
      <rPr>
        <sz val="11"/>
        <color rgb="FF000000"/>
        <rFont val="Calibri"/>
      </rPr>
      <t>Configure the SLES for vRealize to automatically audit account disabling actions by running the following command:</t>
    </r>
    <r>
      <rPr>
        <sz val="11"/>
        <color rgb="FF000000"/>
        <rFont val="Calibri"/>
      </rPr>
      <t xml:space="preserve">
</t>
    </r>
    <r>
      <rPr>
        <sz val="11"/>
        <color rgb="FF000000"/>
        <rFont val="Calibri"/>
      </rPr>
      <t># /etc/dodscript.sh</t>
    </r>
    <r>
      <rPr>
        <sz val="11"/>
        <color rgb="FF000000"/>
        <rFont val="Calibri"/>
      </rPr>
      <t xml:space="preserve">
</t>
    </r>
    <r>
      <rPr>
        <sz val="11"/>
        <color rgb="FF000000"/>
        <rFont val="Calibri"/>
      </rPr>
      <t>OR</t>
    </r>
    <r>
      <rPr>
        <sz val="11"/>
        <color rgb="FF000000"/>
        <rFont val="Calibri"/>
      </rPr>
      <t xml:space="preserve">
</t>
    </r>
    <r>
      <rPr>
        <sz val="11"/>
        <color rgb="FF000000"/>
        <rFont val="Calibri"/>
      </rPr>
      <t># echo '-w /usr/bin/passwd -p x -k passwd' &gt;&gt; /etc/audit/audit.rules</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service auditd restart</t>
    </r>
  </si>
  <si>
    <r>
      <rPr>
        <sz val="11"/>
        <color rgb="FF000000"/>
        <rFont val="Calibri"/>
      </rPr>
      <t>When operating system accounts are disabled, user accessibility is affected. Accounts are utilized for identifying individual users or for identifying the operating system processes themselves. In order to detect and respond to events affecting user accessibility and system processing, operating systems must audit account disabling actions and, as required, notify the appropriate individuals so they can investigate the event. Such a capability greatly reduces the risk that operating system accessibility will be negatively affected for extended periods of time and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</si>
  <si>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 xml:space="preserve">Determine if execution of the "passwd" executable is audited: </t>
    </r>
    <r>
      <rPr>
        <sz val="11"/>
        <color rgb="FF000000"/>
        <rFont val="Calibri"/>
      </rPr>
      <t xml:space="preserve">
</t>
    </r>
    <r>
      <rPr>
        <sz val="11"/>
        <color rgb="FF000000"/>
        <rFont val="Calibri"/>
      </rPr>
      <t xml:space="preserve"># auditctl -l | grep watch=/usr/bin/passwd </t>
    </r>
    <r>
      <rPr>
        <sz val="11"/>
        <color rgb="FF000000"/>
        <rFont val="Calibri"/>
      </rPr>
      <t xml:space="preserve">
</t>
    </r>
    <r>
      <rPr>
        <sz val="11"/>
        <color rgb="FF000000"/>
        <rFont val="Calibri"/>
      </rPr>
      <t>If /usr/bin/passwd is not listed with a permissions filter of at least "x", this is a finding.</t>
    </r>
  </si>
  <si>
    <t>V-240485</t>
  </si>
  <si>
    <r>
      <rPr>
        <sz val="11"/>
        <rFont val="Calibri"/>
      </rPr>
      <t>The SLES for vRealize must audit all account removal actions.</t>
    </r>
  </si>
  <si>
    <r>
      <rPr>
        <sz val="11"/>
        <color rgb="FF000000"/>
        <rFont val="Calibri"/>
      </rPr>
      <t>Configure execute auditing of the "userdel" and "groupdel" executables. Add the following to the /etc/audit/audit.rules file:</t>
    </r>
    <r>
      <rPr>
        <sz val="11"/>
        <color rgb="FF000000"/>
        <rFont val="Calibri"/>
      </rPr>
      <t xml:space="preserve">
</t>
    </r>
    <r>
      <rPr>
        <sz val="11"/>
        <color rgb="FF000000"/>
        <rFont val="Calibri"/>
      </rPr>
      <t>-w /usr/sbin/userdel -p x -k userdel</t>
    </r>
    <r>
      <rPr>
        <sz val="11"/>
        <color rgb="FF000000"/>
        <rFont val="Calibri"/>
      </rPr>
      <t xml:space="preserve">
</t>
    </r>
    <r>
      <rPr>
        <sz val="11"/>
        <color rgb="FF000000"/>
        <rFont val="Calibri"/>
      </rPr>
      <t>-w /usr/sbin/groupdel -p x -k groupdel</t>
    </r>
  </si>
  <si>
    <r>
      <rPr>
        <sz val="11"/>
        <color rgb="FF000000"/>
        <rFont val="Calibri"/>
      </rPr>
      <t>When operating system accounts are removed, user accessibility is affected. Accounts are utilized for identifying individual users or for identifying the operating system processes themselves. In order to detect and respond to events affecting user accessibility and system processing, operating systems must audit account removal actions and, as required, notify the appropriate individuals so they can investigate the event. Such a capability greatly reduces the risk that operating system accessibility will be negatively affected for extended periods of time and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</si>
  <si>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Determine if execution of the "userdel" and "groupdel" executable are audited:</t>
    </r>
    <r>
      <rPr>
        <sz val="11"/>
        <color rgb="FF000000"/>
        <rFont val="Calibri"/>
      </rPr>
      <t xml:space="preserve">
</t>
    </r>
    <r>
      <rPr>
        <sz val="11"/>
        <color rgb="FF000000"/>
        <rFont val="Calibri"/>
      </rPr>
      <t># auditctl -l | egrep '(userdel|groupdel)'</t>
    </r>
    <r>
      <rPr>
        <sz val="11"/>
        <color rgb="FF000000"/>
        <rFont val="Calibri"/>
      </rPr>
      <t xml:space="preserve">
</t>
    </r>
    <r>
      <rPr>
        <sz val="11"/>
        <color rgb="FF000000"/>
        <rFont val="Calibri"/>
      </rPr>
      <t>If either "userdel" or "groupdel" are not listed with a permissions filter of at least "x", this is a finding.</t>
    </r>
  </si>
  <si>
    <t>V-240486</t>
  </si>
  <si>
    <r>
      <rPr>
        <sz val="11"/>
        <rFont val="Calibri"/>
      </rPr>
      <t>The SLES for vRealize must implement cryptography to protect the integrity of remote access sessions.</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</si>
  <si>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</si>
  <si>
    <t>V-240487</t>
  </si>
  <si>
    <r>
      <rPr>
        <sz val="11"/>
        <rFont val="Calibri"/>
      </rPr>
      <t>The SLES for vRealize must initiate session audits at system start-up.</t>
    </r>
  </si>
  <si>
    <r>
      <rPr>
        <sz val="11"/>
        <color rgb="FF000000"/>
        <rFont val="Calibri"/>
      </rPr>
      <t>Edit the grub bootloader file /boot/grub/menu.lst by appending the "audit=1" parameter to the kernel boot line.</t>
    </r>
    <r>
      <rPr>
        <sz val="11"/>
        <color rgb="FF000000"/>
        <rFont val="Calibri"/>
      </rPr>
      <t xml:space="preserve">
</t>
    </r>
    <r>
      <rPr>
        <sz val="11"/>
        <color rgb="FF000000"/>
        <rFont val="Calibri"/>
      </rPr>
      <t>Reboot the system for the change to take effect.</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</si>
  <si>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</si>
  <si>
    <r>
      <rPr>
        <sz val="11"/>
        <color rgb="FF000000"/>
        <rFont val="Calibri"/>
      </rPr>
      <t>Check for the "audit=1" kernel parameter.</t>
    </r>
    <r>
      <rPr>
        <sz val="11"/>
        <color rgb="FF000000"/>
        <rFont val="Calibri"/>
      </rPr>
      <t xml:space="preserve">
</t>
    </r>
    <r>
      <rPr>
        <sz val="11"/>
        <color rgb="FF000000"/>
        <rFont val="Calibri"/>
      </rPr>
      <t># grep "audit=1" /proc/cmdline</t>
    </r>
    <r>
      <rPr>
        <sz val="11"/>
        <color rgb="FF000000"/>
        <rFont val="Calibri"/>
      </rPr>
      <t xml:space="preserve">
</t>
    </r>
    <r>
      <rPr>
        <sz val="11"/>
        <color rgb="FF000000"/>
        <rFont val="Calibri"/>
      </rPr>
      <t>If no results are returned, this is a finding.</t>
    </r>
  </si>
  <si>
    <t>V-240488</t>
  </si>
  <si>
    <r>
      <rPr>
        <sz val="11"/>
        <rFont val="Calibri"/>
      </rPr>
      <t>The SLES for vRealize must produce audit records containing information to establish the identity of any individual or process associated with the event.</t>
    </r>
  </si>
  <si>
    <r>
      <rPr>
        <sz val="11"/>
        <color rgb="FF000000"/>
        <rFont val="Calibri"/>
      </rPr>
      <t>Without information that establishes the identity of the subjects (i.e., users or processes acting on behalf of users) associated with the events, security personnel cannot determine responsibility for the potentially harmful event.</t>
    </r>
  </si>
  <si>
    <r>
      <rPr>
        <sz val="11"/>
        <color rgb="FF000000"/>
        <rFont val="Calibri"/>
      </rPr>
      <t>Verify the SLES for vRealize produces audit records by running the following command to determine the current status of the "auditd" service:</t>
    </r>
    <r>
      <rPr>
        <sz val="11"/>
        <color rgb="FF000000"/>
        <rFont val="Calibri"/>
      </rPr>
      <t xml:space="preserve">
</t>
    </r>
    <r>
      <rPr>
        <sz val="11"/>
        <color rgb="FF000000"/>
        <rFont val="Calibri"/>
      </rPr>
      <t># service auditd status</t>
    </r>
    <r>
      <rPr>
        <sz val="11"/>
        <color rgb="FF000000"/>
        <rFont val="Calibri"/>
      </rPr>
      <t xml:space="preserve">
</t>
    </r>
    <r>
      <rPr>
        <sz val="11"/>
        <color rgb="FF000000"/>
        <rFont val="Calibri"/>
      </rPr>
      <t>If the service is enabled, the returned message must contain the following text:</t>
    </r>
    <r>
      <rPr>
        <sz val="11"/>
        <color rgb="FF000000"/>
        <rFont val="Calibri"/>
      </rPr>
      <t xml:space="preserve">
</t>
    </r>
    <r>
      <rPr>
        <sz val="11"/>
        <color rgb="FF000000"/>
        <rFont val="Calibri"/>
      </rPr>
      <t>Checking for service auditd                running</t>
    </r>
    <r>
      <rPr>
        <sz val="11"/>
        <color rgb="FF000000"/>
        <rFont val="Calibri"/>
      </rPr>
      <t xml:space="preserve">
</t>
    </r>
    <r>
      <rPr>
        <sz val="11"/>
        <color rgb="FF000000"/>
        <rFont val="Calibri"/>
      </rPr>
      <t>If the service is not "running", this is a finding.</t>
    </r>
  </si>
  <si>
    <t>V-240489</t>
  </si>
  <si>
    <r>
      <rPr>
        <sz val="11"/>
        <rFont val="Calibri"/>
      </rPr>
      <t>The SLES for vRealize must protect audit tools from unauthorized access.</t>
    </r>
  </si>
  <si>
    <r>
      <rPr>
        <sz val="11"/>
        <color rgb="FF000000"/>
        <rFont val="Calibri"/>
      </rPr>
      <t>Run the following command to reset audit permissions to the correct values:</t>
    </r>
    <r>
      <rPr>
        <sz val="11"/>
        <color rgb="FF000000"/>
        <rFont val="Calibri"/>
      </rPr>
      <t xml:space="preserve">
</t>
    </r>
    <r>
      <rPr>
        <sz val="11"/>
        <color rgb="FF000000"/>
        <rFont val="Calibri"/>
      </rPr>
      <t>sudo rpm --setperms audit-1.8-0.34.26</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</si>
  <si>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Operating systems providing tools to interface with audit information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</si>
  <si>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The following command will list which audit files on the system have permissions different from what is expected by the RPM database: </t>
    </r>
    <r>
      <rPr>
        <sz val="11"/>
        <color rgb="FF000000"/>
        <rFont val="Calibri"/>
      </rPr>
      <t xml:space="preserve">
</t>
    </r>
    <r>
      <rPr>
        <sz val="11"/>
        <color rgb="FF000000"/>
        <rFont val="Calibri"/>
      </rPr>
      <t># rpm -V audit | grep '^.M'</t>
    </r>
    <r>
      <rPr>
        <sz val="11"/>
        <color rgb="FF000000"/>
        <rFont val="Calibri"/>
      </rPr>
      <t xml:space="preserve">
</t>
    </r>
    <r>
      <rPr>
        <sz val="11"/>
        <color rgb="FF000000"/>
        <rFont val="Calibri"/>
      </rPr>
      <t>If there is any output, for each file or directory found, compare the RPM-expected permissions with the permissions on the file or directory:</t>
    </r>
    <r>
      <rPr>
        <sz val="11"/>
        <color rgb="FF000000"/>
        <rFont val="Calibri"/>
      </rPr>
      <t xml:space="preserve">
</t>
    </r>
    <r>
      <rPr>
        <sz val="11"/>
        <color rgb="FF000000"/>
        <rFont val="Calibri"/>
      </rPr>
      <t># rpm -q --queryformat "[%{FILENAMES} %{FILEMODES:perms}\n]" audit | grep [filename]</t>
    </r>
    <r>
      <rPr>
        <sz val="11"/>
        <color rgb="FF000000"/>
        <rFont val="Calibri"/>
      </rPr>
      <t xml:space="preserve">
</t>
    </r>
    <r>
      <rPr>
        <sz val="11"/>
        <color rgb="FF000000"/>
        <rFont val="Calibri"/>
      </rPr>
      <t># ls -lL [filename]</t>
    </r>
    <r>
      <rPr>
        <sz val="11"/>
        <color rgb="FF000000"/>
        <rFont val="Calibri"/>
      </rPr>
      <t xml:space="preserve">
</t>
    </r>
    <r>
      <rPr>
        <sz val="11"/>
        <color rgb="FF000000"/>
        <rFont val="Calibri"/>
      </rPr>
      <t>If the existing permissions are more permissive than those expected by RPM, this is a finding.</t>
    </r>
  </si>
  <si>
    <t>V-240490</t>
  </si>
  <si>
    <r>
      <rPr>
        <sz val="11"/>
        <rFont val="Calibri"/>
      </rPr>
      <t>The SLES for vRealize must protect audit tools from unauthorized modification.</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</si>
  <si>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Operating systems providing tools to interface with audit information will leverage user permissions and roles identifying the user accessing the tools and the corresponding rights the user has in order to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</si>
  <si>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The following command will list which audit files on the system where the group-ownership has been modified:</t>
    </r>
    <r>
      <rPr>
        <sz val="11"/>
        <color rgb="FF000000"/>
        <rFont val="Calibri"/>
      </rPr>
      <t xml:space="preserve">
</t>
    </r>
    <r>
      <rPr>
        <sz val="11"/>
        <color rgb="FF000000"/>
        <rFont val="Calibri"/>
      </rPr>
      <t># rpm -V audit | grep '^......G'</t>
    </r>
    <r>
      <rPr>
        <sz val="11"/>
        <color rgb="FF000000"/>
        <rFont val="Calibri"/>
      </rPr>
      <t xml:space="preserve">
</t>
    </r>
    <r>
      <rPr>
        <sz val="11"/>
        <color rgb="FF000000"/>
        <rFont val="Calibri"/>
      </rPr>
      <t>If there is output, this is a finding.</t>
    </r>
  </si>
  <si>
    <t>V-240491</t>
  </si>
  <si>
    <r>
      <rPr>
        <sz val="11"/>
        <rFont val="Calibri"/>
      </rPr>
      <t>The SLES for vRealize must protect audit tools from unauthorized deletion.</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</si>
  <si>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Operating systems providing tools to interface with audit information will leverage user permissions and roles identifying the user accessing the tools and the corresponding rights the user has in order to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</si>
  <si>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The following command will list which audit files on the system where the ownership has been modified:</t>
    </r>
    <r>
      <rPr>
        <sz val="11"/>
        <color rgb="FF000000"/>
        <rFont val="Calibri"/>
      </rPr>
      <t xml:space="preserve">
</t>
    </r>
    <r>
      <rPr>
        <sz val="11"/>
        <color rgb="FF000000"/>
        <rFont val="Calibri"/>
      </rPr>
      <t># rpm -V audit | grep '^.....U'</t>
    </r>
    <r>
      <rPr>
        <sz val="11"/>
        <color rgb="FF000000"/>
        <rFont val="Calibri"/>
      </rPr>
      <t xml:space="preserve">
</t>
    </r>
    <r>
      <rPr>
        <sz val="11"/>
        <color rgb="FF000000"/>
        <rFont val="Calibri"/>
      </rPr>
      <t>If there is output, this is a finding.</t>
    </r>
  </si>
  <si>
    <t>V-240492</t>
  </si>
  <si>
    <r>
      <rPr>
        <sz val="11"/>
        <rFont val="Calibri"/>
      </rPr>
      <t>The shared library files must have restrictive permissions.</t>
    </r>
  </si>
  <si>
    <r>
      <rPr>
        <sz val="11"/>
        <color rgb="FF000000"/>
        <rFont val="Calibri"/>
      </rPr>
      <t>For any shared library file that was a finding:</t>
    </r>
    <r>
      <rPr>
        <sz val="11"/>
        <color rgb="FF000000"/>
        <rFont val="Calibri"/>
      </rPr>
      <t xml:space="preserve">
</t>
    </r>
    <r>
      <rPr>
        <sz val="11"/>
        <color rgb="FF000000"/>
        <rFont val="Calibri"/>
      </rPr>
      <t>sudo chmod go-w &lt;filename&gt;</t>
    </r>
  </si>
  <si>
    <r>
      <rPr>
        <sz val="11"/>
        <color rgb="FF000000"/>
        <rFont val="Calibri"/>
      </rPr>
      <t>If the operating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operating systems with software libraries that are accessible and configurable, as in the case of interpreted languages. Software libraries also include privileged programs that execute with escalated privileges. Only qualified and authorized individuals must be allowed to obtain access to information system components for purposes of initiating changes, including upgrades and modifications.</t>
    </r>
  </si>
  <si>
    <r>
      <rPr>
        <sz val="11"/>
        <color rgb="FF000000"/>
        <rFont val="Calibri"/>
      </rPr>
      <t>Verify that that system wide shared library files are not group-writable or world writable with the following command:</t>
    </r>
    <r>
      <rPr>
        <sz val="11"/>
        <color rgb="FF000000"/>
        <rFont val="Calibri"/>
      </rPr>
      <t xml:space="preserve">
</t>
    </r>
    <r>
      <rPr>
        <sz val="11"/>
        <color rgb="FF000000"/>
        <rFont val="Calibri"/>
      </rPr>
      <t>ls -l /lib /lib64 /usr/lib /usr/lib64 /lib/modules</t>
    </r>
    <r>
      <rPr>
        <sz val="11"/>
        <color rgb="FF000000"/>
        <rFont val="Calibri"/>
      </rPr>
      <t xml:space="preserve">
</t>
    </r>
    <r>
      <rPr>
        <sz val="11"/>
        <color rgb="FF000000"/>
        <rFont val="Calibri"/>
      </rPr>
      <t>If any library files are group-writable or world writable, this is a finding.</t>
    </r>
  </si>
  <si>
    <t>V-240493</t>
  </si>
  <si>
    <r>
      <rPr>
        <sz val="11"/>
        <rFont val="Calibri"/>
      </rPr>
      <t>Shared library files must have root ownership.</t>
    </r>
  </si>
  <si>
    <r>
      <rPr>
        <sz val="11"/>
        <color rgb="FF000000"/>
        <rFont val="Calibri"/>
      </rPr>
      <t>For any shared library file that was a finding:</t>
    </r>
    <r>
      <rPr>
        <sz val="11"/>
        <color rgb="FF000000"/>
        <rFont val="Calibri"/>
      </rPr>
      <t xml:space="preserve">
</t>
    </r>
    <r>
      <rPr>
        <sz val="11"/>
        <color rgb="FF000000"/>
        <rFont val="Calibri"/>
      </rPr>
      <t>sudo chown root &lt;filename&gt;</t>
    </r>
  </si>
  <si>
    <r>
      <rPr>
        <sz val="11"/>
        <color rgb="FF000000"/>
        <rFont val="Calibri"/>
      </rPr>
      <t>If the operating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operating systems with software libraries that are accessible and configurable, as in the case of interpreted languages. Software libraries also include privileged programs which execute with escalated privileges. Only qualified and authorized individuals must be allowed to obtain access to information system components for purposes of initiating changes, including upgrades and modifications.</t>
    </r>
  </si>
  <si>
    <r>
      <rPr>
        <sz val="11"/>
        <color rgb="FF000000"/>
        <rFont val="Calibri"/>
      </rPr>
      <t>Verify that that system wide shared library files have root ownership with the following command:</t>
    </r>
    <r>
      <rPr>
        <sz val="11"/>
        <color rgb="FF000000"/>
        <rFont val="Calibri"/>
      </rPr>
      <t xml:space="preserve">
</t>
    </r>
    <r>
      <rPr>
        <sz val="11"/>
        <color rgb="FF000000"/>
        <rFont val="Calibri"/>
      </rPr>
      <t>ls -l /lib /lib64 /usr/lib /usr/lib64 /lib/modules</t>
    </r>
    <r>
      <rPr>
        <sz val="11"/>
        <color rgb="FF000000"/>
        <rFont val="Calibri"/>
      </rPr>
      <t xml:space="preserve">
</t>
    </r>
    <r>
      <rPr>
        <sz val="11"/>
        <color rgb="FF000000"/>
        <rFont val="Calibri"/>
      </rPr>
      <t>If any library files are not root owned, this is a finding.</t>
    </r>
  </si>
  <si>
    <t>V-240494</t>
  </si>
  <si>
    <r>
      <rPr>
        <sz val="11"/>
        <rFont val="Calibri"/>
      </rPr>
      <t>System executables must have restrictive permissions.</t>
    </r>
  </si>
  <si>
    <r>
      <rPr>
        <sz val="11"/>
        <color rgb="FF000000"/>
        <rFont val="Calibri"/>
      </rPr>
      <t>For any file that was a finding:</t>
    </r>
    <r>
      <rPr>
        <sz val="11"/>
        <color rgb="FF000000"/>
        <rFont val="Calibri"/>
      </rPr>
      <t xml:space="preserve">
</t>
    </r>
    <r>
      <rPr>
        <sz val="11"/>
        <color rgb="FF000000"/>
        <rFont val="Calibri"/>
      </rPr>
      <t>sudo chmod go-w &lt;filename&gt;</t>
    </r>
  </si>
  <si>
    <r>
      <rPr>
        <sz val="11"/>
        <color rgb="FF000000"/>
        <rFont val="Calibri"/>
      </rPr>
      <t>Verify that that system executables are not group-writable or world writable with the following command:</t>
    </r>
    <r>
      <rPr>
        <sz val="11"/>
        <color rgb="FF000000"/>
        <rFont val="Calibri"/>
      </rPr>
      <t xml:space="preserve">
</t>
    </r>
    <r>
      <rPr>
        <sz val="11"/>
        <color rgb="FF000000"/>
        <rFont val="Calibri"/>
      </rPr>
      <t>ls -l /bin /sbin /usr/bin /usr/libexec /usr/local/bin /usr/local/sbin /usr/sbin</t>
    </r>
    <r>
      <rPr>
        <sz val="11"/>
        <color rgb="FF000000"/>
        <rFont val="Calibri"/>
      </rPr>
      <t xml:space="preserve">
</t>
    </r>
    <r>
      <rPr>
        <sz val="11"/>
        <color rgb="FF000000"/>
        <rFont val="Calibri"/>
      </rPr>
      <t>If any  files are group-writable or world writable, this is a finding.</t>
    </r>
  </si>
  <si>
    <t>V-240495</t>
  </si>
  <si>
    <r>
      <rPr>
        <sz val="11"/>
        <rFont val="Calibri"/>
      </rPr>
      <t>System executables must have root ownership.</t>
    </r>
  </si>
  <si>
    <r>
      <rPr>
        <sz val="11"/>
        <color rgb="FF000000"/>
        <rFont val="Calibri"/>
      </rPr>
      <t>For any file that was a finding:</t>
    </r>
    <r>
      <rPr>
        <sz val="11"/>
        <color rgb="FF000000"/>
        <rFont val="Calibri"/>
      </rPr>
      <t xml:space="preserve">
</t>
    </r>
    <r>
      <rPr>
        <sz val="11"/>
        <color rgb="FF000000"/>
        <rFont val="Calibri"/>
      </rPr>
      <t>sudo chown root &lt;filename&gt;</t>
    </r>
  </si>
  <si>
    <r>
      <rPr>
        <sz val="11"/>
        <color rgb="FF000000"/>
        <rFont val="Calibri"/>
      </rPr>
      <t>Verify that that system executable files have root ownership with the following command:</t>
    </r>
    <r>
      <rPr>
        <sz val="11"/>
        <color rgb="FF000000"/>
        <rFont val="Calibri"/>
      </rPr>
      <t xml:space="preserve">
</t>
    </r>
    <r>
      <rPr>
        <sz val="11"/>
        <color rgb="FF000000"/>
        <rFont val="Calibri"/>
      </rPr>
      <t>ls -l /bin /sbin /usr/bin /usr/libexec /usr/local/bin /usr/local/sbin /usr/sbin</t>
    </r>
    <r>
      <rPr>
        <sz val="11"/>
        <color rgb="FF000000"/>
        <rFont val="Calibri"/>
      </rPr>
      <t xml:space="preserve">
</t>
    </r>
    <r>
      <rPr>
        <sz val="11"/>
        <color rgb="FF000000"/>
        <rFont val="Calibri"/>
      </rPr>
      <t>If any library files are not root owned, this is a finding.</t>
    </r>
  </si>
  <si>
    <t>V-240496</t>
  </si>
  <si>
    <r>
      <rPr>
        <sz val="11"/>
        <rFont val="Calibri"/>
      </rPr>
      <t>The SLES for vRealize must enforce password complexity by requiring that at least one special character be used.</t>
    </r>
  </si>
  <si>
    <r>
      <rPr>
        <sz val="11"/>
        <color rgb="FF000000"/>
        <rFont val="Calibri"/>
      </rPr>
      <t>Configure the SLES for vRealize to enforce password complexity by requiring that at least one special character be used:</t>
    </r>
    <r>
      <rPr>
        <sz val="11"/>
        <color rgb="FF000000"/>
        <rFont val="Calibri"/>
      </rPr>
      <t xml:space="preserve">
</t>
    </r>
    <r>
      <rPr>
        <sz val="11"/>
        <color rgb="FF000000"/>
        <rFont val="Calibri"/>
      </rPr>
      <t>If "ocredit" was not set at all in /etc/pam.d/common-password-vmware.local then run the following command:</t>
    </r>
    <r>
      <rPr>
        <sz val="11"/>
        <color rgb="FF000000"/>
        <rFont val="Calibri"/>
      </rPr>
      <t xml:space="preserve">
</t>
    </r>
    <r>
      <rPr>
        <sz val="11"/>
        <color rgb="FF000000"/>
        <rFont val="Calibri"/>
      </rPr>
      <t># sed -i '/pam_cracklib.so/ s/$/ ocredit=-1/' /etc/pam.d/common-password-vmware.local</t>
    </r>
    <r>
      <rPr>
        <sz val="11"/>
        <color rgb="FF000000"/>
        <rFont val="Calibri"/>
      </rPr>
      <t xml:space="preserve">
</t>
    </r>
    <r>
      <rPr>
        <sz val="11"/>
        <color rgb="FF000000"/>
        <rFont val="Calibri"/>
      </rPr>
      <t>If "ocredit" was set incorrectly then run the following command:</t>
    </r>
    <r>
      <rPr>
        <sz val="11"/>
        <color rgb="FF000000"/>
        <rFont val="Calibri"/>
      </rPr>
      <t xml:space="preserve">
</t>
    </r>
    <r>
      <rPr>
        <sz val="11"/>
        <color rgb="FF000000"/>
        <rFont val="Calibri"/>
      </rPr>
      <t># sed -i '/pam_cracklib.so/ s/ocredit=../ocredit=-1/' /etc/pam.d/common-password-vmware.local</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</si>
  <si>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in determining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Special characters are those characters that are not alphanumeric. Examples include: ~ ! @ # $ % ^ *.</t>
    </r>
  </si>
  <si>
    <r>
      <rPr>
        <sz val="11"/>
        <color rgb="FF000000"/>
        <rFont val="Calibri"/>
      </rPr>
      <t>Verify the SLES for vRealize enforces password complexity by requiring that at least one special character be used by using the following command:</t>
    </r>
    <r>
      <rPr>
        <sz val="11"/>
        <color rgb="FF000000"/>
        <rFont val="Calibri"/>
      </rPr>
      <t xml:space="preserve">
</t>
    </r>
    <r>
      <rPr>
        <sz val="11"/>
        <color rgb="FF000000"/>
        <rFont val="Calibri"/>
      </rPr>
      <t>Check the password "ocredit" option:</t>
    </r>
    <r>
      <rPr>
        <sz val="11"/>
        <color rgb="FF000000"/>
        <rFont val="Calibri"/>
      </rPr>
      <t xml:space="preserve">
</t>
    </r>
    <r>
      <rPr>
        <sz val="11"/>
        <color rgb="FF000000"/>
        <rFont val="Calibri"/>
      </rPr>
      <t># grep pam_cracklib.so /etc/pam.d/common-password</t>
    </r>
    <r>
      <rPr>
        <sz val="11"/>
        <color rgb="FF000000"/>
        <rFont val="Calibri"/>
      </rPr>
      <t xml:space="preserve">
</t>
    </r>
    <r>
      <rPr>
        <sz val="11"/>
        <color rgb="FF000000"/>
        <rFont val="Calibri"/>
      </rPr>
      <t>Confirm the "ocredit" option is set to "-1" as in the example:</t>
    </r>
    <r>
      <rPr>
        <sz val="11"/>
        <color rgb="FF000000"/>
        <rFont val="Calibri"/>
      </rPr>
      <t xml:space="preserve">
</t>
    </r>
    <r>
      <rPr>
        <sz val="11"/>
        <color rgb="FF000000"/>
        <rFont val="Calibri"/>
      </rPr>
      <t>password requisite pam_cracklib.so ocredit=-1</t>
    </r>
    <r>
      <rPr>
        <sz val="11"/>
        <color rgb="FF000000"/>
        <rFont val="Calibri"/>
      </rPr>
      <t xml:space="preserve">
</t>
    </r>
    <r>
      <rPr>
        <sz val="11"/>
        <color rgb="FF000000"/>
        <rFont val="Calibri"/>
      </rPr>
      <t xml:space="preserve">There may be other options on the line. </t>
    </r>
    <r>
      <rPr>
        <sz val="11"/>
        <color rgb="FF000000"/>
        <rFont val="Calibri"/>
      </rPr>
      <t xml:space="preserve">
</t>
    </r>
    <r>
      <rPr>
        <sz val="11"/>
        <color rgb="FF000000"/>
        <rFont val="Calibri"/>
      </rPr>
      <t>If no such line is found, or the "ocredit" is not "-1", this is a finding.</t>
    </r>
  </si>
  <si>
    <t>V-240497</t>
  </si>
  <si>
    <r>
      <rPr>
        <sz val="11"/>
        <rFont val="Calibri"/>
      </rPr>
      <t>The SLES for vRealize must automatically terminate a user session after inactivity time-outs have expired or at shutdown.</t>
    </r>
  </si>
  <si>
    <r>
      <rPr>
        <sz val="11"/>
        <color rgb="FF000000"/>
        <rFont val="Calibri"/>
      </rPr>
      <t>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operating system functionality where the system owner, data owner, or organization requires additional assurance.</t>
    </r>
  </si>
  <si>
    <t>V-240498</t>
  </si>
  <si>
    <r>
      <rPr>
        <sz val="11"/>
        <rFont val="Calibri"/>
      </rPr>
      <t>The SLES for vRealize must control remote access methods.</t>
    </r>
  </si>
  <si>
    <r>
      <rPr>
        <sz val="11"/>
        <color rgb="FF000000"/>
        <rFont val="Calibri"/>
      </rPr>
      <t>Edit the SSH daemon configuration /etc/ssh/sshd_config to specify listening network addresses designated for management traffic with the following command:</t>
    </r>
    <r>
      <rPr>
        <sz val="11"/>
        <color rgb="FF000000"/>
        <rFont val="Calibri"/>
      </rPr>
      <t xml:space="preserve">
</t>
    </r>
    <r>
      <rPr>
        <sz val="11"/>
        <color rgb="FF000000"/>
        <rFont val="Calibri"/>
      </rPr>
      <t>sed -i "/^ListenAddress/ c\ListenAddress x.x.x.x" /etc/ssh/sshd_config</t>
    </r>
    <r>
      <rPr>
        <sz val="11"/>
        <color rgb="FF000000"/>
        <rFont val="Calibri"/>
      </rPr>
      <t xml:space="preserve">
</t>
    </r>
    <r>
      <rPr>
        <sz val="11"/>
        <color rgb="FF000000"/>
        <rFont val="Calibri"/>
      </rPr>
      <t>Note: Replace x.x.x.x with the desired remote access IP address.</t>
    </r>
  </si>
  <si>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Operating system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</si>
  <si>
    <r>
      <rPr>
        <sz val="11"/>
        <color rgb="FF000000"/>
        <rFont val="Calibri"/>
      </rPr>
      <t>Check the SSH daemon configuration for listening network addresses:</t>
    </r>
    <r>
      <rPr>
        <sz val="11"/>
        <color rgb="FF000000"/>
        <rFont val="Calibri"/>
      </rPr>
      <t xml:space="preserve">
</t>
    </r>
    <r>
      <rPr>
        <sz val="11"/>
        <color rgb="FF000000"/>
        <rFont val="Calibri"/>
      </rPr>
      <t># grep -i Listen /etc/ssh/sshd_config | grep -v '^#'</t>
    </r>
    <r>
      <rPr>
        <sz val="11"/>
        <color rgb="FF000000"/>
        <rFont val="Calibri"/>
      </rPr>
      <t xml:space="preserve">
</t>
    </r>
    <r>
      <rPr>
        <sz val="11"/>
        <color rgb="FF000000"/>
        <rFont val="Calibri"/>
      </rPr>
      <t>If no configuration is returned, or if a returned "Listen" configuration contains addresses not designated for management traffic, this is a finding.</t>
    </r>
  </si>
  <si>
    <t>V-240499</t>
  </si>
  <si>
    <r>
      <rPr>
        <sz val="11"/>
        <rFont val="Calibri"/>
      </rPr>
      <t>The SLES for vRealize must audit all account enabling actions.</t>
    </r>
  </si>
  <si>
    <r>
      <rPr>
        <sz val="11"/>
        <color rgb="FF000000"/>
        <rFont val="Calibri"/>
      </rPr>
      <t>Configure "execute" auditing of the "usermod" and "groupmod" executables. Add the following to the /etc/audit/audit.rules file:</t>
    </r>
    <r>
      <rPr>
        <sz val="11"/>
        <color rgb="FF000000"/>
        <rFont val="Calibri"/>
      </rPr>
      <t xml:space="preserve">
</t>
    </r>
    <r>
      <rPr>
        <sz val="11"/>
        <color rgb="FF000000"/>
        <rFont val="Calibri"/>
      </rPr>
      <t>-w /usr/sbin/usermod -p x -k usermod</t>
    </r>
    <r>
      <rPr>
        <sz val="11"/>
        <color rgb="FF000000"/>
        <rFont val="Calibri"/>
      </rPr>
      <t xml:space="preserve">
</t>
    </r>
    <r>
      <rPr>
        <sz val="11"/>
        <color rgb="FF000000"/>
        <rFont val="Calibri"/>
      </rPr>
      <t>-w /usr/sbin/groupmod -p x -k groupmod</t>
    </r>
    <r>
      <rPr>
        <sz val="11"/>
        <color rgb="FF000000"/>
        <rFont val="Calibri"/>
      </rPr>
      <t xml:space="preserve">
</t>
    </r>
    <r>
      <rPr>
        <sz val="11"/>
        <color rgb="FF000000"/>
        <rFont val="Calibri"/>
      </rPr>
      <t>Configure "execute" auditing of the "userdel" and "groupdel" executables. Add the following to the /etc/audit/audit.rules file:</t>
    </r>
    <r>
      <rPr>
        <sz val="11"/>
        <color rgb="FF000000"/>
        <rFont val="Calibri"/>
      </rPr>
      <t xml:space="preserve">
</t>
    </r>
    <r>
      <rPr>
        <sz val="11"/>
        <color rgb="FF000000"/>
        <rFont val="Calibri"/>
      </rPr>
      <t>-w /usr/sbin/userdel -p x -k userdel</t>
    </r>
    <r>
      <rPr>
        <sz val="11"/>
        <color rgb="FF000000"/>
        <rFont val="Calibri"/>
      </rPr>
      <t xml:space="preserve">
</t>
    </r>
    <r>
      <rPr>
        <sz val="11"/>
        <color rgb="FF000000"/>
        <rFont val="Calibri"/>
      </rPr>
      <t>-w /usr/sbin/groupdel -p x -k groupdel</t>
    </r>
    <r>
      <rPr>
        <sz val="11"/>
        <color rgb="FF000000"/>
        <rFont val="Calibri"/>
      </rPr>
      <t xml:space="preserve">
</t>
    </r>
    <r>
      <rPr>
        <sz val="11"/>
        <color rgb="FF000000"/>
        <rFont val="Calibri"/>
      </rPr>
      <t>Configure "execute" auditing of the "useradd" and "groupadd" executables. Add the following to audit.rules:</t>
    </r>
    <r>
      <rPr>
        <sz val="11"/>
        <color rgb="FF000000"/>
        <rFont val="Calibri"/>
      </rPr>
      <t xml:space="preserve">
</t>
    </r>
    <r>
      <rPr>
        <sz val="11"/>
        <color rgb="FF000000"/>
        <rFont val="Calibri"/>
      </rPr>
      <t>-w /usr/sbin/useradd -p x -k useradd</t>
    </r>
    <r>
      <rPr>
        <sz val="11"/>
        <color rgb="FF000000"/>
        <rFont val="Calibri"/>
      </rPr>
      <t xml:space="preserve">
</t>
    </r>
    <r>
      <rPr>
        <sz val="11"/>
        <color rgb="FF000000"/>
        <rFont val="Calibri"/>
      </rPr>
      <t>-w /usr/sbin/groupadd -p x -k groupadd</t>
    </r>
    <r>
      <rPr>
        <sz val="11"/>
        <color rgb="FF000000"/>
        <rFont val="Calibri"/>
      </rPr>
      <t xml:space="preserve">
</t>
    </r>
    <r>
      <rPr>
        <sz val="11"/>
        <color rgb="FF000000"/>
        <rFont val="Calibri"/>
      </rPr>
      <t>Configure "execute" auditing of the "passwd" executable. Add the following to the aud.rules:</t>
    </r>
    <r>
      <rPr>
        <sz val="11"/>
        <color rgb="FF000000"/>
        <rFont val="Calibri"/>
      </rPr>
      <t xml:space="preserve">
</t>
    </r>
    <r>
      <rPr>
        <sz val="11"/>
        <color rgb="FF000000"/>
        <rFont val="Calibri"/>
      </rPr>
      <t>-w /usr/bin/passwd -p x -k passwd</t>
    </r>
    <r>
      <rPr>
        <sz val="11"/>
        <color rgb="FF000000"/>
        <rFont val="Calibri"/>
      </rPr>
      <t xml:space="preserve">
</t>
    </r>
    <r>
      <rPr>
        <sz val="11"/>
        <color rgb="FF000000"/>
        <rFont val="Calibri"/>
      </rPr>
      <t>Configure "write" auditing of the "passwd", "shadow", "group", and "opasswd" files. Add the following to the /etc/audit/audit.rules file:</t>
    </r>
    <r>
      <rPr>
        <sz val="11"/>
        <color rgb="FF000000"/>
        <rFont val="Calibri"/>
      </rPr>
      <t xml:space="preserve">
</t>
    </r>
    <r>
      <rPr>
        <sz val="11"/>
        <color rgb="FF000000"/>
        <rFont val="Calibri"/>
      </rPr>
      <t>-w /etc/passwd -p wa -k passwd</t>
    </r>
    <r>
      <rPr>
        <sz val="11"/>
        <color rgb="FF000000"/>
        <rFont val="Calibri"/>
      </rPr>
      <t xml:space="preserve">
</t>
    </r>
    <r>
      <rPr>
        <sz val="11"/>
        <color rgb="FF000000"/>
        <rFont val="Calibri"/>
      </rPr>
      <t>-w /etc/shadow -p wa -k shadow</t>
    </r>
    <r>
      <rPr>
        <sz val="11"/>
        <color rgb="FF000000"/>
        <rFont val="Calibri"/>
      </rPr>
      <t xml:space="preserve">
</t>
    </r>
    <r>
      <rPr>
        <sz val="11"/>
        <color rgb="FF000000"/>
        <rFont val="Calibri"/>
      </rPr>
      <t>-w /etc/group -p wa -k group</t>
    </r>
    <r>
      <rPr>
        <sz val="11"/>
        <color rgb="FF000000"/>
        <rFont val="Calibri"/>
      </rPr>
      <t xml:space="preserve">
</t>
    </r>
    <r>
      <rPr>
        <sz val="11"/>
        <color rgb="FF000000"/>
        <rFont val="Calibri"/>
      </rPr>
      <t>-w /etc/security/opasswd -p wa -k opasswd</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</si>
  <si>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which documents the creation of operating system user accounts and notifies System Administrators and Information System Security Officers (ISSO) that it exists. Such a process greatly reduces the risk that accounts will be surreptitiously created and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</si>
  <si>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Determine if execution of the "usermod" and "groupmod" executable are audited:</t>
    </r>
    <r>
      <rPr>
        <sz val="11"/>
        <color rgb="FF000000"/>
        <rFont val="Calibri"/>
      </rPr>
      <t xml:space="preserve">
</t>
    </r>
    <r>
      <rPr>
        <sz val="11"/>
        <color rgb="FF000000"/>
        <rFont val="Calibri"/>
      </rPr>
      <t># auditctl -l | egrep '(usermod|groupmod)'</t>
    </r>
    <r>
      <rPr>
        <sz val="11"/>
        <color rgb="FF000000"/>
        <rFont val="Calibri"/>
      </rPr>
      <t xml:space="preserve">
</t>
    </r>
    <r>
      <rPr>
        <sz val="11"/>
        <color rgb="FF000000"/>
        <rFont val="Calibri"/>
      </rPr>
      <t>If either "usermod" or "groupmod" are not listed with a permissions filter of at least "x", this is a finding.</t>
    </r>
    <r>
      <rPr>
        <sz val="11"/>
        <color rgb="FF000000"/>
        <rFont val="Calibri"/>
      </rPr>
      <t xml:space="preserve">
</t>
    </r>
    <r>
      <rPr>
        <sz val="11"/>
        <color rgb="FF000000"/>
        <rFont val="Calibri"/>
      </rPr>
      <t>Determine if execution of the "userdel" and "groupdel" executable are audited:</t>
    </r>
    <r>
      <rPr>
        <sz val="11"/>
        <color rgb="FF000000"/>
        <rFont val="Calibri"/>
      </rPr>
      <t xml:space="preserve">
</t>
    </r>
    <r>
      <rPr>
        <sz val="11"/>
        <color rgb="FF000000"/>
        <rFont val="Calibri"/>
      </rPr>
      <t># auditctl -l | egrep '(userdel|groupdel)'</t>
    </r>
    <r>
      <rPr>
        <sz val="11"/>
        <color rgb="FF000000"/>
        <rFont val="Calibri"/>
      </rPr>
      <t xml:space="preserve">
</t>
    </r>
    <r>
      <rPr>
        <sz val="11"/>
        <color rgb="FF000000"/>
        <rFont val="Calibri"/>
      </rPr>
      <t>If either "userdel" or "groupdel" are not listed with a permissions filter of at least "x", this is a finding.</t>
    </r>
    <r>
      <rPr>
        <sz val="11"/>
        <color rgb="FF000000"/>
        <rFont val="Calibri"/>
      </rPr>
      <t xml:space="preserve">
</t>
    </r>
    <r>
      <rPr>
        <sz val="11"/>
        <color rgb="FF000000"/>
        <rFont val="Calibri"/>
      </rPr>
      <t>Determine if execution of "useradd" and "groupadd" are audited:</t>
    </r>
    <r>
      <rPr>
        <sz val="11"/>
        <color rgb="FF000000"/>
        <rFont val="Calibri"/>
      </rPr>
      <t xml:space="preserve">
</t>
    </r>
    <r>
      <rPr>
        <sz val="11"/>
        <color rgb="FF000000"/>
        <rFont val="Calibri"/>
      </rPr>
      <t># auditctl -l | egrep '(useradd|groupadd)'</t>
    </r>
    <r>
      <rPr>
        <sz val="11"/>
        <color rgb="FF000000"/>
        <rFont val="Calibri"/>
      </rPr>
      <t xml:space="preserve">
</t>
    </r>
    <r>
      <rPr>
        <sz val="11"/>
        <color rgb="FF000000"/>
        <rFont val="Calibri"/>
      </rPr>
      <t>If either "useradd" or "groupadd" are not listed with a permissions filter of at least "x", this is a finding.</t>
    </r>
    <r>
      <rPr>
        <sz val="11"/>
        <color rgb="FF000000"/>
        <rFont val="Calibri"/>
      </rPr>
      <t xml:space="preserve">
</t>
    </r>
    <r>
      <rPr>
        <sz val="11"/>
        <color rgb="FF000000"/>
        <rFont val="Calibri"/>
      </rPr>
      <t xml:space="preserve">Determine if execution of the "passwd" executable is audited: </t>
    </r>
    <r>
      <rPr>
        <sz val="11"/>
        <color rgb="FF000000"/>
        <rFont val="Calibri"/>
      </rPr>
      <t xml:space="preserve">
</t>
    </r>
    <r>
      <rPr>
        <sz val="11"/>
        <color rgb="FF000000"/>
        <rFont val="Calibri"/>
      </rPr>
      <t xml:space="preserve"># auditctl -l | grep “/usr/bin/passwd” </t>
    </r>
    <r>
      <rPr>
        <sz val="11"/>
        <color rgb="FF000000"/>
        <rFont val="Calibri"/>
      </rPr>
      <t xml:space="preserve">
</t>
    </r>
    <r>
      <rPr>
        <sz val="11"/>
        <color rgb="FF000000"/>
        <rFont val="Calibri"/>
      </rPr>
      <t xml:space="preserve">If "/usr/bin/passwd" is not listed with a permissions filter of at least "x", this is a finding. </t>
    </r>
    <r>
      <rPr>
        <sz val="11"/>
        <color rgb="FF000000"/>
        <rFont val="Calibri"/>
      </rPr>
      <t xml:space="preserve">
</t>
    </r>
    <r>
      <rPr>
        <sz val="11"/>
        <color rgb="FF000000"/>
        <rFont val="Calibri"/>
      </rPr>
      <t>Determine if /etc/passwd, /etc/shadow, /etc/group, and /etc/security/opasswd are audited for writing:</t>
    </r>
    <r>
      <rPr>
        <sz val="11"/>
        <color rgb="FF000000"/>
        <rFont val="Calibri"/>
      </rPr>
      <t xml:space="preserve">
</t>
    </r>
    <r>
      <rPr>
        <sz val="11"/>
        <color rgb="FF000000"/>
        <rFont val="Calibri"/>
      </rPr>
      <t># auditctl -l | egrep '(/etc/passwd|/etc/shadow|/etc/group|/etc/security/opasswd)'</t>
    </r>
    <r>
      <rPr>
        <sz val="11"/>
        <color rgb="FF000000"/>
        <rFont val="Calibri"/>
      </rPr>
      <t xml:space="preserve">
</t>
    </r>
    <r>
      <rPr>
        <sz val="11"/>
        <color rgb="FF000000"/>
        <rFont val="Calibri"/>
      </rPr>
      <t>If any of these are not listed with a permissions filter of at least "w", this is a finding.</t>
    </r>
  </si>
  <si>
    <t>V-240500</t>
  </si>
  <si>
    <r>
      <rPr>
        <sz val="11"/>
        <rFont val="Calibri"/>
      </rPr>
      <t>The SLES for vRealize must notify System Administrators and Information System Security Officers when accounts are created, or enabled when previously disabled.</t>
    </r>
  </si>
  <si>
    <r>
      <rPr>
        <sz val="11"/>
        <color rgb="FF000000"/>
        <rFont val="Calibri"/>
      </rPr>
      <t xml:space="preserve">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which documents the creation of operating system user accounts and notifies System Administrators and Information System Security Officers (ISSO) that it exists. Such a process greatly reduces the risk that accounts will be surreptitiously enabled and provides logging that can be used for forensic purposes. </t>
    </r>
    <r>
      <rPr>
        <sz val="11"/>
        <color rgb="FF000000"/>
        <rFont val="Calibri"/>
      </rPr>
      <t xml:space="preserve">
</t>
    </r>
    <r>
      <rPr>
        <sz val="11"/>
        <color rgb="FF000000"/>
        <rFont val="Calibri"/>
      </rPr>
      <t xml:space="preserve">In order to detect and respond to events that affect user accessibility and application processing, operating systems must audit account enabling actions and, as required, notify the appropriate individuals so they can investigate the event. </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</si>
  <si>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t>V-240501</t>
  </si>
  <si>
    <r>
      <rPr>
        <sz val="11"/>
        <rFont val="Calibri"/>
      </rPr>
      <t>The SLES for vRealize must audit the execution of privileged functions.</t>
    </r>
  </si>
  <si>
    <r>
      <rPr>
        <sz val="11"/>
        <color rgb="FF000000"/>
        <rFont val="Calibri"/>
      </rPr>
      <t xml:space="preserve">At a minimum, the audit system should collect the execution of privileged commands for all users and "root". To find the relevant setuid programs: </t>
    </r>
    <r>
      <rPr>
        <sz val="11"/>
        <color rgb="FF000000"/>
        <rFont val="Calibri"/>
      </rPr>
      <t xml:space="preserve">
</t>
    </r>
    <r>
      <rPr>
        <sz val="11"/>
        <color rgb="FF000000"/>
        <rFont val="Calibri"/>
      </rPr>
      <t># find / -xdev -type f -perm -4000 -o -perm -2000 2&gt;/dev/null</t>
    </r>
    <r>
      <rPr>
        <sz val="11"/>
        <color rgb="FF000000"/>
        <rFont val="Calibri"/>
      </rPr>
      <t xml:space="preserve">
</t>
    </r>
    <r>
      <rPr>
        <sz val="11"/>
        <color rgb="FF000000"/>
        <rFont val="Calibri"/>
      </rPr>
      <t xml:space="preserve">Then, for each setuid program on the system, add a line of the following form to "/etc/audit/audit.rules", where [SETUID_PROG_PATH] is the full path to each setuid program in the list: </t>
    </r>
    <r>
      <rPr>
        <sz val="11"/>
        <color rgb="FF000000"/>
        <rFont val="Calibri"/>
      </rPr>
      <t xml:space="preserve">
</t>
    </r>
    <r>
      <rPr>
        <sz val="11"/>
        <color rgb="FF000000"/>
        <rFont val="Calibri"/>
      </rPr>
      <t>-a always,exit -F path=[SETUID_PROG_PATH] -F perm=x -F auid&gt;=500 -k privileged</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</si>
  <si>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</si>
  <si>
    <r>
      <rPr>
        <sz val="11"/>
        <color rgb="FF000000"/>
        <rFont val="Calibri"/>
      </rPr>
      <t xml:space="preserve">To verify that auditing of privileged command use is configured, run the following command to find relevant setuid programs: </t>
    </r>
    <r>
      <rPr>
        <sz val="11"/>
        <color rgb="FF000000"/>
        <rFont val="Calibri"/>
      </rPr>
      <t xml:space="preserve">
</t>
    </r>
    <r>
      <rPr>
        <sz val="11"/>
        <color rgb="FF000000"/>
        <rFont val="Calibri"/>
      </rPr>
      <t># find / -xdev -type f -perm -4000 -o -perm -2000 2&gt;/dev/null</t>
    </r>
    <r>
      <rPr>
        <sz val="11"/>
        <color rgb="FF000000"/>
        <rFont val="Calibri"/>
      </rPr>
      <t xml:space="preserve">
</t>
    </r>
    <r>
      <rPr>
        <sz val="11"/>
        <color rgb="FF000000"/>
        <rFont val="Calibri"/>
      </rPr>
      <t xml:space="preserve">Run the following command to verify entries in the audit rules for all programs found with the previous command: </t>
    </r>
    <r>
      <rPr>
        <sz val="11"/>
        <color rgb="FF000000"/>
        <rFont val="Calibri"/>
      </rPr>
      <t xml:space="preserve">
</t>
    </r>
    <r>
      <rPr>
        <sz val="11"/>
        <color rgb="FF000000"/>
        <rFont val="Calibri"/>
      </rPr>
      <t># grep path /etc/audit/audit.rules</t>
    </r>
    <r>
      <rPr>
        <sz val="11"/>
        <color rgb="FF000000"/>
        <rFont val="Calibri"/>
      </rPr>
      <t xml:space="preserve">
</t>
    </r>
    <r>
      <rPr>
        <sz val="11"/>
        <color rgb="FF000000"/>
        <rFont val="Calibri"/>
      </rPr>
      <t xml:space="preserve">It should be the case that all relevant setuid programs have a line in the audit rules. </t>
    </r>
    <r>
      <rPr>
        <sz val="11"/>
        <color rgb="FF000000"/>
        <rFont val="Calibri"/>
      </rPr>
      <t xml:space="preserve">
</t>
    </r>
    <r>
      <rPr>
        <sz val="11"/>
        <color rgb="FF000000"/>
        <rFont val="Calibri"/>
      </rPr>
      <t>If it is not the case, this is a finding.</t>
    </r>
  </si>
  <si>
    <t>V-240502</t>
  </si>
  <si>
    <r>
      <rPr>
        <sz val="11"/>
        <rFont val="Calibri"/>
      </rPr>
      <t>The SLES for vRealize must automatically lock an account until the locked account is released by an administrator when three unsuccessful logon attempts in 15 minutes occur.</t>
    </r>
  </si>
  <si>
    <r>
      <rPr>
        <sz val="11"/>
        <color rgb="FF000000"/>
        <rFont val="Calibri"/>
      </rPr>
      <t>Edit "/etc/pam.d/common-auth" and add the following line:</t>
    </r>
    <r>
      <rPr>
        <sz val="11"/>
        <color rgb="FF000000"/>
        <rFont val="Calibri"/>
      </rPr>
      <t xml:space="preserve">
</t>
    </r>
    <r>
      <rPr>
        <sz val="11"/>
        <color rgb="FF000000"/>
        <rFont val="Calibri"/>
      </rPr>
      <t xml:space="preserve">auth required pam_tally2.so deny=3 onerr=fail even_deny_root unlock_time=86400 root_unlock_time=300 </t>
    </r>
    <r>
      <rPr>
        <sz val="11"/>
        <color rgb="FF000000"/>
        <rFont val="Calibri"/>
      </rPr>
      <t xml:space="preserve">
</t>
    </r>
    <r>
      <rPr>
        <sz val="11"/>
        <color rgb="FF000000"/>
        <rFont val="Calibri"/>
      </rPr>
      <t>Edit "/etc/pam.d/common-account" and add the following line:</t>
    </r>
    <r>
      <rPr>
        <sz val="11"/>
        <color rgb="FF000000"/>
        <rFont val="Calibri"/>
      </rPr>
      <t xml:space="preserve">
</t>
    </r>
    <r>
      <rPr>
        <sz val="11"/>
        <color rgb="FF000000"/>
        <rFont val="Calibri"/>
      </rPr>
      <t>account required pam_tally2.so</t>
    </r>
  </si>
  <si>
    <r>
      <rPr>
        <sz val="11"/>
        <color rgb="FF000000"/>
        <rFont val="Calibri"/>
      </rPr>
      <t>By limiting the number of failed logon attempts, the risk of unauthorized system access via user password guessing, otherwise known as brute-forcing, is reduced. Limits are imposed by locking the account.</t>
    </r>
  </si>
  <si>
    <r>
      <rPr>
        <sz val="11"/>
        <color rgb="FF000000"/>
        <rFont val="Calibri"/>
      </rPr>
      <t>Check the "pam_tally2" configuration:</t>
    </r>
    <r>
      <rPr>
        <sz val="11"/>
        <color rgb="FF000000"/>
        <rFont val="Calibri"/>
      </rPr>
      <t xml:space="preserve">
</t>
    </r>
    <r>
      <rPr>
        <sz val="11"/>
        <color rgb="FF000000"/>
        <rFont val="Calibri"/>
      </rPr>
      <t># more /etc/pam.d/common-auth</t>
    </r>
    <r>
      <rPr>
        <sz val="11"/>
        <color rgb="FF000000"/>
        <rFont val="Calibri"/>
      </rPr>
      <t xml:space="preserve">
</t>
    </r>
    <r>
      <rPr>
        <sz val="11"/>
        <color rgb="FF000000"/>
        <rFont val="Calibri"/>
      </rPr>
      <t>Confirm the following line is configured:</t>
    </r>
    <r>
      <rPr>
        <sz val="11"/>
        <color rgb="FF000000"/>
        <rFont val="Calibri"/>
      </rPr>
      <t xml:space="preserve">
</t>
    </r>
    <r>
      <rPr>
        <sz val="11"/>
        <color rgb="FF000000"/>
        <rFont val="Calibri"/>
      </rPr>
      <t>auth required pam_tally2.so deny=3 onerr=fail even_deny_root unlock_time=86400 root_unlock_time=300</t>
    </r>
    <r>
      <rPr>
        <sz val="11"/>
        <color rgb="FF000000"/>
        <rFont val="Calibri"/>
      </rPr>
      <t xml:space="preserve">
</t>
    </r>
    <r>
      <rPr>
        <sz val="11"/>
        <color rgb="FF000000"/>
        <rFont val="Calibri"/>
      </rPr>
      <t># more /etc/pam.d/common-account</t>
    </r>
    <r>
      <rPr>
        <sz val="11"/>
        <color rgb="FF000000"/>
        <rFont val="Calibri"/>
      </rPr>
      <t xml:space="preserve">
</t>
    </r>
    <r>
      <rPr>
        <sz val="11"/>
        <color rgb="FF000000"/>
        <rFont val="Calibri"/>
      </rPr>
      <t>Confirm the following line is configured:</t>
    </r>
    <r>
      <rPr>
        <sz val="11"/>
        <color rgb="FF000000"/>
        <rFont val="Calibri"/>
      </rPr>
      <t xml:space="preserve">
</t>
    </r>
    <r>
      <rPr>
        <sz val="11"/>
        <color rgb="FF000000"/>
        <rFont val="Calibri"/>
      </rPr>
      <t>account required pam_tally2.so</t>
    </r>
    <r>
      <rPr>
        <sz val="11"/>
        <color rgb="FF000000"/>
        <rFont val="Calibri"/>
      </rPr>
      <t xml:space="preserve">
</t>
    </r>
    <r>
      <rPr>
        <sz val="11"/>
        <color rgb="FF000000"/>
        <rFont val="Calibri"/>
      </rPr>
      <t>If no such lines are found, this is a finding.</t>
    </r>
  </si>
  <si>
    <t>V-240503</t>
  </si>
  <si>
    <r>
      <rPr>
        <sz val="11"/>
        <rFont val="Calibri"/>
      </rPr>
      <t>The SLES for vRealize must off-load audit records onto a different system or media from the system being audited.</t>
    </r>
  </si>
  <si>
    <r>
      <rPr>
        <sz val="11"/>
        <color rgb="FF000000"/>
        <rFont val="Calibri"/>
      </rPr>
      <t>Edit the syslog configuration file and add an appropriate remote syslog server:</t>
    </r>
    <r>
      <rPr>
        <sz val="11"/>
        <color rgb="FF000000"/>
        <rFont val="Calibri"/>
      </rPr>
      <t xml:space="preserve">
</t>
    </r>
    <r>
      <rPr>
        <sz val="11"/>
        <color rgb="FF000000"/>
        <rFont val="Calibri"/>
      </rPr>
      <t>In the /etc/syslog-ng/syslog-ng.conf file, the remote logging entries must be uncommented and the IP address must be modified to point to the remote syslog server: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Enable this and adopt IP to send log messages to a log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destination logserver { udp("x.x.x.x" port(514)); };</t>
    </r>
    <r>
      <rPr>
        <sz val="11"/>
        <color rgb="FF000000"/>
        <rFont val="Calibri"/>
      </rPr>
      <t xml:space="preserve">
</t>
    </r>
    <r>
      <rPr>
        <sz val="11"/>
        <color rgb="FF000000"/>
        <rFont val="Calibri"/>
      </rPr>
      <t>log { source(src); destination(logserver); };</t>
    </r>
    <r>
      <rPr>
        <sz val="11"/>
        <color rgb="FF000000"/>
        <rFont val="Calibri"/>
      </rPr>
      <t xml:space="preserve">
</t>
    </r>
    <r>
      <rPr>
        <sz val="11"/>
        <color rgb="FF000000"/>
        <rFont val="Calibri"/>
      </rPr>
      <t>Note: Replace x.x.x.x with the appropriate IP address.</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</si>
  <si>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</si>
  <si>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Check the syslog configuration file for remote syslog servers:</t>
    </r>
    <r>
      <rPr>
        <sz val="11"/>
        <color rgb="FF000000"/>
        <rFont val="Calibri"/>
      </rPr>
      <t xml:space="preserve">
</t>
    </r>
    <r>
      <rPr>
        <sz val="11"/>
        <color rgb="FF000000"/>
        <rFont val="Calibri"/>
      </rPr>
      <t># cat /etc/syslog-ng/syslog-ng.conf | grep logserver</t>
    </r>
    <r>
      <rPr>
        <sz val="11"/>
        <color rgb="FF000000"/>
        <rFont val="Calibri"/>
      </rPr>
      <t xml:space="preserve">
</t>
    </r>
    <r>
      <rPr>
        <sz val="11"/>
        <color rgb="FF000000"/>
        <rFont val="Calibri"/>
      </rPr>
      <t>If no line is returned, or "logserver" is commented out, this is a finding.</t>
    </r>
  </si>
  <si>
    <t>V-240504</t>
  </si>
  <si>
    <r>
      <rPr>
        <sz val="11"/>
        <rFont val="Calibri"/>
      </rPr>
      <t>The SLES for vRealize must immediately notify the SA and ISSO (at a minimum) when allocated audit record storage volume reaches 75% of the repository maximum audit record storage capacity.</t>
    </r>
  </si>
  <si>
    <r>
      <rPr>
        <sz val="11"/>
        <color rgb="FF000000"/>
        <rFont val="Calibri"/>
      </rPr>
      <t>Set the "space_left_action" parameter to the valid setting "SYSLOG",  by running the following command:</t>
    </r>
    <r>
      <rPr>
        <sz val="11"/>
        <color rgb="FF000000"/>
        <rFont val="Calibri"/>
      </rPr>
      <t xml:space="preserve">
</t>
    </r>
    <r>
      <rPr>
        <sz val="11"/>
        <color rgb="FF000000"/>
        <rFont val="Calibri"/>
      </rPr>
      <t># sed -i "/^[^#]*space_left_action/ c\admin_space_left_action = SYSLOG" /etc/audit/auditd.conf</t>
    </r>
    <r>
      <rPr>
        <sz val="11"/>
        <color rgb="FF000000"/>
        <rFont val="Calibri"/>
      </rPr>
      <t xml:space="preserve">
</t>
    </r>
    <r>
      <rPr>
        <sz val="11"/>
        <color rgb="FF000000"/>
        <rFont val="Calibri"/>
      </rPr>
      <t>Restart the audit service:</t>
    </r>
    <r>
      <rPr>
        <sz val="11"/>
        <color rgb="FF000000"/>
        <rFont val="Calibri"/>
      </rPr>
      <t xml:space="preserve">
</t>
    </r>
    <r>
      <rPr>
        <sz val="11"/>
        <color rgb="FF000000"/>
        <rFont val="Calibri"/>
      </rPr>
      <t># service auditd restart</t>
    </r>
  </si>
  <si>
    <r>
      <rPr>
        <sz val="11"/>
        <color rgb="FF000000"/>
        <rFont val="Calibri"/>
      </rPr>
      <t>If security personnel are not notified immediately when storage volume reaches 75% utilization, they are unable to plan for audit record storage capacity expansion.</t>
    </r>
  </si>
  <si>
    <r>
      <rPr>
        <sz val="11"/>
        <color rgb="FF000000"/>
        <rFont val="Calibri"/>
      </rPr>
      <t>Check "/etc/audit/auditd.conf" for the" space_left_action" with the following command:</t>
    </r>
    <r>
      <rPr>
        <sz val="11"/>
        <color rgb="FF000000"/>
        <rFont val="Calibri"/>
      </rPr>
      <t xml:space="preserve">
</t>
    </r>
    <r>
      <rPr>
        <sz val="11"/>
        <color rgb="FF000000"/>
        <rFont val="Calibri"/>
      </rPr>
      <t xml:space="preserve"># cat /etc/audit/auditd.conf | grep space_left_action </t>
    </r>
    <r>
      <rPr>
        <sz val="11"/>
        <color rgb="FF000000"/>
        <rFont val="Calibri"/>
      </rPr>
      <t xml:space="preserve">
</t>
    </r>
    <r>
      <rPr>
        <sz val="11"/>
        <color rgb="FF000000"/>
        <rFont val="Calibri"/>
      </rPr>
      <t>If the "space_left_action" parameter is missing, set to "ignore", set to "suspend", set to "single", set to "halt", or is blank,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space_left_action = SYSLOG</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If the space_left_action is set to "exec" the system executes a designated script. If this script informs the SA of the event, this is not a finding.</t>
    </r>
    <r>
      <rPr>
        <sz val="11"/>
        <color rgb="FF000000"/>
        <rFont val="Calibri"/>
      </rPr>
      <t xml:space="preserve">
</t>
    </r>
    <r>
      <rPr>
        <sz val="11"/>
        <color rgb="FF000000"/>
        <rFont val="Calibri"/>
      </rPr>
      <t xml:space="preserve">If the space_left_action is set to "email" and the "action_mail_acct" parameter is not set to the email address of the system administrator, this is a finding. </t>
    </r>
    <r>
      <rPr>
        <sz val="11"/>
        <color rgb="FF000000"/>
        <rFont val="Calibri"/>
      </rPr>
      <t xml:space="preserve">
</t>
    </r>
    <r>
      <rPr>
        <sz val="11"/>
        <color rgb="FF000000"/>
        <rFont val="Calibri"/>
      </rPr>
      <t>The "action_mail_acct parameter", if missing, defaults to "root". Note that if the email address of the system administrator is on a remote system "sendmail" must be available.</t>
    </r>
  </si>
  <si>
    <t>V-240505</t>
  </si>
  <si>
    <r>
      <rPr>
        <sz val="11"/>
        <rFont val="Calibri"/>
      </rPr>
      <t>The SLES for vRealize must provide an immediate real-time alert to the SA and ISSO, at a minimum, of all audit failure events requiring real-time alerts.</t>
    </r>
  </si>
  <si>
    <r>
      <rPr>
        <sz val="11"/>
        <color rgb="FF000000"/>
        <rFont val="Calibri"/>
      </rPr>
      <t>It is critical for the appropriate personnel to be aware if a system is at risk of failing to process audit logs as required. Without a real-time alert, security personnel may be unaware of an impending failure of the audit capability and system operation may be adversely affected.</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</si>
  <si>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Check "/etc/audit/auditd.conf" for the "space_left_action" with the following command:</t>
    </r>
    <r>
      <rPr>
        <sz val="11"/>
        <color rgb="FF000000"/>
        <rFont val="Calibri"/>
      </rPr>
      <t xml:space="preserve">
</t>
    </r>
    <r>
      <rPr>
        <sz val="11"/>
        <color rgb="FF000000"/>
        <rFont val="Calibri"/>
      </rPr>
      <t xml:space="preserve"># cat /etc/audit/auditd.conf | grep space_left_action </t>
    </r>
    <r>
      <rPr>
        <sz val="11"/>
        <color rgb="FF000000"/>
        <rFont val="Calibri"/>
      </rPr>
      <t xml:space="preserve">
</t>
    </r>
    <r>
      <rPr>
        <sz val="11"/>
        <color rgb="FF000000"/>
        <rFont val="Calibri"/>
      </rPr>
      <t>If the "space_left_action" parameter is missing, set to "ignore", set to "suspend", set to "single", set to "halt", or is blank, this is a finding.</t>
    </r>
    <r>
      <rPr>
        <sz val="11"/>
        <color rgb="FF000000"/>
        <rFont val="Calibri"/>
      </rPr>
      <t xml:space="preserve">
</t>
    </r>
    <r>
      <rPr>
        <sz val="11"/>
        <color rgb="FF000000"/>
        <rFont val="Calibri"/>
      </rPr>
      <t>Expected Result:</t>
    </r>
    <r>
      <rPr>
        <sz val="11"/>
        <color rgb="FF000000"/>
        <rFont val="Calibri"/>
      </rPr>
      <t xml:space="preserve">
</t>
    </r>
    <r>
      <rPr>
        <sz val="11"/>
        <color rgb="FF000000"/>
        <rFont val="Calibri"/>
      </rPr>
      <t>space_left_action = SYSLOG</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If the "space_left_action" is set to "exec" the system executes a designated script. If this script informs the SA of the event, this is not a finding.</t>
    </r>
    <r>
      <rPr>
        <sz val="11"/>
        <color rgb="FF000000"/>
        <rFont val="Calibri"/>
      </rPr>
      <t xml:space="preserve">
</t>
    </r>
    <r>
      <rPr>
        <sz val="11"/>
        <color rgb="FF000000"/>
        <rFont val="Calibri"/>
      </rPr>
      <t xml:space="preserve">If the "space_left_action" is set to "email" and the "action_mail_acct" parameter is not set to the email address of the system administrator, this is a finding. </t>
    </r>
    <r>
      <rPr>
        <sz val="11"/>
        <color rgb="FF000000"/>
        <rFont val="Calibri"/>
      </rPr>
      <t xml:space="preserve">
</t>
    </r>
    <r>
      <rPr>
        <sz val="11"/>
        <color rgb="FF000000"/>
        <rFont val="Calibri"/>
      </rPr>
      <t>The "action_mail_acct parameter", if missing, defaults to "root". Note that if the email address of the system administrator is on a remote system "sendmail" must be available.</t>
    </r>
  </si>
  <si>
    <t>V-240506</t>
  </si>
  <si>
    <r>
      <rPr>
        <sz val="11"/>
        <rFont val="Calibri"/>
      </rPr>
      <t>The SLES for vRealize must, for networked systems, compare internal information system clocks at least every 24 hours with a server which is synchronized to one of the redundant United States Naval Observatory (USNO) time servers, or a time server designated for the appropriate DoD network (NIPRNet/SIPRNet), and/or the Global Positioning System (GPS).</t>
    </r>
  </si>
  <si>
    <r>
      <rPr>
        <sz val="11"/>
        <color rgb="FF000000"/>
        <rFont val="Calibri"/>
      </rPr>
      <t>To specify a remote NTP server for time synchronization, edit the file "/etc/ntp.conf". Add or correct the following lines, substituting the IP or hostname of a remote NTP server for "ntpserver" by using the following command:</t>
    </r>
    <r>
      <rPr>
        <sz val="11"/>
        <color rgb="FF000000"/>
        <rFont val="Calibri"/>
      </rPr>
      <t xml:space="preserve">
</t>
    </r>
    <r>
      <rPr>
        <sz val="11"/>
        <color rgb="FF000000"/>
        <rFont val="Calibri"/>
      </rPr>
      <t># echo "server [ntpserver]" &gt;&gt; /etc/ntp.conf</t>
    </r>
    <r>
      <rPr>
        <sz val="11"/>
        <color rgb="FF000000"/>
        <rFont val="Calibri"/>
      </rPr>
      <t xml:space="preserve">
</t>
    </r>
    <r>
      <rPr>
        <sz val="11"/>
        <color rgb="FF000000"/>
        <rFont val="Calibri"/>
      </rPr>
      <t>Replace [ntpserver] with one of the USNO time servers. This instructs the NTP software to contact that remote server to obtain time data.</t>
    </r>
    <r>
      <rPr>
        <sz val="11"/>
        <color rgb="FF000000"/>
        <rFont val="Calibri"/>
      </rPr>
      <t xml:space="preserve">
</t>
    </r>
    <r>
      <rPr>
        <sz val="11"/>
        <color rgb="FF000000"/>
        <rFont val="Calibri"/>
      </rPr>
      <t>Restart the service with:</t>
    </r>
    <r>
      <rPr>
        <sz val="11"/>
        <color rgb="FF000000"/>
        <rFont val="Calibri"/>
      </rPr>
      <t xml:space="preserve">
</t>
    </r>
    <r>
      <rPr>
        <sz val="11"/>
        <color rgb="FF000000"/>
        <rFont val="Calibri"/>
      </rPr>
      <t># service ntp restart</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</si>
  <si>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</si>
  <si>
    <r>
      <rPr>
        <sz val="11"/>
        <color rgb="FF000000"/>
        <rFont val="Calibri"/>
      </rPr>
      <t>A remote NTP server should be configured for time synchronization. To verify one is configured, open the following file:</t>
    </r>
    <r>
      <rPr>
        <sz val="11"/>
        <color rgb="FF000000"/>
        <rFont val="Calibri"/>
      </rPr>
      <t xml:space="preserve">
</t>
    </r>
    <r>
      <rPr>
        <sz val="11"/>
        <color rgb="FF000000"/>
        <rFont val="Calibri"/>
      </rPr>
      <t xml:space="preserve"># cat /etc/ntp.conf | grep server | grep -v '^#' </t>
    </r>
    <r>
      <rPr>
        <sz val="11"/>
        <color rgb="FF000000"/>
        <rFont val="Calibri"/>
      </rPr>
      <t xml:space="preserve">
</t>
    </r>
    <r>
      <rPr>
        <sz val="11"/>
        <color rgb="FF000000"/>
        <rFont val="Calibri"/>
      </rPr>
      <t xml:space="preserve"># cat /etc/ntp.conf | grep peer | grep -v '^#' </t>
    </r>
    <r>
      <rPr>
        <sz val="11"/>
        <color rgb="FF000000"/>
        <rFont val="Calibri"/>
      </rPr>
      <t xml:space="preserve">
</t>
    </r>
    <r>
      <rPr>
        <sz val="11"/>
        <color rgb="FF000000"/>
        <rFont val="Calibri"/>
      </rPr>
      <t xml:space="preserve"># cat /etc/ntp.conf | grep multicastclient | grep -v '^#' </t>
    </r>
    <r>
      <rPr>
        <sz val="11"/>
        <color rgb="FF000000"/>
        <rFont val="Calibri"/>
      </rPr>
      <t xml:space="preserve">
</t>
    </r>
    <r>
      <rPr>
        <sz val="11"/>
        <color rgb="FF000000"/>
        <rFont val="Calibri"/>
      </rPr>
      <t>Confirm the servers and peers or multicastclient (as applicable) are local or an authoritative U.S. DoD source.</t>
    </r>
    <r>
      <rPr>
        <sz val="11"/>
        <color rgb="FF000000"/>
        <rFont val="Calibri"/>
      </rPr>
      <t xml:space="preserve">
</t>
    </r>
    <r>
      <rPr>
        <sz val="11"/>
        <color rgb="FF000000"/>
        <rFont val="Calibri"/>
      </rPr>
      <t>If a non-local/non-authoritative time-server is used, this is a finding.</t>
    </r>
  </si>
  <si>
    <t>V-240507</t>
  </si>
  <si>
    <r>
      <rPr>
        <sz val="11"/>
        <rFont val="Calibri"/>
      </rPr>
      <t>The time synchronization configuration file (such as /etc/ntp.conf) must be owned by root.</t>
    </r>
  </si>
  <si>
    <r>
      <rPr>
        <sz val="11"/>
        <color rgb="FF000000"/>
        <rFont val="Calibri"/>
      </rPr>
      <t>Change the owner of the NTP configuration file:</t>
    </r>
    <r>
      <rPr>
        <sz val="11"/>
        <color rgb="FF000000"/>
        <rFont val="Calibri"/>
      </rPr>
      <t xml:space="preserve">
</t>
    </r>
    <r>
      <rPr>
        <sz val="11"/>
        <color rgb="FF000000"/>
        <rFont val="Calibri"/>
      </rPr>
      <t># chown root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</si>
  <si>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owned by a system account, unauthorized modifications could result in the failure of time synchronization.</t>
    </r>
  </si>
  <si>
    <r>
      <rPr>
        <sz val="11"/>
        <color rgb="FF000000"/>
        <rFont val="Calibri"/>
      </rPr>
      <t>Check the ownership of the NTP configuration file:</t>
    </r>
    <r>
      <rPr>
        <sz val="11"/>
        <color rgb="FF000000"/>
        <rFont val="Calibri"/>
      </rPr>
      <t xml:space="preserve">
</t>
    </r>
    <r>
      <rPr>
        <sz val="11"/>
        <color rgb="FF000000"/>
        <rFont val="Calibri"/>
      </rPr>
      <t># ls -l /etc/ntp.conf</t>
    </r>
    <r>
      <rPr>
        <sz val="11"/>
        <color rgb="FF000000"/>
        <rFont val="Calibri"/>
      </rPr>
      <t xml:space="preserve">
</t>
    </r>
    <r>
      <rPr>
        <sz val="11"/>
        <color rgb="FF000000"/>
        <rFont val="Calibri"/>
      </rPr>
      <t>If the owner is not "root", this is a finding.</t>
    </r>
  </si>
  <si>
    <t>V-240508</t>
  </si>
  <si>
    <r>
      <rPr>
        <sz val="11"/>
        <rFont val="Calibri"/>
      </rPr>
      <t>The time synchronization configuration file (such as /etc/ntp.conf) must be group-owned by root, bin, sys, or system.</t>
    </r>
  </si>
  <si>
    <r>
      <rPr>
        <sz val="11"/>
        <color rgb="FF000000"/>
        <rFont val="Calibri"/>
      </rPr>
      <t>Change the group-owner of the NTP configuration file:</t>
    </r>
    <r>
      <rPr>
        <sz val="11"/>
        <color rgb="FF000000"/>
        <rFont val="Calibri"/>
      </rPr>
      <t xml:space="preserve">
</t>
    </r>
    <r>
      <rPr>
        <sz val="11"/>
        <color rgb="FF000000"/>
        <rFont val="Calibri"/>
      </rPr>
      <t># chgrp root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</si>
  <si>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owned by a system group, unauthorized modifications could result in the failure of time synchronization.</t>
    </r>
  </si>
  <si>
    <r>
      <rPr>
        <sz val="11"/>
        <color rgb="FF000000"/>
        <rFont val="Calibri"/>
      </rPr>
      <t>Check the group-ownership of the NTP configuration file:</t>
    </r>
    <r>
      <rPr>
        <sz val="11"/>
        <color rgb="FF000000"/>
        <rFont val="Calibri"/>
      </rPr>
      <t xml:space="preserve">
</t>
    </r>
    <r>
      <rPr>
        <sz val="11"/>
        <color rgb="FF000000"/>
        <rFont val="Calibri"/>
      </rPr>
      <t># ls -lL /etc/ntp.conf</t>
    </r>
    <r>
      <rPr>
        <sz val="11"/>
        <color rgb="FF000000"/>
        <rFont val="Calibri"/>
      </rPr>
      <t xml:space="preserve">
</t>
    </r>
    <r>
      <rPr>
        <sz val="11"/>
        <color rgb="FF000000"/>
        <rFont val="Calibri"/>
      </rPr>
      <t>If the group-owner is not "root", "bin", "sys", or "system", this is a finding.</t>
    </r>
  </si>
  <si>
    <t>V-240509</t>
  </si>
  <si>
    <r>
      <rPr>
        <sz val="11"/>
        <rFont val="Calibri"/>
      </rPr>
      <t>The time synchronization configuration file (such as /etc/ntp.conf) must have mode 0640 or less permissive.</t>
    </r>
  </si>
  <si>
    <r>
      <rPr>
        <sz val="11"/>
        <color rgb="FF000000"/>
        <rFont val="Calibri"/>
      </rPr>
      <t>Change the mode of the NTP configuration file to "0640" or less permissive:</t>
    </r>
    <r>
      <rPr>
        <sz val="11"/>
        <color rgb="FF000000"/>
        <rFont val="Calibri"/>
      </rPr>
      <t xml:space="preserve">
</t>
    </r>
    <r>
      <rPr>
        <sz val="11"/>
        <color rgb="FF000000"/>
        <rFont val="Calibri"/>
      </rPr>
      <t># chmod 0640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</si>
  <si>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protected, unauthorized modifications could result in the failure of time synchronization.</t>
    </r>
  </si>
  <si>
    <r>
      <rPr>
        <sz val="11"/>
        <color rgb="FF000000"/>
        <rFont val="Calibri"/>
      </rPr>
      <t>Check that the mode for the NTP configuration file is not more permissive than "0640":</t>
    </r>
    <r>
      <rPr>
        <sz val="11"/>
        <color rgb="FF000000"/>
        <rFont val="Calibri"/>
      </rPr>
      <t xml:space="preserve">
</t>
    </r>
    <r>
      <rPr>
        <sz val="11"/>
        <color rgb="FF000000"/>
        <rFont val="Calibri"/>
      </rPr>
      <t># ls -l /etc/ntp.conf</t>
    </r>
    <r>
      <rPr>
        <sz val="11"/>
        <color rgb="FF000000"/>
        <rFont val="Calibri"/>
      </rPr>
      <t xml:space="preserve">
</t>
    </r>
    <r>
      <rPr>
        <sz val="11"/>
        <color rgb="FF000000"/>
        <rFont val="Calibri"/>
      </rPr>
      <t>If the mode is more permissive than "0640", this is a finding.</t>
    </r>
  </si>
  <si>
    <t>V-240510</t>
  </si>
  <si>
    <r>
      <rPr>
        <sz val="11"/>
        <rFont val="Calibri"/>
      </rPr>
      <t>The SLES for vRealize must synchronize internal information system clocks to the authoritative time source when the time difference is greater than one second.</t>
    </r>
  </si>
  <si>
    <r>
      <rPr>
        <sz val="11"/>
        <color rgb="FF000000"/>
        <rFont val="Calibri"/>
      </rPr>
      <t xml:space="preserve">The "ntp" service can be enabled with the following command: </t>
    </r>
    <r>
      <rPr>
        <sz val="11"/>
        <color rgb="FF000000"/>
        <rFont val="Calibri"/>
      </rPr>
      <t xml:space="preserve">
</t>
    </r>
    <r>
      <rPr>
        <sz val="11"/>
        <color rgb="FF000000"/>
        <rFont val="Calibri"/>
      </rPr>
      <t xml:space="preserve"># chkconfig ntp on </t>
    </r>
    <r>
      <rPr>
        <sz val="11"/>
        <color rgb="FF000000"/>
        <rFont val="Calibri"/>
      </rPr>
      <t xml:space="preserve">
</t>
    </r>
    <r>
      <rPr>
        <sz val="11"/>
        <color rgb="FF000000"/>
        <rFont val="Calibri"/>
      </rPr>
      <t># service ntp start</t>
    </r>
    <r>
      <rPr>
        <sz val="11"/>
        <color rgb="FF000000"/>
        <rFont val="Calibri"/>
      </rPr>
      <t xml:space="preserve">
</t>
    </r>
    <r>
      <rPr>
        <sz val="11"/>
        <color rgb="FF000000"/>
        <rFont val="Calibri"/>
      </rPr>
      <t>Configure the time server for the authoritative time source with the following steps:</t>
    </r>
    <r>
      <rPr>
        <sz val="11"/>
        <color rgb="FF000000"/>
        <rFont val="Calibri"/>
      </rPr>
      <t xml:space="preserve">
</t>
    </r>
    <r>
      <rPr>
        <sz val="11"/>
        <color rgb="FF000000"/>
        <rFont val="Calibri"/>
      </rPr>
      <t>1. Edit /etc/ntp.conf and locate the "server" entry.</t>
    </r>
    <r>
      <rPr>
        <sz val="11"/>
        <color rgb="FF000000"/>
        <rFont val="Calibri"/>
      </rPr>
      <t xml:space="preserve">
</t>
    </r>
    <r>
      <rPr>
        <sz val="11"/>
        <color rgb="FF000000"/>
        <rFont val="Calibri"/>
      </rPr>
      <t>2. Replace the address with the address of the authoritative time source.</t>
    </r>
    <r>
      <rPr>
        <sz val="11"/>
        <color rgb="FF000000"/>
        <rFont val="Calibri"/>
      </rPr>
      <t xml:space="preserve">
</t>
    </r>
    <r>
      <rPr>
        <sz val="11"/>
        <color rgb="FF000000"/>
        <rFont val="Calibri"/>
      </rPr>
      <t>3. Save the /etc/ntp.conf file.</t>
    </r>
    <r>
      <rPr>
        <sz val="11"/>
        <color rgb="FF000000"/>
        <rFont val="Calibri"/>
      </rPr>
      <t xml:space="preserve">
</t>
    </r>
    <r>
      <rPr>
        <sz val="11"/>
        <color rgb="FF000000"/>
        <rFont val="Calibri"/>
      </rPr>
      <t>4. Restart the ntp daemon with /etc/init.d/ntp start.</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</si>
  <si>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 Organizations should consider setting time periods for different types of systems (e.g., financial, legal, or mission-critical systems).</t>
    </r>
    <r>
      <rPr>
        <sz val="11"/>
        <color rgb="FF000000"/>
        <rFont val="Calibri"/>
      </rPr>
      <t xml:space="preserve">
</t>
    </r>
    <r>
      <rPr>
        <sz val="11"/>
        <color rgb="FF000000"/>
        <rFont val="Calibri"/>
      </rPr>
      <t>Organizations should also consider endpoints that may not have regular access to the authoritative time server (e.g., mobile, teleworking, and tactical endpoints). This requirement is related to the comparison done every 24 hours in SRG-OS-000355 because a comparison must be done in order to determine the time difference.</t>
    </r>
  </si>
  <si>
    <r>
      <rPr>
        <sz val="11"/>
        <color rgb="FF000000"/>
        <rFont val="Calibri"/>
      </rPr>
      <t xml:space="preserve">Run the following command to determine the current status of the "ntpd" service: </t>
    </r>
    <r>
      <rPr>
        <sz val="11"/>
        <color rgb="FF000000"/>
        <rFont val="Calibri"/>
      </rPr>
      <t xml:space="preserve">
</t>
    </r>
    <r>
      <rPr>
        <sz val="11"/>
        <color rgb="FF000000"/>
        <rFont val="Calibri"/>
      </rPr>
      <t># service ntp status</t>
    </r>
    <r>
      <rPr>
        <sz val="11"/>
        <color rgb="FF000000"/>
        <rFont val="Calibri"/>
      </rPr>
      <t xml:space="preserve">
</t>
    </r>
    <r>
      <rPr>
        <sz val="11"/>
        <color rgb="FF000000"/>
        <rFont val="Calibri"/>
      </rPr>
      <t>If the service is configured, the command should show a list of the ntp servers and the status of the synchronization.</t>
    </r>
    <r>
      <rPr>
        <sz val="11"/>
        <color rgb="FF000000"/>
        <rFont val="Calibri"/>
      </rPr>
      <t xml:space="preserve">
</t>
    </r>
    <r>
      <rPr>
        <sz val="11"/>
        <color rgb="FF000000"/>
        <rFont val="Calibri"/>
      </rPr>
      <t>If it does not, this is a finding.</t>
    </r>
  </si>
  <si>
    <t>V-240511</t>
  </si>
  <si>
    <r>
      <rPr>
        <sz val="11"/>
        <rFont val="Calibri"/>
      </rPr>
      <t>The SLES for vRealize must audit the enforcement actions used to restrict access associated with changes to the system.</t>
    </r>
  </si>
  <si>
    <r>
      <rPr>
        <sz val="11"/>
        <color rgb="FF000000"/>
        <rFont val="Calibri"/>
      </rPr>
      <t>Without auditing the enforcement of access restrictions against changes to the application configuration, it will be difficult to identify attempted attacks and an audit trail will not be available for forensic investigation for after-the-fact actions.</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</si>
  <si>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t>V-240512</t>
  </si>
  <si>
    <r>
      <rPr>
        <sz val="11"/>
        <rFont val="Calibri"/>
      </rPr>
      <t>The RPM package management tool must cryptographically verify the authenticity of all software packages during installation.</t>
    </r>
  </si>
  <si>
    <r>
      <rPr>
        <sz val="11"/>
        <color rgb="FF000000"/>
        <rFont val="Calibri"/>
      </rPr>
      <t>Edit the RPM configuration files containing the "nosignature" option and remove the option.</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</si>
  <si>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Accordingly, patches, service packs, device drivers, or operating system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operating system should not have to verify the software again. This requirement does not mandate DoD certificates for this purpose; however, the certificate used to verify the software must be from an approved CA.</t>
    </r>
  </si>
  <si>
    <r>
      <rPr>
        <sz val="11"/>
        <color rgb="FF000000"/>
        <rFont val="Calibri"/>
      </rPr>
      <t>Verify RPM signature validation is not disabled:</t>
    </r>
    <r>
      <rPr>
        <sz val="11"/>
        <color rgb="FF000000"/>
        <rFont val="Calibri"/>
      </rPr>
      <t xml:space="preserve">
</t>
    </r>
    <r>
      <rPr>
        <sz val="11"/>
        <color rgb="FF000000"/>
        <rFont val="Calibri"/>
      </rPr>
      <t># grep nosignature /usr/lib/rpm/rpmrc ~root/.rpmrc</t>
    </r>
    <r>
      <rPr>
        <sz val="11"/>
        <color rgb="FF000000"/>
        <rFont val="Calibri"/>
      </rPr>
      <t xml:space="preserve">
</t>
    </r>
    <r>
      <rPr>
        <sz val="11"/>
        <color rgb="FF000000"/>
        <rFont val="Calibri"/>
      </rPr>
      <t>The result should either respond with no such file or directory, or an empty return.</t>
    </r>
    <r>
      <rPr>
        <sz val="11"/>
        <color rgb="FF000000"/>
        <rFont val="Calibri"/>
      </rPr>
      <t xml:space="preserve">
</t>
    </r>
    <r>
      <rPr>
        <sz val="11"/>
        <color rgb="FF000000"/>
        <rFont val="Calibri"/>
      </rPr>
      <t>If any configuration is found, this is a finding.</t>
    </r>
  </si>
  <si>
    <t>V-240513</t>
  </si>
  <si>
    <r>
      <rPr>
        <sz val="11"/>
        <rFont val="Calibri"/>
      </rPr>
      <t>The SLES for vRealize must audit all activities performed during nonlocal maintenance and diagnostic sessions.</t>
    </r>
  </si>
  <si>
    <r>
      <rPr>
        <sz val="11"/>
        <color rgb="FF000000"/>
        <rFont val="Calibri"/>
      </rPr>
      <t>Configure the system to log all commands run by "root" with the following command:</t>
    </r>
    <r>
      <rPr>
        <sz val="11"/>
        <color rgb="FF000000"/>
        <rFont val="Calibri"/>
      </rPr>
      <t xml:space="preserve">
</t>
    </r>
    <r>
      <rPr>
        <sz val="11"/>
        <color rgb="FF000000"/>
        <rFont val="Calibri"/>
      </rPr>
      <t># echo "-a exit,always -F arch=b64 -F euid=0 -S execve" &gt;&gt; /etc/audit/audit.rules</t>
    </r>
    <r>
      <rPr>
        <sz val="11"/>
        <color rgb="FF000000"/>
        <rFont val="Calibri"/>
      </rPr>
      <t xml:space="preserve">
</t>
    </r>
    <r>
      <rPr>
        <sz val="11"/>
        <color rgb="FF000000"/>
        <rFont val="Calibri"/>
      </rPr>
      <t># echo "-a exit,always -F arch=b32 -F euid=0 -S execve" &gt;&gt; /etc/audit/audit.rules</t>
    </r>
    <r>
      <rPr>
        <sz val="11"/>
        <color rgb="FF000000"/>
        <rFont val="Calibri"/>
      </rPr>
      <t xml:space="preserve">
</t>
    </r>
    <r>
      <rPr>
        <sz val="11"/>
        <color rgb="FF000000"/>
        <rFont val="Calibri"/>
      </rPr>
      <t>Restart the audit service:</t>
    </r>
    <r>
      <rPr>
        <sz val="11"/>
        <color rgb="FF000000"/>
        <rFont val="Calibri"/>
      </rPr>
      <t xml:space="preserve">
</t>
    </r>
    <r>
      <rPr>
        <sz val="11"/>
        <color rgb="FF000000"/>
        <rFont val="Calibri"/>
      </rPr>
      <t># service auditd restart</t>
    </r>
  </si>
  <si>
    <r>
      <rPr>
        <sz val="11"/>
        <color rgb="FF000000"/>
        <rFont val="Calibri"/>
      </rPr>
      <t>If events associated with nonlocal administrative access or diagnostic sessions are not logged, a major tool for assessing and investigating attacks would not be available.</t>
    </r>
    <r>
      <rPr>
        <sz val="11"/>
        <color rgb="FF000000"/>
        <rFont val="Calibri"/>
      </rPr>
      <t xml:space="preserve">
</t>
    </r>
    <r>
      <rPr>
        <sz val="11"/>
        <color rgb="FF000000"/>
        <rFont val="Calibri"/>
      </rPr>
      <t>This requirement addresses auditing-related issues associated with maintenance tools used specifically for diagnostic and repair actions on organizational information systems.</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for example, the software implementing "ping," "ls," "ipconfig," or the hardware and software implementing the monitoring port of an Ethernet switch.</t>
    </r>
  </si>
  <si>
    <r>
      <rPr>
        <sz val="11"/>
        <color rgb="FF000000"/>
        <rFont val="Calibri"/>
      </rPr>
      <t>Verify that all commands run by "root" are being audited with the following command:</t>
    </r>
    <r>
      <rPr>
        <sz val="11"/>
        <color rgb="FF000000"/>
        <rFont val="Calibri"/>
      </rPr>
      <t xml:space="preserve">
</t>
    </r>
    <r>
      <rPr>
        <sz val="11"/>
        <color rgb="FF000000"/>
        <rFont val="Calibri"/>
      </rPr>
      <t># cat /etc/audit/audit.rules | grep execve</t>
    </r>
    <r>
      <rPr>
        <sz val="11"/>
        <color rgb="FF000000"/>
        <rFont val="Calibri"/>
      </rPr>
      <t xml:space="preserve">
</t>
    </r>
    <r>
      <rPr>
        <sz val="11"/>
        <color rgb="FF000000"/>
        <rFont val="Calibri"/>
      </rPr>
      <t>If the following lines are not displayed, this is a finding.</t>
    </r>
    <r>
      <rPr>
        <sz val="11"/>
        <color rgb="FF000000"/>
        <rFont val="Calibri"/>
      </rPr>
      <t xml:space="preserve">
</t>
    </r>
    <r>
      <rPr>
        <sz val="11"/>
        <color rgb="FF000000"/>
        <rFont val="Calibri"/>
      </rPr>
      <t>-a exit,always -F arch=b64 -F euid=0 -S execve</t>
    </r>
    <r>
      <rPr>
        <sz val="11"/>
        <color rgb="FF000000"/>
        <rFont val="Calibri"/>
      </rPr>
      <t xml:space="preserve">
</t>
    </r>
    <r>
      <rPr>
        <sz val="11"/>
        <color rgb="FF000000"/>
        <rFont val="Calibri"/>
      </rPr>
      <t>-a exit,always -F arch=b32 -F euid=0 -S execve</t>
    </r>
  </si>
  <si>
    <t>V-240514</t>
  </si>
  <si>
    <r>
      <rPr>
        <sz val="11"/>
        <rFont val="Calibri"/>
      </rPr>
      <t>The SLES for vRealize must implement cryptographic mechanisms to protect the integrity of nonlocal maintenance and diagnostic communications, when used for nonlocal maintenance sessions.</t>
    </r>
  </si>
  <si>
    <r>
      <rPr>
        <sz val="11"/>
        <color rgb="FF000000"/>
        <rFont val="Calibri"/>
      </rPr>
      <t xml:space="preserve">Update the "Ciphers" directive with the following command: </t>
    </r>
    <r>
      <rPr>
        <sz val="11"/>
        <color rgb="FF000000"/>
        <rFont val="Calibri"/>
      </rPr>
      <t xml:space="preserve">
</t>
    </r>
    <r>
      <rPr>
        <sz val="11"/>
        <color rgb="FF000000"/>
        <rFont val="Calibri"/>
      </rPr>
      <t># sed -i '/^[^#]*Ciphers/ c\Ciphers aes256-ctr,aes128-ctr' /etc/ssh/sshd_config</t>
    </r>
    <r>
      <rPr>
        <sz val="11"/>
        <color rgb="FF000000"/>
        <rFont val="Calibri"/>
      </rPr>
      <t xml:space="preserve">
</t>
    </r>
    <r>
      <rPr>
        <sz val="11"/>
        <color rgb="FF000000"/>
        <rFont val="Calibri"/>
      </rPr>
      <t xml:space="preserve">Save and close the file. </t>
    </r>
    <r>
      <rPr>
        <sz val="11"/>
        <color rgb="FF000000"/>
        <rFont val="Calibri"/>
      </rPr>
      <t xml:space="preserve">
</t>
    </r>
    <r>
      <rPr>
        <sz val="11"/>
        <color rgb="FF000000"/>
        <rFont val="Calibri"/>
      </rPr>
      <t xml:space="preserve">Restart the sshd process: </t>
    </r>
    <r>
      <rPr>
        <sz val="11"/>
        <color rgb="FF000000"/>
        <rFont val="Calibri"/>
      </rPr>
      <t xml:space="preserve">
</t>
    </r>
    <r>
      <rPr>
        <sz val="11"/>
        <color rgb="FF000000"/>
        <rFont val="Calibri"/>
      </rPr>
      <t># service sshd restart</t>
    </r>
  </si>
  <si>
    <r>
      <rPr>
        <sz val="11"/>
        <color rgb="FF000000"/>
        <rFont val="Calibri"/>
      </rPr>
      <t xml:space="preserve">Privileged access contains control and configuration information and is particularly sensitive, so additional protections are necessary. This is maintained by using cryptographic mechanisms, such as a hash function or digital signature, to protect integrity. </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The operating system can meet this requirement through leveraging a cryptographic module. This requirement does not cover hardware/software components that may support information system maintenance, yet are a part of the system (e.g., the software implementing "ping," "ls," "ipconfig," or the hardware and software implementing the monitoring port of an Ethernet switch).</t>
    </r>
  </si>
  <si>
    <t>V-240515</t>
  </si>
  <si>
    <r>
      <rPr>
        <sz val="11"/>
        <rFont val="Calibri"/>
      </rPr>
      <t>The SLES for vRealize must implement cryptographic mechanisms to protect the confidentiality of nonlocal maintenance and diagnostic communications, when used for nonlocal maintenance sessions.</t>
    </r>
  </si>
  <si>
    <r>
      <rPr>
        <sz val="11"/>
        <color rgb="FF000000"/>
        <rFont val="Calibri"/>
      </rPr>
      <t>Edit the SSH daemon configuration and remove any MACs other than "hmac-sha1". If necessary, add a "MACs" line.</t>
    </r>
    <r>
      <rPr>
        <sz val="11"/>
        <color rgb="FF000000"/>
        <rFont val="Calibri"/>
      </rPr>
      <t xml:space="preserve">
</t>
    </r>
    <r>
      <rPr>
        <sz val="11"/>
        <color rgb="FF000000"/>
        <rFont val="Calibri"/>
      </rPr>
      <t># sed -i "/^[^#]*MACs/ c\MACs hmac-sha1" /etc/ssh/sshd_config</t>
    </r>
  </si>
  <si>
    <r>
      <rPr>
        <sz val="11"/>
        <color rgb="FF000000"/>
        <rFont val="Calibri"/>
      </rPr>
      <t>Privileged access contains control and configuration information and is particularly sensitive, so additional protections are necessary. This is maintained by using cryptographic mechanisms such as encryption to protect confidentiality.</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(e.g., the software implementing "ping," "ls," "ipconfig," or the hardware and software implementing the monitoring port of an Ethernet switch).</t>
    </r>
    <r>
      <rPr>
        <sz val="11"/>
        <color rgb="FF000000"/>
        <rFont val="Calibri"/>
      </rPr>
      <t xml:space="preserve">
</t>
    </r>
    <r>
      <rPr>
        <sz val="11"/>
        <color rgb="FF000000"/>
        <rFont val="Calibri"/>
      </rPr>
      <t>The operating system can meet this requirement through leveraging a cryptographic module.</t>
    </r>
  </si>
  <si>
    <r>
      <rPr>
        <sz val="11"/>
        <color rgb="FF000000"/>
        <rFont val="Calibri"/>
      </rPr>
      <t>Check the SSH daemon configuration for allowed MACs:</t>
    </r>
    <r>
      <rPr>
        <sz val="11"/>
        <color rgb="FF000000"/>
        <rFont val="Calibri"/>
      </rPr>
      <t xml:space="preserve">
</t>
    </r>
    <r>
      <rPr>
        <sz val="11"/>
        <color rgb="FF000000"/>
        <rFont val="Calibri"/>
      </rPr>
      <t xml:space="preserve"># grep -i macs /etc/ssh/sshd_config | grep -v '^#' </t>
    </r>
    <r>
      <rPr>
        <sz val="11"/>
        <color rgb="FF000000"/>
        <rFont val="Calibri"/>
      </rPr>
      <t xml:space="preserve">
</t>
    </r>
    <r>
      <rPr>
        <sz val="11"/>
        <color rgb="FF000000"/>
        <rFont val="Calibri"/>
      </rPr>
      <t>If no lines are returned, or the returned MACs list contains any MAC other than "hmac-sha1", this is a finding.</t>
    </r>
  </si>
  <si>
    <t>V-240516</t>
  </si>
  <si>
    <r>
      <rPr>
        <sz val="11"/>
        <rFont val="Calibri"/>
      </rPr>
      <t>The SLES for vRealize must implement NSA-approved cryptography to protect classified information in accordance with applicable federal laws, Executive Orders, directives, policies, regulations, and standards.</t>
    </r>
  </si>
  <si>
    <r>
      <rPr>
        <sz val="11"/>
        <color rgb="FF000000"/>
        <rFont val="Calibri"/>
      </rPr>
      <t>Use of weak or untested encryption algorithms undermines the purposes of utilizing encryption to protect data. The operating system must implement cryptographic modules adhering to the higher standards approved by the federal government since this provides assurance they have been tested and validated.</t>
    </r>
  </si>
  <si>
    <t>V-240517</t>
  </si>
  <si>
    <r>
      <rPr>
        <sz val="11"/>
        <rFont val="Calibri"/>
      </rPr>
      <t>The SLES for vRealize must protect against or limit the effects of Denial of Service (DoS) attacks by ensuring the SLES for vRealize is implementing rate-limiting measures on impacted network interfaces.</t>
    </r>
  </si>
  <si>
    <r>
      <rPr>
        <sz val="11"/>
        <color rgb="FF000000"/>
        <rFont val="Calibri"/>
      </rPr>
      <t>Configure the system to use TCP syncookies when experiencing a TCP SYN flood.</t>
    </r>
    <r>
      <rPr>
        <sz val="11"/>
        <color rgb="FF000000"/>
        <rFont val="Calibri"/>
      </rPr>
      <t xml:space="preserve">
</t>
    </r>
    <r>
      <rPr>
        <sz val="11"/>
        <color rgb="FF000000"/>
        <rFont val="Calibri"/>
      </rPr>
      <t>Check for the presence of "net.ipv4.tcp_syncookies" in the /etc/sysctl.conf file:</t>
    </r>
    <r>
      <rPr>
        <sz val="11"/>
        <color rgb="FF000000"/>
        <rFont val="Calibri"/>
      </rPr>
      <t xml:space="preserve">
</t>
    </r>
    <r>
      <rPr>
        <sz val="11"/>
        <color rgb="FF000000"/>
        <rFont val="Calibri"/>
      </rPr>
      <t># grep "net.ipv4.tcp_syncookies" /etc/sysctl.conf</t>
    </r>
    <r>
      <rPr>
        <sz val="11"/>
        <color rgb="FF000000"/>
        <rFont val="Calibri"/>
      </rPr>
      <t xml:space="preserve">
</t>
    </r>
    <r>
      <rPr>
        <sz val="11"/>
        <color rgb="FF000000"/>
        <rFont val="Calibri"/>
      </rPr>
      <t>If it exists, change the value to "1". If it does not exist, add a setting for tcp_syncookies:</t>
    </r>
    <r>
      <rPr>
        <sz val="11"/>
        <color rgb="FF000000"/>
        <rFont val="Calibri"/>
      </rPr>
      <t xml:space="preserve">
</t>
    </r>
    <r>
      <rPr>
        <sz val="11"/>
        <color rgb="FF000000"/>
        <rFont val="Calibri"/>
      </rPr>
      <t># echo "net.ipv4.tcp_syncookies=1" &gt;&gt; /etc/sysctl.conf</t>
    </r>
    <r>
      <rPr>
        <sz val="11"/>
        <color rgb="FF000000"/>
        <rFont val="Calibri"/>
      </rPr>
      <t xml:space="preserve">
</t>
    </r>
    <r>
      <rPr>
        <sz val="11"/>
        <color rgb="FF000000"/>
        <rFont val="Calibri"/>
      </rPr>
      <t>Reload sysctl to verify the new change:</t>
    </r>
    <r>
      <rPr>
        <sz val="11"/>
        <color rgb="FF000000"/>
        <rFont val="Calibri"/>
      </rPr>
      <t xml:space="preserve">
</t>
    </r>
    <r>
      <rPr>
        <sz val="11"/>
        <color rgb="FF000000"/>
        <rFont val="Calibri"/>
      </rPr>
      <t># sysctl -p</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</si>
  <si>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the operating system to mitigate the impact of DoS attacks that have occurred or are ongoing on system availability. For each system, known and potential DoS attacks must be identified and solutions for each type implemented. A variety of technologies exist to limit or, in some cases, eliminate the effects of DoS attacks (e.g., limiting processes or establishing memory partitions). Employing increased capacity and bandwidth, combined with service redundancy, may reduce the susceptibility to some DoS attacks.</t>
    </r>
  </si>
  <si>
    <r>
      <rPr>
        <sz val="11"/>
        <color rgb="FF000000"/>
        <rFont val="Calibri"/>
      </rPr>
      <t>Check that the system configured to use TCP syncookies when experiencing a TCP SYN flood.</t>
    </r>
    <r>
      <rPr>
        <sz val="11"/>
        <color rgb="FF000000"/>
        <rFont val="Calibri"/>
      </rPr>
      <t xml:space="preserve">
</t>
    </r>
    <r>
      <rPr>
        <sz val="11"/>
        <color rgb="FF000000"/>
        <rFont val="Calibri"/>
      </rPr>
      <t># cat /proc/sys/net/ipv4/tcp_syncookies</t>
    </r>
    <r>
      <rPr>
        <sz val="11"/>
        <color rgb="FF000000"/>
        <rFont val="Calibri"/>
      </rPr>
      <t xml:space="preserve">
</t>
    </r>
    <r>
      <rPr>
        <sz val="11"/>
        <color rgb="FF000000"/>
        <rFont val="Calibri"/>
      </rPr>
      <t>If the result is not "1", this is a finding.</t>
    </r>
  </si>
  <si>
    <t>V-240518</t>
  </si>
  <si>
    <r>
      <rPr>
        <sz val="11"/>
        <rFont val="Calibri"/>
      </rPr>
      <t>The SLES for vRealize must protect the confidentiality and integrity of transmitted information.</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</si>
  <si>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</si>
  <si>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t>V-240519</t>
  </si>
  <si>
    <r>
      <rPr>
        <sz val="11"/>
        <rFont val="Calibri"/>
      </rPr>
      <t>The SLES for vRealize must implement cryptographic mechanisms to prevent unauthorized disclosure of information and/or detect changes to information during transmission unless otherwise protected by alternative physical safeguards, such as, at a minimum, a Protected Distribution System (PDS).</t>
    </r>
  </si>
  <si>
    <r>
      <rPr>
        <sz val="11"/>
        <color rgb="FF000000"/>
        <rFont val="Calibri"/>
      </rPr>
      <t>Edit the SSH daemon configuration and remove any MACs other than "hmac-sha1". If necessary, add a "MACs" line.</t>
    </r>
  </si>
  <si>
    <r>
      <rPr>
        <sz val="11"/>
        <color rgb="FF000000"/>
        <rFont val="Calibri"/>
      </rPr>
      <t xml:space="preserve">Encrypting information for transmission protects information from unauthorized disclosure and modification. Cryptographic mechanisms implemented to protect information integrity include, for example, cryptographic hash functions that have common application in digital signatures, checksums, and message authentication codes. </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 When transmitting data, operating systems need to leverage transmission protection mechanisms such as TLS, SSL VPNs, or IPsec.</t>
    </r>
    <r>
      <rPr>
        <sz val="11"/>
        <color rgb="FF000000"/>
        <rFont val="Calibri"/>
      </rPr>
      <t xml:space="preserve">
</t>
    </r>
    <r>
      <rPr>
        <sz val="11"/>
        <color rgb="FF000000"/>
        <rFont val="Calibri"/>
      </rPr>
      <t>Alternative physical protection measures include PDS. PDSs are used to transmit unencrypted classified National Security Information (NSI) through an area of lesser classification or control. Since the classified NSI is unencrypted, the PDS must provide adequate electrical, electromagnetic, and physical safeguards to deter exploitation.</t>
    </r>
  </si>
  <si>
    <t>V-240520</t>
  </si>
  <si>
    <r>
      <rPr>
        <sz val="11"/>
        <rFont val="Calibri"/>
      </rPr>
      <t>The SLES for vRealize must implement non-executable data to protect its memory from unauthorized code execution.</t>
    </r>
  </si>
  <si>
    <r>
      <rPr>
        <sz val="11"/>
        <color rgb="FF000000"/>
        <rFont val="Calibri"/>
      </rPr>
      <t>Edit the /boot/grub/menu.lst file and add “noexec=on” to the end of each kernel line entry. A system restart is required to implement this change.</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</si>
  <si>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either be hardware-enforced or software-enforced with hardware providing the greater strength of mechanism.</t>
    </r>
    <r>
      <rPr>
        <sz val="11"/>
        <color rgb="FF000000"/>
        <rFont val="Calibri"/>
      </rPr>
      <t xml:space="preserve">
</t>
    </r>
    <r>
      <rPr>
        <sz val="11"/>
        <color rgb="FF000000"/>
        <rFont val="Calibri"/>
      </rPr>
      <t>Examples of attacks are buffer overflow attacks.</t>
    </r>
  </si>
  <si>
    <r>
      <rPr>
        <sz val="11"/>
        <color rgb="FF000000"/>
        <rFont val="Calibri"/>
      </rPr>
      <t>The stock kernel has support for non-executable program stacks compiled in by default. Verify that the option was specified when the kernel was built:</t>
    </r>
    <r>
      <rPr>
        <sz val="11"/>
        <color rgb="FF000000"/>
        <rFont val="Calibri"/>
      </rPr>
      <t xml:space="preserve">
</t>
    </r>
    <r>
      <rPr>
        <sz val="11"/>
        <color rgb="FF000000"/>
        <rFont val="Calibri"/>
      </rPr>
      <t># grep -i "execute" /var/log/boot.msg</t>
    </r>
    <r>
      <rPr>
        <sz val="11"/>
        <color rgb="FF000000"/>
        <rFont val="Calibri"/>
      </rPr>
      <t xml:space="preserve">
</t>
    </r>
    <r>
      <rPr>
        <sz val="11"/>
        <color rgb="FF000000"/>
        <rFont val="Calibri"/>
      </rPr>
      <t>The message: "NX (Execute Disable) protection: active" will be written in the boot log when compiled in the kernel. This is the default for x86_64.</t>
    </r>
    <r>
      <rPr>
        <sz val="11"/>
        <color rgb="FF000000"/>
        <rFont val="Calibri"/>
      </rPr>
      <t xml:space="preserve">
</t>
    </r>
    <r>
      <rPr>
        <sz val="11"/>
        <color rgb="FF000000"/>
        <rFont val="Calibri"/>
      </rPr>
      <t>To activate this support, the “noexec=on” kernel parameter must be specified at boot time. Check for a message with the following command:</t>
    </r>
    <r>
      <rPr>
        <sz val="11"/>
        <color rgb="FF000000"/>
        <rFont val="Calibri"/>
      </rPr>
      <t xml:space="preserve">
</t>
    </r>
    <r>
      <rPr>
        <sz val="11"/>
        <color rgb="FF000000"/>
        <rFont val="Calibri"/>
      </rPr>
      <t># grep –i "noexec" /var/log/boot.msg</t>
    </r>
    <r>
      <rPr>
        <sz val="11"/>
        <color rgb="FF000000"/>
        <rFont val="Calibri"/>
      </rPr>
      <t xml:space="preserve">
</t>
    </r>
    <r>
      <rPr>
        <sz val="11"/>
        <color rgb="FF000000"/>
        <rFont val="Calibri"/>
      </rPr>
      <t>The message: "Kernel command line: &lt;boot parameters&gt; noexec=on" will be written to the boot log when properly appended to the /boot/grub/menu.lst file.</t>
    </r>
    <r>
      <rPr>
        <sz val="11"/>
        <color rgb="FF000000"/>
        <rFont val="Calibri"/>
      </rPr>
      <t xml:space="preserve">
</t>
    </r>
    <r>
      <rPr>
        <sz val="11"/>
        <color rgb="FF000000"/>
        <rFont val="Calibri"/>
      </rPr>
      <t>If non-executable program stacks have not been configured, this is a finding.</t>
    </r>
  </si>
  <si>
    <t>V-240521</t>
  </si>
  <si>
    <r>
      <rPr>
        <sz val="11"/>
        <rFont val="Calibri"/>
      </rPr>
      <t>The SLES for vRealize must implement address space layout randomization to protect its memory from unauthorized code execution.</t>
    </r>
  </si>
  <si>
    <r>
      <rPr>
        <sz val="11"/>
        <color rgb="FF000000"/>
        <rFont val="Calibri"/>
      </rPr>
      <t>Run the following command:</t>
    </r>
    <r>
      <rPr>
        <sz val="11"/>
        <color rgb="FF000000"/>
        <rFont val="Calibri"/>
      </rPr>
      <t xml:space="preserve">
</t>
    </r>
    <r>
      <rPr>
        <sz val="11"/>
        <color rgb="FF000000"/>
        <rFont val="Calibri"/>
      </rPr>
      <t>#sysctl kernel.randomize_va_space=1</t>
    </r>
  </si>
  <si>
    <r>
      <rPr>
        <sz val="11"/>
        <color rgb="FF000000"/>
        <rFont val="Calibri"/>
      </rPr>
      <t>Verify "randomize_va_space" has not been changed from the default "1" setting.</t>
    </r>
    <r>
      <rPr>
        <sz val="11"/>
        <color rgb="FF000000"/>
        <rFont val="Calibri"/>
      </rPr>
      <t xml:space="preserve">
</t>
    </r>
    <r>
      <rPr>
        <sz val="11"/>
        <color rgb="FF000000"/>
        <rFont val="Calibri"/>
      </rPr>
      <t># sysctl kernel.randomize_va_space</t>
    </r>
    <r>
      <rPr>
        <sz val="11"/>
        <color rgb="FF000000"/>
        <rFont val="Calibri"/>
      </rPr>
      <t xml:space="preserve">
</t>
    </r>
    <r>
      <rPr>
        <sz val="11"/>
        <color rgb="FF000000"/>
        <rFont val="Calibri"/>
      </rPr>
      <t>If the return value is not "kernel.randomize_va_space = 1", this is a finding.</t>
    </r>
  </si>
  <si>
    <t>V-240522</t>
  </si>
  <si>
    <r>
      <rPr>
        <sz val="11"/>
        <rFont val="Calibri"/>
      </rPr>
      <t>The SLES for vRealize must verify correct operation of all security functions.</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</si>
  <si>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operating systems performing security function verification/testing and/or systems and environments that require this functionality.</t>
    </r>
  </si>
  <si>
    <t>V-240523</t>
  </si>
  <si>
    <r>
      <rPr>
        <sz val="11"/>
        <rFont val="Calibri"/>
      </rPr>
      <t>The SLES for vRealize must generate audit records when successful/unsuccessful attempts to access security objects occur.</t>
    </r>
  </si>
  <si>
    <r>
      <rPr>
        <sz val="11"/>
        <color rgb="FF000000"/>
        <rFont val="Calibri"/>
      </rPr>
      <t xml:space="preserve">At a minimum, the audit system should collect administrator actions for all users and "root". Add the following to "/etc/audit/audit.rules": </t>
    </r>
    <r>
      <rPr>
        <sz val="11"/>
        <color rgb="FF000000"/>
        <rFont val="Calibri"/>
      </rPr>
      <t xml:space="preserve">
</t>
    </r>
    <r>
      <rPr>
        <sz val="11"/>
        <color rgb="FF000000"/>
        <rFont val="Calibri"/>
      </rPr>
      <t>-w /etc/sudoers -p wa -k sudoers</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</si>
  <si>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r>
      <rPr>
        <sz val="11"/>
        <color rgb="FF000000"/>
        <rFont val="Calibri"/>
      </rPr>
      <t xml:space="preserve">To verify that auditing is configured for system administrator actions, run the following command: </t>
    </r>
    <r>
      <rPr>
        <sz val="11"/>
        <color rgb="FF000000"/>
        <rFont val="Calibri"/>
      </rPr>
      <t xml:space="preserve">
</t>
    </r>
    <r>
      <rPr>
        <sz val="11"/>
        <color rgb="FF000000"/>
        <rFont val="Calibri"/>
      </rPr>
      <t># auditctl -l | grep "watch=/etc/sudoers"</t>
    </r>
    <r>
      <rPr>
        <sz val="11"/>
        <color rgb="FF000000"/>
        <rFont val="Calibri"/>
      </rPr>
      <t xml:space="preserve">
</t>
    </r>
    <r>
      <rPr>
        <sz val="11"/>
        <color rgb="FF000000"/>
        <rFont val="Calibri"/>
      </rPr>
      <t>The result should return a rule for sudoers, such as:</t>
    </r>
    <r>
      <rPr>
        <sz val="11"/>
        <color rgb="FF000000"/>
        <rFont val="Calibri"/>
      </rPr>
      <t xml:space="preserve">
</t>
    </r>
    <r>
      <rPr>
        <sz val="11"/>
        <color rgb="FF000000"/>
        <rFont val="Calibri"/>
      </rPr>
      <t>LIST_RULES: exit,always watch=/etc/sudoers perm=wa key=sudoers</t>
    </r>
    <r>
      <rPr>
        <sz val="11"/>
        <color rgb="FF000000"/>
        <rFont val="Calibri"/>
      </rPr>
      <t xml:space="preserve">
</t>
    </r>
    <r>
      <rPr>
        <sz val="11"/>
        <color rgb="FF000000"/>
        <rFont val="Calibri"/>
      </rPr>
      <t>If there is no output, this is a finding.</t>
    </r>
  </si>
  <si>
    <t>V-240524</t>
  </si>
  <si>
    <r>
      <rPr>
        <sz val="11"/>
        <rFont val="Calibri"/>
      </rPr>
      <t>The SLES for vRealize must generate audit records when successful/unsuccessful attempts to modify privileges occur.</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</si>
  <si>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arch=b64 -S chmod -F auid=0</t>
    </r>
    <r>
      <rPr>
        <sz val="11"/>
        <color rgb="FF000000"/>
        <rFont val="Calibri"/>
      </rPr>
      <t xml:space="preserve">
</t>
    </r>
    <r>
      <rPr>
        <sz val="11"/>
        <color rgb="FF000000"/>
        <rFont val="Calibri"/>
      </rPr>
      <t>-a always,exit -F arch=b64 -S chmod -F auid&gt;=500 -F auid!=4294967295</t>
    </r>
    <r>
      <rPr>
        <sz val="11"/>
        <color rgb="FF000000"/>
        <rFont val="Calibri"/>
      </rPr>
      <t xml:space="preserve">
</t>
    </r>
    <r>
      <rPr>
        <sz val="11"/>
        <color rgb="FF000000"/>
        <rFont val="Calibri"/>
      </rPr>
      <t>-a always,exit -F arch=b32 -S chmod</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</si>
  <si>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r>
      <rPr>
        <sz val="11"/>
        <color rgb="FF000000"/>
        <rFont val="Calibri"/>
      </rPr>
      <t xml:space="preserve">To determine if the system is configured to audit calls to the "chmod" system call, run the following command: </t>
    </r>
    <r>
      <rPr>
        <sz val="11"/>
        <color rgb="FF000000"/>
        <rFont val="Calibri"/>
      </rPr>
      <t xml:space="preserve">
</t>
    </r>
    <r>
      <rPr>
        <sz val="11"/>
        <color rgb="FF000000"/>
        <rFont val="Calibri"/>
      </rPr>
      <t># auditctl -l | grep syscall | grep chmod</t>
    </r>
    <r>
      <rPr>
        <sz val="11"/>
        <color rgb="FF000000"/>
        <rFont val="Calibri"/>
      </rPr>
      <t xml:space="preserve">
</t>
    </r>
    <r>
      <rPr>
        <sz val="11"/>
        <color rgb="FF000000"/>
        <rFont val="Calibri"/>
      </rPr>
      <t xml:space="preserve">If the system is configured to audit this activity, it will return several lines, such as: </t>
    </r>
    <r>
      <rPr>
        <sz val="11"/>
        <color rgb="FF000000"/>
        <rFont val="Calibri"/>
      </rPr>
      <t xml:space="preserve">
</t>
    </r>
    <r>
      <rPr>
        <sz val="11"/>
        <color rgb="FF000000"/>
        <rFont val="Calibri"/>
      </rPr>
      <t>LIST_RULES: exit,always arch=3221225534 (0xc000003e) auid=0 syscall=chmod,fchmod,chown,fchown,fchownat,fchmodat</t>
    </r>
    <r>
      <rPr>
        <sz val="11"/>
        <color rgb="FF000000"/>
        <rFont val="Calibri"/>
      </rPr>
      <t xml:space="preserve">
</t>
    </r>
    <r>
      <rPr>
        <sz val="11"/>
        <color rgb="FF000000"/>
        <rFont val="Calibri"/>
      </rPr>
      <t>LIST_RULES: exit,always arch=3221225534 (0xc000003e) auid&gt;=500 (0x1f4) auid!=-1 (0xffffffff) syscall=chmod,fchmod,chown,fchown,fchownat,fchmodat</t>
    </r>
    <r>
      <rPr>
        <sz val="11"/>
        <color rgb="FF000000"/>
        <rFont val="Calibri"/>
      </rPr>
      <t xml:space="preserve">
</t>
    </r>
    <r>
      <rPr>
        <sz val="11"/>
        <color rgb="FF000000"/>
        <rFont val="Calibri"/>
      </rPr>
      <t>LIST_RULES: exit,always arch=1073741827 (0x40000003) syscall=chmod,lchown,sethostname,fchmod,fchown,adjtimex,init_module,delete_module,chown,lchown32,fchown32,chown32,setxattr,lsetxattr,fsetxattr,removexattr,lremovexattr,fremovexattr,clock_settime,fchownat,fchmodat</t>
    </r>
    <r>
      <rPr>
        <sz val="11"/>
        <color rgb="FF000000"/>
        <rFont val="Calibri"/>
      </rPr>
      <t xml:space="preserve">
</t>
    </r>
    <r>
      <rPr>
        <sz val="11"/>
        <color rgb="FF000000"/>
        <rFont val="Calibri"/>
      </rPr>
      <t>If no lines are returned, this is a finding.</t>
    </r>
  </si>
  <si>
    <t>V-240525</t>
  </si>
  <si>
    <r>
      <rPr>
        <sz val="11"/>
        <rFont val="Calibri"/>
      </rPr>
      <t>The SLES for vRealize must generate audit records when successful/unsuccessful attempts to modify security objects occur.</t>
    </r>
  </si>
  <si>
    <t>V-240526</t>
  </si>
  <si>
    <r>
      <rPr>
        <sz val="11"/>
        <rFont val="Calibri"/>
      </rPr>
      <t>The SLES for vRealize must generate audit records when successful/unsuccessful attempts to delete privileges occur.</t>
    </r>
  </si>
  <si>
    <t>V-240527</t>
  </si>
  <si>
    <r>
      <rPr>
        <sz val="11"/>
        <rFont val="Calibri"/>
      </rPr>
      <t>The SLES for vRealize must generate audit records when successful/unsuccessful attempts to delete security objects occur.</t>
    </r>
  </si>
  <si>
    <t>V-240528</t>
  </si>
  <si>
    <r>
      <rPr>
        <sz val="11"/>
        <rFont val="Calibri"/>
      </rPr>
      <t>The SLES for vRealize must generate audit records when successful/unsuccessful logon attempts occur.</t>
    </r>
  </si>
  <si>
    <r>
      <rPr>
        <sz val="11"/>
        <color rgb="FF000000"/>
        <rFont val="Calibri"/>
      </rPr>
      <t>Ensure the auditing of logons by modifying /etc/audit/audit.rules to contain:</t>
    </r>
    <r>
      <rPr>
        <sz val="11"/>
        <color rgb="FF000000"/>
        <rFont val="Calibri"/>
      </rPr>
      <t xml:space="preserve">
</t>
    </r>
    <r>
      <rPr>
        <sz val="11"/>
        <color rgb="FF000000"/>
        <rFont val="Calibri"/>
      </rPr>
      <t>-w /var/log/faillog -p wa</t>
    </r>
    <r>
      <rPr>
        <sz val="11"/>
        <color rgb="FF000000"/>
        <rFont val="Calibri"/>
      </rPr>
      <t xml:space="preserve">
</t>
    </r>
    <r>
      <rPr>
        <sz val="11"/>
        <color rgb="FF000000"/>
        <rFont val="Calibri"/>
      </rPr>
      <t>-w /var/log/lastlog -p wa</t>
    </r>
    <r>
      <rPr>
        <sz val="11"/>
        <color rgb="FF000000"/>
        <rFont val="Calibri"/>
      </rPr>
      <t xml:space="preserve">
</t>
    </r>
    <r>
      <rPr>
        <sz val="11"/>
        <color rgb="FF000000"/>
        <rFont val="Calibri"/>
      </rPr>
      <t>-w /var/log/tallylog -p wa</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</si>
  <si>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r>
      <rPr>
        <sz val="11"/>
        <color rgb="FF000000"/>
        <rFont val="Calibri"/>
      </rPr>
      <t>The message types that are always recorded to /var/log/audit/audit.log include "LOGIN", "USER_LOGIN", "USER_START", "USER_END" among others and do not need to be added to audit.rules.</t>
    </r>
    <r>
      <rPr>
        <sz val="11"/>
        <color rgb="FF000000"/>
        <rFont val="Calibri"/>
      </rPr>
      <t xml:space="preserve">
</t>
    </r>
    <r>
      <rPr>
        <sz val="11"/>
        <color rgb="FF000000"/>
        <rFont val="Calibri"/>
      </rPr>
      <t>The log files /var/log/faillog, /var/log/lastlog, and /var/log/tallylog must be protected from tampering of the logon records:</t>
    </r>
    <r>
      <rPr>
        <sz val="11"/>
        <color rgb="FF000000"/>
        <rFont val="Calibri"/>
      </rPr>
      <t xml:space="preserve">
</t>
    </r>
    <r>
      <rPr>
        <sz val="11"/>
        <color rgb="FF000000"/>
        <rFont val="Calibri"/>
      </rPr>
      <t># egrep "faillog|lastlog|tallylog" /etc/audit/audit.rules</t>
    </r>
    <r>
      <rPr>
        <sz val="11"/>
        <color rgb="FF000000"/>
        <rFont val="Calibri"/>
      </rPr>
      <t xml:space="preserve">
</t>
    </r>
    <r>
      <rPr>
        <sz val="11"/>
        <color rgb="FF000000"/>
        <rFont val="Calibri"/>
      </rPr>
      <t>If /var/log/faillog, /var/log/lastlog, and /var/log/tallylog entries do not exist, this is a finding.</t>
    </r>
  </si>
  <si>
    <t>V-240529</t>
  </si>
  <si>
    <r>
      <rPr>
        <sz val="11"/>
        <rFont val="Calibri"/>
      </rPr>
      <t>The SLES for vRealize must generate audit records for privileged activities or other system-level access.</t>
    </r>
  </si>
  <si>
    <r>
      <rPr>
        <sz val="11"/>
        <color rgb="FF000000"/>
        <rFont val="Calibri"/>
      </rPr>
      <t xml:space="preserve">At a minimum, the audit system should collect the execution of privileged commands for all users and root. To find the relevant setuid programs: </t>
    </r>
    <r>
      <rPr>
        <sz val="11"/>
        <color rgb="FF000000"/>
        <rFont val="Calibri"/>
      </rPr>
      <t xml:space="preserve">
</t>
    </r>
    <r>
      <rPr>
        <sz val="11"/>
        <color rgb="FF000000"/>
        <rFont val="Calibri"/>
      </rPr>
      <t># find / -xdev -type f -perm -4000 -o -perm -2000 2&gt;/dev/null</t>
    </r>
    <r>
      <rPr>
        <sz val="11"/>
        <color rgb="FF000000"/>
        <rFont val="Calibri"/>
      </rPr>
      <t xml:space="preserve">
</t>
    </r>
    <r>
      <rPr>
        <sz val="11"/>
        <color rgb="FF000000"/>
        <rFont val="Calibri"/>
      </rPr>
      <t xml:space="preserve">Then, for each setuid program on the system, add a line of the following form to "/etc/audit/audit.rules", where [SETUID_PROG_PATH] is the full path to each setuid program in the list: </t>
    </r>
    <r>
      <rPr>
        <sz val="11"/>
        <color rgb="FF000000"/>
        <rFont val="Calibri"/>
      </rPr>
      <t xml:space="preserve">
</t>
    </r>
    <r>
      <rPr>
        <sz val="11"/>
        <color rgb="FF000000"/>
        <rFont val="Calibri"/>
      </rPr>
      <t>-a always,exit -F path=[SETUID_PROG_PATH] -F perm=x -F auid&gt;=500 -k privileged</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</si>
  <si>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t>V-240530</t>
  </si>
  <si>
    <r>
      <rPr>
        <sz val="11"/>
        <rFont val="Calibri"/>
      </rPr>
      <t>The SLES for vRealize audit system must be configured to audit the loading and unloading of dynamic kernel modules.</t>
    </r>
  </si>
  <si>
    <r>
      <rPr>
        <sz val="11"/>
        <color rgb="FF000000"/>
        <rFont val="Calibri"/>
      </rPr>
      <t>Add the following to "/etc/audit/audit.rules" in order to capture kernel module loading and unloading events:</t>
    </r>
    <r>
      <rPr>
        <sz val="11"/>
        <color rgb="FF000000"/>
        <rFont val="Calibri"/>
      </rPr>
      <t xml:space="preserve">
</t>
    </r>
    <r>
      <rPr>
        <sz val="11"/>
        <color rgb="FF000000"/>
        <rFont val="Calibri"/>
      </rPr>
      <t>-w /sbin/insmod -p x</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</si>
  <si>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</si>
  <si>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Determine if "/sbin/insmod" is audited:</t>
    </r>
    <r>
      <rPr>
        <sz val="11"/>
        <color rgb="FF000000"/>
        <rFont val="Calibri"/>
      </rPr>
      <t xml:space="preserve">
</t>
    </r>
    <r>
      <rPr>
        <sz val="11"/>
        <color rgb="FF000000"/>
        <rFont val="Calibri"/>
      </rPr>
      <t># cat /etc/audit/audit.rules | grep "/sbin/insmod"</t>
    </r>
    <r>
      <rPr>
        <sz val="11"/>
        <color rgb="FF000000"/>
        <rFont val="Calibri"/>
      </rPr>
      <t xml:space="preserve">
</t>
    </r>
    <r>
      <rPr>
        <sz val="11"/>
        <color rgb="FF000000"/>
        <rFont val="Calibri"/>
      </rPr>
      <t>If the result does not start with "-w" and contain "-p x", this is a finding.</t>
    </r>
  </si>
  <si>
    <t>V-240531</t>
  </si>
  <si>
    <r>
      <rPr>
        <sz val="11"/>
        <rFont val="Calibri"/>
      </rPr>
      <t>The SLES for vRealize must generate audit records showing starting and ending time for user access to the system.</t>
    </r>
  </si>
  <si>
    <r>
      <rPr>
        <sz val="11"/>
        <color rgb="FF000000"/>
        <rFont val="Calibri"/>
      </rPr>
      <t>Ensure the auditing of logons by modifying /etc/audit/audit.rules to contain:</t>
    </r>
    <r>
      <rPr>
        <sz val="11"/>
        <color rgb="FF000000"/>
        <rFont val="Calibri"/>
      </rPr>
      <t xml:space="preserve">
</t>
    </r>
    <r>
      <rPr>
        <sz val="11"/>
        <color rgb="FF000000"/>
        <rFont val="Calibri"/>
      </rPr>
      <t>-w /var/log/faillog -p wa</t>
    </r>
    <r>
      <rPr>
        <sz val="11"/>
        <color rgb="FF000000"/>
        <rFont val="Calibri"/>
      </rPr>
      <t xml:space="preserve">
</t>
    </r>
    <r>
      <rPr>
        <sz val="11"/>
        <color rgb="FF000000"/>
        <rFont val="Calibri"/>
      </rPr>
      <t>-w /var/log/lastlog -p wa</t>
    </r>
    <r>
      <rPr>
        <sz val="11"/>
        <color rgb="FF000000"/>
        <rFont val="Calibri"/>
      </rPr>
      <t xml:space="preserve">
</t>
    </r>
    <r>
      <rPr>
        <sz val="11"/>
        <color rgb="FF000000"/>
        <rFont val="Calibri"/>
      </rPr>
      <t>-w /var/log/tallylog -p wa</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</si>
  <si>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t>V-240532</t>
  </si>
  <si>
    <r>
      <rPr>
        <sz val="11"/>
        <rFont val="Calibri"/>
      </rPr>
      <t>The SLES for vRealize must generate audit records when concurrent logons to the same account occur from different sources.</t>
    </r>
  </si>
  <si>
    <t>V-240533</t>
  </si>
  <si>
    <r>
      <rPr>
        <sz val="11"/>
        <rFont val="Calibri"/>
      </rPr>
      <t>The SLES for vRealize must generate audit records when successful/unsuccessful accesses to objects occur.</t>
    </r>
  </si>
  <si>
    <r>
      <rPr>
        <sz val="11"/>
        <color rgb="FF000000"/>
        <rFont val="Calibri"/>
      </rPr>
      <t>Verify the SLES for vRealize produces audit records by running the following command to determine the current status of the "auditd" service:</t>
    </r>
    <r>
      <rPr>
        <sz val="11"/>
        <color rgb="FF000000"/>
        <rFont val="Calibri"/>
      </rPr>
      <t xml:space="preserve">
</t>
    </r>
    <r>
      <rPr>
        <sz val="11"/>
        <color rgb="FF000000"/>
        <rFont val="Calibri"/>
      </rPr>
      <t># service auditd status</t>
    </r>
    <r>
      <rPr>
        <sz val="11"/>
        <color rgb="FF000000"/>
        <rFont val="Calibri"/>
      </rPr>
      <t xml:space="preserve">
</t>
    </r>
    <r>
      <rPr>
        <sz val="11"/>
        <color rgb="FF000000"/>
        <rFont val="Calibri"/>
      </rPr>
      <t>If the service is "enabled", the returned message must contain the following text:</t>
    </r>
    <r>
      <rPr>
        <sz val="11"/>
        <color rgb="FF000000"/>
        <rFont val="Calibri"/>
      </rPr>
      <t xml:space="preserve">
</t>
    </r>
    <r>
      <rPr>
        <sz val="11"/>
        <color rgb="FF000000"/>
        <rFont val="Calibri"/>
      </rPr>
      <t>Checking for service auditd                running</t>
    </r>
    <r>
      <rPr>
        <sz val="11"/>
        <color rgb="FF000000"/>
        <rFont val="Calibri"/>
      </rPr>
      <t xml:space="preserve">
</t>
    </r>
    <r>
      <rPr>
        <sz val="11"/>
        <color rgb="FF000000"/>
        <rFont val="Calibri"/>
      </rPr>
      <t>If the service is not "running", this is a finding.</t>
    </r>
  </si>
  <si>
    <t>V-240534</t>
  </si>
  <si>
    <r>
      <rPr>
        <sz val="11"/>
        <rFont val="Calibri"/>
      </rPr>
      <t>The SLES for vRealize audit system must be configured to audit failed attempts to access files and programs.</t>
    </r>
  </si>
  <si>
    <r>
      <rPr>
        <sz val="11"/>
        <color rgb="FF000000"/>
        <rFont val="Calibri"/>
      </rPr>
      <t>Edit the audit.rules file and add the following line(s) to enable auditing of failed attempts to access files and programs:</t>
    </r>
    <r>
      <rPr>
        <sz val="11"/>
        <color rgb="FF000000"/>
        <rFont val="Calibri"/>
      </rPr>
      <t xml:space="preserve">
</t>
    </r>
    <r>
      <rPr>
        <sz val="11"/>
        <color rgb="FF000000"/>
        <rFont val="Calibri"/>
      </rPr>
      <t>-a exit,always -F arch=b64 -S open -F exit=-EPERM</t>
    </r>
    <r>
      <rPr>
        <sz val="11"/>
        <color rgb="FF000000"/>
        <rFont val="Calibri"/>
      </rPr>
      <t xml:space="preserve">
</t>
    </r>
    <r>
      <rPr>
        <sz val="11"/>
        <color rgb="FF000000"/>
        <rFont val="Calibri"/>
      </rPr>
      <t>-a exit,always -F arch=b64 -S open -F exit=-EACCES</t>
    </r>
    <r>
      <rPr>
        <sz val="11"/>
        <color rgb="FF000000"/>
        <rFont val="Calibri"/>
      </rPr>
      <t xml:space="preserve">
</t>
    </r>
    <r>
      <rPr>
        <sz val="11"/>
        <color rgb="FF000000"/>
        <rFont val="Calibri"/>
      </rPr>
      <t>-a exit,always -F arch=b32 -S open -F exit=-EPERM</t>
    </r>
    <r>
      <rPr>
        <sz val="11"/>
        <color rgb="FF000000"/>
        <rFont val="Calibri"/>
      </rPr>
      <t xml:space="preserve">
</t>
    </r>
    <r>
      <rPr>
        <sz val="11"/>
        <color rgb="FF000000"/>
        <rFont val="Calibri"/>
      </rPr>
      <t>-a exit,always -F arch=b32 -S open -F exit=-EACCES</t>
    </r>
  </si>
  <si>
    <r>
      <rPr>
        <sz val="11"/>
        <color rgb="FF000000"/>
        <rFont val="Calibri"/>
      </rPr>
      <t>Unsuccessful attempts to access files could be an indicator of malicious activity on a system. Auditing these events could serve as evidence of potential system compromise.</t>
    </r>
  </si>
  <si>
    <r>
      <rPr>
        <sz val="11"/>
        <color rgb="FF000000"/>
        <rFont val="Calibri"/>
      </rPr>
      <t>Verify auditd is configured to audit failed file access attempts. There must be both an "-F exit=-EPERM" and "-F exit=-EACCES" for each access syscall:</t>
    </r>
    <r>
      <rPr>
        <sz val="11"/>
        <color rgb="FF000000"/>
        <rFont val="Calibri"/>
      </rPr>
      <t xml:space="preserve">
</t>
    </r>
    <r>
      <rPr>
        <sz val="11"/>
        <color rgb="FF000000"/>
        <rFont val="Calibri"/>
      </rPr>
      <t># cat /etc/audit.rules /etc/audit/audit.rules | grep -e "-a exit,always" | grep -e "-S open" | grep -e "-F exit=-EPERM"</t>
    </r>
    <r>
      <rPr>
        <sz val="11"/>
        <color rgb="FF000000"/>
        <rFont val="Calibri"/>
      </rPr>
      <t xml:space="preserve">
</t>
    </r>
    <r>
      <rPr>
        <sz val="11"/>
        <color rgb="FF000000"/>
        <rFont val="Calibri"/>
      </rPr>
      <t># cat /etc/audit.rules /etc/audit/audit.rules | grep -e "-a exit,always" | grep -e "-S open" | grep -e "-F exit=-EACCES"</t>
    </r>
    <r>
      <rPr>
        <sz val="11"/>
        <color rgb="FF000000"/>
        <rFont val="Calibri"/>
      </rPr>
      <t xml:space="preserve">
</t>
    </r>
    <r>
      <rPr>
        <sz val="11"/>
        <color rgb="FF000000"/>
        <rFont val="Calibri"/>
      </rPr>
      <t>There must be both an "-F exit=-EPERM" and "-F exit=-EACCES" for each access syscall.</t>
    </r>
    <r>
      <rPr>
        <sz val="11"/>
        <color rgb="FF000000"/>
        <rFont val="Calibri"/>
      </rPr>
      <t xml:space="preserve">
</t>
    </r>
    <r>
      <rPr>
        <sz val="11"/>
        <color rgb="FF000000"/>
        <rFont val="Calibri"/>
      </rPr>
      <t>If not, this is a finding.</t>
    </r>
  </si>
  <si>
    <t>V-240535</t>
  </si>
  <si>
    <r>
      <rPr>
        <sz val="11"/>
        <color rgb="FF000000"/>
        <rFont val="Calibri"/>
      </rPr>
      <t>Edit the audit.rules file and add the following line(s) to enable auditing of failed attempts to access files and programs:</t>
    </r>
    <r>
      <rPr>
        <sz val="11"/>
        <color rgb="FF000000"/>
        <rFont val="Calibri"/>
      </rPr>
      <t xml:space="preserve">
</t>
    </r>
    <r>
      <rPr>
        <sz val="11"/>
        <color rgb="FF000000"/>
        <rFont val="Calibri"/>
      </rPr>
      <t>-a exit,always -F arch=b64 -S ftruncate -F success=0</t>
    </r>
    <r>
      <rPr>
        <sz val="11"/>
        <color rgb="FF000000"/>
        <rFont val="Calibri"/>
      </rPr>
      <t xml:space="preserve">
</t>
    </r>
    <r>
      <rPr>
        <sz val="11"/>
        <color rgb="FF000000"/>
        <rFont val="Calibri"/>
      </rPr>
      <t>-a exit,always -F arch=b32 -S ftruncate -F success=0</t>
    </r>
  </si>
  <si>
    <r>
      <rPr>
        <sz val="11"/>
        <color rgb="FF000000"/>
        <rFont val="Calibri"/>
      </rPr>
      <t xml:space="preserve">Verify auditd is configured to audit failed file access attempts. </t>
    </r>
    <r>
      <rPr>
        <sz val="11"/>
        <color rgb="FF000000"/>
        <rFont val="Calibri"/>
      </rPr>
      <t xml:space="preserve">
</t>
    </r>
    <r>
      <rPr>
        <sz val="11"/>
        <color rgb="FF000000"/>
        <rFont val="Calibri"/>
      </rPr>
      <t># cat /etc/audit.rules /etc/audit/audit.rules | grep -e "-a exit,always" | grep -e "-S ftruncate" | grep -e "-F success=0"</t>
    </r>
    <r>
      <rPr>
        <sz val="11"/>
        <color rgb="FF000000"/>
        <rFont val="Calibri"/>
      </rPr>
      <t xml:space="preserve">
</t>
    </r>
    <r>
      <rPr>
        <sz val="11"/>
        <color rgb="FF000000"/>
        <rFont val="Calibri"/>
      </rPr>
      <t>There must be an audit rule for each of the access syscalls logging all failed accesses (-F success=0).</t>
    </r>
    <r>
      <rPr>
        <sz val="11"/>
        <color rgb="FF000000"/>
        <rFont val="Calibri"/>
      </rPr>
      <t xml:space="preserve">
</t>
    </r>
    <r>
      <rPr>
        <sz val="11"/>
        <color rgb="FF000000"/>
        <rFont val="Calibri"/>
      </rPr>
      <t>If not, this is a finding.</t>
    </r>
  </si>
  <si>
    <t>V-240536</t>
  </si>
  <si>
    <r>
      <rPr>
        <sz val="11"/>
        <rFont val="Calibri"/>
      </rPr>
      <t>The SLES for vRealize audit system must be configured to audit user deletions of files and programs.</t>
    </r>
  </si>
  <si>
    <r>
      <rPr>
        <sz val="11"/>
        <color rgb="FF000000"/>
        <rFont val="Calibri"/>
      </rPr>
      <t>Edit the audit.rules file and add the following line(s) to enable auditing of deletions of files and programs:</t>
    </r>
    <r>
      <rPr>
        <sz val="11"/>
        <color rgb="FF000000"/>
        <rFont val="Calibri"/>
      </rPr>
      <t xml:space="preserve">
</t>
    </r>
    <r>
      <rPr>
        <sz val="11"/>
        <color rgb="FF000000"/>
        <rFont val="Calibri"/>
      </rPr>
      <t>-a always,exit -F arch=b64 -S unlink -S unlinkat -S rename -S renameat -F auid=0</t>
    </r>
    <r>
      <rPr>
        <sz val="11"/>
        <color rgb="FF000000"/>
        <rFont val="Calibri"/>
      </rPr>
      <t xml:space="preserve">
</t>
    </r>
    <r>
      <rPr>
        <sz val="11"/>
        <color rgb="FF000000"/>
        <rFont val="Calibri"/>
      </rPr>
      <t>-a always,exit -F arch=b64 -S unlink -S unlinkat -S rename -S renameat -F auid&gt;=500 -F auid!=4294967295</t>
    </r>
    <r>
      <rPr>
        <sz val="11"/>
        <color rgb="FF000000"/>
        <rFont val="Calibri"/>
      </rPr>
      <t xml:space="preserve">
</t>
    </r>
    <r>
      <rPr>
        <sz val="11"/>
        <color rgb="FF000000"/>
        <rFont val="Calibri"/>
      </rPr>
      <t>-a always,exit -F arch=b32 -S unlink -S unlinkat -S rename -S renameat -F auid=0</t>
    </r>
    <r>
      <rPr>
        <sz val="11"/>
        <color rgb="FF000000"/>
        <rFont val="Calibri"/>
      </rPr>
      <t xml:space="preserve">
</t>
    </r>
    <r>
      <rPr>
        <sz val="11"/>
        <color rgb="FF000000"/>
        <rFont val="Calibri"/>
      </rPr>
      <t>-a always,exit -F arch=b32 -S unlink -S unlinkat -S rename -S renameat -F auid&gt;=500 -F auid!=4294967295</t>
    </r>
  </si>
  <si>
    <r>
      <rPr>
        <sz val="11"/>
        <color rgb="FF000000"/>
        <rFont val="Calibri"/>
      </rPr>
      <t>Auditing file deletions will create an audit trail for files that are removed from the system. The audit trail could aid in system troubleshooting, as well as detecting malicious processes that attempt to delete log files to conceal their presence.</t>
    </r>
  </si>
  <si>
    <r>
      <rPr>
        <sz val="11"/>
        <color rgb="FF000000"/>
        <rFont val="Calibri"/>
      </rPr>
      <t xml:space="preserve">To determine if the system is configured to audit calls to the "unlink" system call, run the following command: </t>
    </r>
    <r>
      <rPr>
        <sz val="11"/>
        <color rgb="FF000000"/>
        <rFont val="Calibri"/>
      </rPr>
      <t xml:space="preserve">
</t>
    </r>
    <r>
      <rPr>
        <sz val="11"/>
        <color rgb="FF000000"/>
        <rFont val="Calibri"/>
      </rPr>
      <t># auditctl -l | grep syscall | grep unlink | grep -v unlinkat</t>
    </r>
    <r>
      <rPr>
        <sz val="11"/>
        <color rgb="FF000000"/>
        <rFont val="Calibri"/>
      </rPr>
      <t xml:space="preserve">
</t>
    </r>
    <r>
      <rPr>
        <sz val="11"/>
        <color rgb="FF000000"/>
        <rFont val="Calibri"/>
      </rPr>
      <t>If the system is configured to audit this activity, it will return several lines.</t>
    </r>
    <r>
      <rPr>
        <sz val="11"/>
        <color rgb="FF000000"/>
        <rFont val="Calibri"/>
      </rPr>
      <t xml:space="preserve">
</t>
    </r>
    <r>
      <rPr>
        <sz val="11"/>
        <color rgb="FF000000"/>
        <rFont val="Calibri"/>
      </rPr>
      <t>If it does not, this is a finding.</t>
    </r>
    <r>
      <rPr>
        <sz val="11"/>
        <color rgb="FF000000"/>
        <rFont val="Calibri"/>
      </rPr>
      <t xml:space="preserve">
</t>
    </r>
    <r>
      <rPr>
        <sz val="11"/>
        <color rgb="FF000000"/>
        <rFont val="Calibri"/>
      </rPr>
      <t xml:space="preserve">To determine if the system is configured to audit calls to the "unlinkat" system call, run the following command: </t>
    </r>
    <r>
      <rPr>
        <sz val="11"/>
        <color rgb="FF000000"/>
        <rFont val="Calibri"/>
      </rPr>
      <t xml:space="preserve">
</t>
    </r>
    <r>
      <rPr>
        <sz val="11"/>
        <color rgb="FF000000"/>
        <rFont val="Calibri"/>
      </rPr>
      <t># auditctl -l | grep syscall | grep unlinkat</t>
    </r>
    <r>
      <rPr>
        <sz val="11"/>
        <color rgb="FF000000"/>
        <rFont val="Calibri"/>
      </rPr>
      <t xml:space="preserve">
</t>
    </r>
    <r>
      <rPr>
        <sz val="11"/>
        <color rgb="FF000000"/>
        <rFont val="Calibri"/>
      </rPr>
      <t>If the system is configured to audit this activity, it will return several lines.</t>
    </r>
    <r>
      <rPr>
        <sz val="11"/>
        <color rgb="FF000000"/>
        <rFont val="Calibri"/>
      </rPr>
      <t xml:space="preserve">
</t>
    </r>
    <r>
      <rPr>
        <sz val="11"/>
        <color rgb="FF000000"/>
        <rFont val="Calibri"/>
      </rPr>
      <t>If it does not, this is a finding.</t>
    </r>
    <r>
      <rPr>
        <sz val="11"/>
        <color rgb="FF000000"/>
        <rFont val="Calibri"/>
      </rPr>
      <t xml:space="preserve">
</t>
    </r>
    <r>
      <rPr>
        <sz val="11"/>
        <color rgb="FF000000"/>
        <rFont val="Calibri"/>
      </rPr>
      <t xml:space="preserve">To determine if the system is configured to audit calls to the "rename" system call, run the following command: </t>
    </r>
    <r>
      <rPr>
        <sz val="11"/>
        <color rgb="FF000000"/>
        <rFont val="Calibri"/>
      </rPr>
      <t xml:space="preserve">
</t>
    </r>
    <r>
      <rPr>
        <sz val="11"/>
        <color rgb="FF000000"/>
        <rFont val="Calibri"/>
      </rPr>
      <t># auditctl -l | grep syscall | grep rename | grep -v renameat</t>
    </r>
    <r>
      <rPr>
        <sz val="11"/>
        <color rgb="FF000000"/>
        <rFont val="Calibri"/>
      </rPr>
      <t xml:space="preserve">
</t>
    </r>
    <r>
      <rPr>
        <sz val="11"/>
        <color rgb="FF000000"/>
        <rFont val="Calibri"/>
      </rPr>
      <t>If the system is configured to audit this activity, it will return several lines.</t>
    </r>
    <r>
      <rPr>
        <sz val="11"/>
        <color rgb="FF000000"/>
        <rFont val="Calibri"/>
      </rPr>
      <t xml:space="preserve">
</t>
    </r>
    <r>
      <rPr>
        <sz val="11"/>
        <color rgb="FF000000"/>
        <rFont val="Calibri"/>
      </rPr>
      <t>If it does not, this is a finding.</t>
    </r>
    <r>
      <rPr>
        <sz val="11"/>
        <color rgb="FF000000"/>
        <rFont val="Calibri"/>
      </rPr>
      <t xml:space="preserve">
</t>
    </r>
    <r>
      <rPr>
        <sz val="11"/>
        <color rgb="FF000000"/>
        <rFont val="Calibri"/>
      </rPr>
      <t xml:space="preserve">To determine if the system is configured to audit calls to the "renameat" system call, run the following command: </t>
    </r>
    <r>
      <rPr>
        <sz val="11"/>
        <color rgb="FF000000"/>
        <rFont val="Calibri"/>
      </rPr>
      <t xml:space="preserve">
</t>
    </r>
    <r>
      <rPr>
        <sz val="11"/>
        <color rgb="FF000000"/>
        <rFont val="Calibri"/>
      </rPr>
      <t># auditctl -l | grep syscall | grep renameat</t>
    </r>
    <r>
      <rPr>
        <sz val="11"/>
        <color rgb="FF000000"/>
        <rFont val="Calibri"/>
      </rPr>
      <t xml:space="preserve">
</t>
    </r>
    <r>
      <rPr>
        <sz val="11"/>
        <color rgb="FF000000"/>
        <rFont val="Calibri"/>
      </rPr>
      <t>If the system is configured to audit this activity, it will return several lines.</t>
    </r>
    <r>
      <rPr>
        <sz val="11"/>
        <color rgb="FF000000"/>
        <rFont val="Calibri"/>
      </rPr>
      <t xml:space="preserve">
</t>
    </r>
    <r>
      <rPr>
        <sz val="11"/>
        <color rgb="FF000000"/>
        <rFont val="Calibri"/>
      </rPr>
      <t>If it does not, this is a finding.</t>
    </r>
  </si>
  <si>
    <t>V-240537</t>
  </si>
  <si>
    <r>
      <rPr>
        <sz val="11"/>
        <rFont val="Calibri"/>
      </rPr>
      <t>The SLES for vRealize audit system must be configured to audit file deletions.</t>
    </r>
  </si>
  <si>
    <r>
      <rPr>
        <sz val="11"/>
        <color rgb="FF000000"/>
        <rFont val="Calibri"/>
      </rPr>
      <t>Add the following to "/etc/audit/audit.rules" in order to capture file and directory deletion events:</t>
    </r>
    <r>
      <rPr>
        <sz val="11"/>
        <color rgb="FF000000"/>
        <rFont val="Calibri"/>
      </rPr>
      <t xml:space="preserve">
</t>
    </r>
    <r>
      <rPr>
        <sz val="11"/>
        <color rgb="FF000000"/>
        <rFont val="Calibri"/>
      </rPr>
      <t>-a always,exit -F arch=b64 -S rmdir -S rm</t>
    </r>
    <r>
      <rPr>
        <sz val="11"/>
        <color rgb="FF000000"/>
        <rFont val="Calibri"/>
      </rPr>
      <t xml:space="preserve">
</t>
    </r>
    <r>
      <rPr>
        <sz val="11"/>
        <color rgb="FF000000"/>
        <rFont val="Calibri"/>
      </rPr>
      <t>-a always,exit -F arch=b32 -S rmdir -S rm</t>
    </r>
  </si>
  <si>
    <r>
      <rPr>
        <sz val="11"/>
        <color rgb="FF000000"/>
        <rFont val="Calibri"/>
      </rPr>
      <t>If the system is not configured to audit certain activities and write them to an audit log, it is more difficult to detect and track system compromises and damages incurred during a system compromise.</t>
    </r>
  </si>
  <si>
    <r>
      <rPr>
        <sz val="11"/>
        <color rgb="FF000000"/>
        <rFont val="Calibri"/>
      </rPr>
      <t>Check the system audit configuration to determine if file and directory deletions are audited:</t>
    </r>
    <r>
      <rPr>
        <sz val="11"/>
        <color rgb="FF000000"/>
        <rFont val="Calibri"/>
      </rPr>
      <t xml:space="preserve">
</t>
    </r>
    <r>
      <rPr>
        <sz val="11"/>
        <color rgb="FF000000"/>
        <rFont val="Calibri"/>
      </rPr>
      <t># cat /etc/audit.rules /etc/audit/audit.rules | grep -e "-a exit,always" | grep -i "rmdir"</t>
    </r>
    <r>
      <rPr>
        <sz val="11"/>
        <color rgb="FF000000"/>
        <rFont val="Calibri"/>
      </rPr>
      <t xml:space="preserve">
</t>
    </r>
    <r>
      <rPr>
        <sz val="11"/>
        <color rgb="FF000000"/>
        <rFont val="Calibri"/>
      </rPr>
      <t>If no results are returned, or the results do not contain "-S rmdir", this is a finding.</t>
    </r>
  </si>
  <si>
    <t>V-240538</t>
  </si>
  <si>
    <r>
      <rPr>
        <sz val="11"/>
        <rFont val="Calibri"/>
      </rPr>
      <t>SLES for vRealize audit logs must be rotated daily.</t>
    </r>
  </si>
  <si>
    <r>
      <rPr>
        <sz val="11"/>
        <color rgb="FF000000"/>
        <rFont val="Calibri"/>
      </rPr>
      <t>Create or edit the /etc/logrotate.d/audit file and add the "daily" entry, such as:</t>
    </r>
    <r>
      <rPr>
        <sz val="11"/>
        <color rgb="FF000000"/>
        <rFont val="Calibri"/>
      </rPr>
      <t xml:space="preserve">
</t>
    </r>
    <r>
      <rPr>
        <sz val="11"/>
        <color rgb="FF000000"/>
        <rFont val="Calibri"/>
      </rPr>
      <t>/var/log/audit/audit.log {</t>
    </r>
    <r>
      <rPr>
        <sz val="11"/>
        <color rgb="FF000000"/>
        <rFont val="Calibri"/>
      </rPr>
      <t xml:space="preserve">
</t>
    </r>
    <r>
      <rPr>
        <sz val="11"/>
        <color rgb="FF000000"/>
        <rFont val="Calibri"/>
      </rPr>
      <t>compress</t>
    </r>
    <r>
      <rPr>
        <sz val="11"/>
        <color rgb="FF000000"/>
        <rFont val="Calibri"/>
      </rPr>
      <t xml:space="preserve">
</t>
    </r>
    <r>
      <rPr>
        <sz val="11"/>
        <color rgb="FF000000"/>
        <rFont val="Calibri"/>
      </rPr>
      <t>dateext</t>
    </r>
    <r>
      <rPr>
        <sz val="11"/>
        <color rgb="FF000000"/>
        <rFont val="Calibri"/>
      </rPr>
      <t xml:space="preserve">
</t>
    </r>
    <r>
      <rPr>
        <sz val="11"/>
        <color rgb="FF000000"/>
        <rFont val="Calibri"/>
      </rPr>
      <t>rotate 15</t>
    </r>
    <r>
      <rPr>
        <sz val="11"/>
        <color rgb="FF000000"/>
        <rFont val="Calibri"/>
      </rPr>
      <t xml:space="preserve">
</t>
    </r>
    <r>
      <rPr>
        <sz val="11"/>
        <color rgb="FF000000"/>
        <rFont val="Calibri"/>
      </rPr>
      <t>daily</t>
    </r>
    <r>
      <rPr>
        <sz val="11"/>
        <color rgb="FF000000"/>
        <rFont val="Calibri"/>
      </rPr>
      <t xml:space="preserve">
</t>
    </r>
    <r>
      <rPr>
        <sz val="11"/>
        <color rgb="FF000000"/>
        <rFont val="Calibri"/>
      </rPr>
      <t>missingok</t>
    </r>
    <r>
      <rPr>
        <sz val="11"/>
        <color rgb="FF000000"/>
        <rFont val="Calibri"/>
      </rPr>
      <t xml:space="preserve">
</t>
    </r>
    <r>
      <rPr>
        <sz val="11"/>
        <color rgb="FF000000"/>
        <rFont val="Calibri"/>
      </rPr>
      <t>notifempty</t>
    </r>
    <r>
      <rPr>
        <sz val="11"/>
        <color rgb="FF000000"/>
        <rFont val="Calibri"/>
      </rPr>
      <t xml:space="preserve">
</t>
    </r>
    <r>
      <rPr>
        <sz val="11"/>
        <color rgb="FF000000"/>
        <rFont val="Calibri"/>
      </rPr>
      <t>create 600 root root</t>
    </r>
    <r>
      <rPr>
        <sz val="11"/>
        <color rgb="FF000000"/>
        <rFont val="Calibri"/>
      </rPr>
      <t xml:space="preserve">
</t>
    </r>
    <r>
      <rPr>
        <sz val="11"/>
        <color rgb="FF000000"/>
        <rFont val="Calibri"/>
      </rPr>
      <t>sharedscripts</t>
    </r>
    <r>
      <rPr>
        <sz val="11"/>
        <color rgb="FF000000"/>
        <rFont val="Calibri"/>
      </rPr>
      <t xml:space="preserve">
</t>
    </r>
    <r>
      <rPr>
        <sz val="11"/>
        <color rgb="FF000000"/>
        <rFont val="Calibri"/>
      </rPr>
      <t>postrotate</t>
    </r>
    <r>
      <rPr>
        <sz val="11"/>
        <color rgb="FF000000"/>
        <rFont val="Calibri"/>
      </rPr>
      <t xml:space="preserve">
</t>
    </r>
    <r>
      <rPr>
        <sz val="11"/>
        <color rgb="FF000000"/>
        <rFont val="Calibri"/>
      </rPr>
      <t>/sbin/service auditd restart 2&gt; /dev/null &gt; /dev/null || true</t>
    </r>
    <r>
      <rPr>
        <sz val="11"/>
        <color rgb="FF000000"/>
        <rFont val="Calibri"/>
      </rPr>
      <t xml:space="preserve">
</t>
    </r>
    <r>
      <rPr>
        <sz val="11"/>
        <color rgb="FF000000"/>
        <rFont val="Calibri"/>
      </rPr>
      <t>endscript</t>
    </r>
    <r>
      <rPr>
        <sz val="11"/>
        <color rgb="FF000000"/>
        <rFont val="Calibri"/>
      </rPr>
      <t xml:space="preserve">
</t>
    </r>
    <r>
      <rPr>
        <sz val="11"/>
        <color rgb="FF000000"/>
        <rFont val="Calibri"/>
      </rPr>
      <t>}</t>
    </r>
  </si>
  <si>
    <r>
      <rPr>
        <sz val="11"/>
        <color rgb="FF000000"/>
        <rFont val="Calibri"/>
      </rPr>
      <t>Rotate audit logs daily to preserve audit file system space and to conform to the DISA requirement. If it is not rotated daily and moved to another location, then there is more of a chance for the compromise of audit data by malicious users.</t>
    </r>
  </si>
  <si>
    <r>
      <rPr>
        <sz val="11"/>
        <color rgb="FF000000"/>
        <rFont val="Calibri"/>
      </rPr>
      <t>Check for a "logrotate" entry that rotates audit logs.</t>
    </r>
    <r>
      <rPr>
        <sz val="11"/>
        <color rgb="FF000000"/>
        <rFont val="Calibri"/>
      </rPr>
      <t xml:space="preserve">
</t>
    </r>
    <r>
      <rPr>
        <sz val="11"/>
        <color rgb="FF000000"/>
        <rFont val="Calibri"/>
      </rPr>
      <t># ls -l /etc/logrotate.d/audit</t>
    </r>
    <r>
      <rPr>
        <sz val="11"/>
        <color rgb="FF000000"/>
        <rFont val="Calibri"/>
      </rPr>
      <t xml:space="preserve">
</t>
    </r>
    <r>
      <rPr>
        <sz val="11"/>
        <color rgb="FF000000"/>
        <rFont val="Calibri"/>
      </rPr>
      <t>If it exists, check for the presence of the "daily" rotate flag:</t>
    </r>
    <r>
      <rPr>
        <sz val="11"/>
        <color rgb="FF000000"/>
        <rFont val="Calibri"/>
      </rPr>
      <t xml:space="preserve">
</t>
    </r>
    <r>
      <rPr>
        <sz val="11"/>
        <color rgb="FF000000"/>
        <rFont val="Calibri"/>
      </rPr>
      <t># egrep "daily" /etc/logrotate.d/audit</t>
    </r>
    <r>
      <rPr>
        <sz val="11"/>
        <color rgb="FF000000"/>
        <rFont val="Calibri"/>
      </rPr>
      <t xml:space="preserve">
</t>
    </r>
    <r>
      <rPr>
        <sz val="11"/>
        <color rgb="FF000000"/>
        <rFont val="Calibri"/>
      </rPr>
      <t>The command should produce a "daily" entry in the logrotate file for the audit daemon.</t>
    </r>
    <r>
      <rPr>
        <sz val="11"/>
        <color rgb="FF000000"/>
        <rFont val="Calibri"/>
      </rPr>
      <t xml:space="preserve">
</t>
    </r>
    <r>
      <rPr>
        <sz val="11"/>
        <color rgb="FF000000"/>
        <rFont val="Calibri"/>
      </rPr>
      <t>If the "daily" entry is missing, this is a finding.</t>
    </r>
  </si>
  <si>
    <t>V-240539</t>
  </si>
  <si>
    <r>
      <rPr>
        <sz val="11"/>
        <rFont val="Calibri"/>
      </rPr>
      <t>The SLES for vRealize must generate audit records for all direct access to the information system.</t>
    </r>
  </si>
  <si>
    <r>
      <rPr>
        <sz val="11"/>
        <color rgb="FF000000"/>
        <rFont val="Calibri"/>
      </rPr>
      <t>Ensure the auditing of logins by modifying /etc/audit/audit.rules to contain:</t>
    </r>
    <r>
      <rPr>
        <sz val="11"/>
        <color rgb="FF000000"/>
        <rFont val="Calibri"/>
      </rPr>
      <t xml:space="preserve">
</t>
    </r>
    <r>
      <rPr>
        <sz val="11"/>
        <color rgb="FF000000"/>
        <rFont val="Calibri"/>
      </rPr>
      <t>-w /var/log/faillog -p wa</t>
    </r>
    <r>
      <rPr>
        <sz val="11"/>
        <color rgb="FF000000"/>
        <rFont val="Calibri"/>
      </rPr>
      <t xml:space="preserve">
</t>
    </r>
    <r>
      <rPr>
        <sz val="11"/>
        <color rgb="FF000000"/>
        <rFont val="Calibri"/>
      </rPr>
      <t>-w /var/log/lastlog -p wa</t>
    </r>
    <r>
      <rPr>
        <sz val="11"/>
        <color rgb="FF000000"/>
        <rFont val="Calibri"/>
      </rPr>
      <t xml:space="preserve">
</t>
    </r>
    <r>
      <rPr>
        <sz val="11"/>
        <color rgb="FF000000"/>
        <rFont val="Calibri"/>
      </rPr>
      <t>-w /var/log/tallylog -p wa</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</si>
  <si>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r>
      <rPr>
        <sz val="11"/>
        <color rgb="FF000000"/>
        <rFont val="Calibri"/>
      </rPr>
      <t>The message types that are always recorded to /var/log/audit/audit.log include "LOGIN", "USER_LOGIN", "USER_START", "USER_END" among others and do not need to be added to audit.rules.</t>
    </r>
    <r>
      <rPr>
        <sz val="11"/>
        <color rgb="FF000000"/>
        <rFont val="Calibri"/>
      </rPr>
      <t xml:space="preserve">
</t>
    </r>
    <r>
      <rPr>
        <sz val="11"/>
        <color rgb="FF000000"/>
        <rFont val="Calibri"/>
      </rPr>
      <t>The log files /var/log/faillog, /var/log/lastlog, and /var/log/tallylog must be protected from tampering of the login records:</t>
    </r>
    <r>
      <rPr>
        <sz val="11"/>
        <color rgb="FF000000"/>
        <rFont val="Calibri"/>
      </rPr>
      <t xml:space="preserve">
</t>
    </r>
    <r>
      <rPr>
        <sz val="11"/>
        <color rgb="FF000000"/>
        <rFont val="Calibri"/>
      </rPr>
      <t># egrep "faillog|lastlog|tallylog" /etc/audit/audit.rules</t>
    </r>
    <r>
      <rPr>
        <sz val="11"/>
        <color rgb="FF000000"/>
        <rFont val="Calibri"/>
      </rPr>
      <t xml:space="preserve">
</t>
    </r>
    <r>
      <rPr>
        <sz val="11"/>
        <color rgb="FF000000"/>
        <rFont val="Calibri"/>
      </rPr>
      <t>If /var/log/faillog, /var/log/lastlog, and /var/log/tallylog entries do not exist, this is a finding.</t>
    </r>
  </si>
  <si>
    <t>V-240540</t>
  </si>
  <si>
    <r>
      <rPr>
        <sz val="11"/>
        <rFont val="Calibri"/>
      </rPr>
      <t>The SLES for vRealize must generate audit records for all account creations, modifications, disabling, and termination events.</t>
    </r>
  </si>
  <si>
    <r>
      <rPr>
        <sz val="11"/>
        <color rgb="FF000000"/>
        <rFont val="Calibri"/>
      </rPr>
      <t>Configure "execute" auditing of the "usermod" and "groupmod" executables. Add the following to the /etc/audit/audit.rules file:</t>
    </r>
    <r>
      <rPr>
        <sz val="11"/>
        <color rgb="FF000000"/>
        <rFont val="Calibri"/>
      </rPr>
      <t xml:space="preserve">
</t>
    </r>
    <r>
      <rPr>
        <sz val="11"/>
        <color rgb="FF000000"/>
        <rFont val="Calibri"/>
      </rPr>
      <t>-w /usr/sbin/usermod -p x -k usermod</t>
    </r>
    <r>
      <rPr>
        <sz val="11"/>
        <color rgb="FF000000"/>
        <rFont val="Calibri"/>
      </rPr>
      <t xml:space="preserve">
</t>
    </r>
    <r>
      <rPr>
        <sz val="11"/>
        <color rgb="FF000000"/>
        <rFont val="Calibri"/>
      </rPr>
      <t>-w /usr/sbin/groupmod -p x -k groupmod</t>
    </r>
    <r>
      <rPr>
        <sz val="11"/>
        <color rgb="FF000000"/>
        <rFont val="Calibri"/>
      </rPr>
      <t xml:space="preserve">
</t>
    </r>
    <r>
      <rPr>
        <sz val="11"/>
        <color rgb="FF000000"/>
        <rFont val="Calibri"/>
      </rPr>
      <t>Configure "execute" auditing of the "userdel" and "groupdel" executables. Add the following to the /etc/audit/audit.rules file:</t>
    </r>
    <r>
      <rPr>
        <sz val="11"/>
        <color rgb="FF000000"/>
        <rFont val="Calibri"/>
      </rPr>
      <t xml:space="preserve">
</t>
    </r>
    <r>
      <rPr>
        <sz val="11"/>
        <color rgb="FF000000"/>
        <rFont val="Calibri"/>
      </rPr>
      <t>-w /usr/sbin/userdel -p x -k userdel</t>
    </r>
    <r>
      <rPr>
        <sz val="11"/>
        <color rgb="FF000000"/>
        <rFont val="Calibri"/>
      </rPr>
      <t xml:space="preserve">
</t>
    </r>
    <r>
      <rPr>
        <sz val="11"/>
        <color rgb="FF000000"/>
        <rFont val="Calibri"/>
      </rPr>
      <t>-w /usr/sbin/groupdel -p x -k groupdel</t>
    </r>
    <r>
      <rPr>
        <sz val="11"/>
        <color rgb="FF000000"/>
        <rFont val="Calibri"/>
      </rPr>
      <t xml:space="preserve">
</t>
    </r>
    <r>
      <rPr>
        <sz val="11"/>
        <color rgb="FF000000"/>
        <rFont val="Calibri"/>
      </rPr>
      <t>Configure "execute" auditing of the "useradd" and "groupadd" executables. Add the following to audit.rules:</t>
    </r>
    <r>
      <rPr>
        <sz val="11"/>
        <color rgb="FF000000"/>
        <rFont val="Calibri"/>
      </rPr>
      <t xml:space="preserve">
</t>
    </r>
    <r>
      <rPr>
        <sz val="11"/>
        <color rgb="FF000000"/>
        <rFont val="Calibri"/>
      </rPr>
      <t>-w /usr/sbin/useradd -p x -k useradd</t>
    </r>
    <r>
      <rPr>
        <sz val="11"/>
        <color rgb="FF000000"/>
        <rFont val="Calibri"/>
      </rPr>
      <t xml:space="preserve">
</t>
    </r>
    <r>
      <rPr>
        <sz val="11"/>
        <color rgb="FF000000"/>
        <rFont val="Calibri"/>
      </rPr>
      <t>-w /usr/sbin/groupadd -p x -k groupadd</t>
    </r>
    <r>
      <rPr>
        <sz val="11"/>
        <color rgb="FF000000"/>
        <rFont val="Calibri"/>
      </rPr>
      <t xml:space="preserve">
</t>
    </r>
    <r>
      <rPr>
        <sz val="11"/>
        <color rgb="FF000000"/>
        <rFont val="Calibri"/>
      </rPr>
      <t>Configure "execute" auditing of the "passwd" executable. Add the following to the aud.rules:</t>
    </r>
    <r>
      <rPr>
        <sz val="11"/>
        <color rgb="FF000000"/>
        <rFont val="Calibri"/>
      </rPr>
      <t xml:space="preserve">
</t>
    </r>
    <r>
      <rPr>
        <sz val="11"/>
        <color rgb="FF000000"/>
        <rFont val="Calibri"/>
      </rPr>
      <t>-w /usr/bin/passwd -p x -k passwd</t>
    </r>
    <r>
      <rPr>
        <sz val="11"/>
        <color rgb="FF000000"/>
        <rFont val="Calibri"/>
      </rPr>
      <t xml:space="preserve">
</t>
    </r>
    <r>
      <rPr>
        <sz val="11"/>
        <color rgb="FF000000"/>
        <rFont val="Calibri"/>
      </rPr>
      <t>Configure "write" auditing of the "passwd", "shadow", "group", and "opasswd" files. Add the following to the /etc/audit/audit.rules file:</t>
    </r>
    <r>
      <rPr>
        <sz val="11"/>
        <color rgb="FF000000"/>
        <rFont val="Calibri"/>
      </rPr>
      <t xml:space="preserve">
</t>
    </r>
    <r>
      <rPr>
        <sz val="11"/>
        <color rgb="FF000000"/>
        <rFont val="Calibri"/>
      </rPr>
      <t>-w /etc/passwd -p wa -k passwd</t>
    </r>
    <r>
      <rPr>
        <sz val="11"/>
        <color rgb="FF000000"/>
        <rFont val="Calibri"/>
      </rPr>
      <t xml:space="preserve">
</t>
    </r>
    <r>
      <rPr>
        <sz val="11"/>
        <color rgb="FF000000"/>
        <rFont val="Calibri"/>
      </rPr>
      <t>-w /etc/shadow -p wa -k shadow</t>
    </r>
    <r>
      <rPr>
        <sz val="11"/>
        <color rgb="FF000000"/>
        <rFont val="Calibri"/>
      </rPr>
      <t xml:space="preserve">
</t>
    </r>
    <r>
      <rPr>
        <sz val="11"/>
        <color rgb="FF000000"/>
        <rFont val="Calibri"/>
      </rPr>
      <t>-w /etc/group -p wa -k group</t>
    </r>
    <r>
      <rPr>
        <sz val="11"/>
        <color rgb="FF000000"/>
        <rFont val="Calibri"/>
      </rPr>
      <t xml:space="preserve">
</t>
    </r>
    <r>
      <rPr>
        <sz val="11"/>
        <color rgb="FF000000"/>
        <rFont val="Calibri"/>
      </rPr>
      <t>-w /etc/security/opasswd -p wa -k opasswd</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r>
      <rPr>
        <sz val="11"/>
        <color rgb="FF000000"/>
        <rFont val="Calibri"/>
      </rPr>
      <t xml:space="preserve">
</t>
    </r>
    <r>
      <rPr>
        <sz val="11"/>
        <color rgb="FF000000"/>
        <rFont val="Calibri"/>
      </rPr>
      <t>OR</t>
    </r>
    <r>
      <rPr>
        <sz val="11"/>
        <color rgb="FF000000"/>
        <rFont val="Calibri"/>
      </rPr>
      <t xml:space="preserve">
</t>
    </r>
    <r>
      <rPr>
        <sz val="11"/>
        <color rgb="FF000000"/>
        <rFont val="Calibri"/>
      </rPr>
      <t># /etc/dodscript.sh</t>
    </r>
  </si>
  <si>
    <t>V-240541</t>
  </si>
  <si>
    <r>
      <rPr>
        <sz val="11"/>
        <rFont val="Calibri"/>
      </rPr>
      <t>The SLES for vRealize must generate audit records for all kernel module load, unload, and restart actions, and also for all program initiations.</t>
    </r>
  </si>
  <si>
    <t>V-240542</t>
  </si>
  <si>
    <r>
      <rPr>
        <sz val="11"/>
        <rFont val="Calibri"/>
      </rPr>
      <t>The SLES for vRealize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</si>
  <si>
    <r>
      <rPr>
        <sz val="11"/>
        <color rgb="FF000000"/>
        <rFont val="Calibri"/>
      </rPr>
      <t>Use of weak or untested encryption algorithms undermines the purposes of utilizing encryption to protect data. The SLES for vRealize must implement cryptographic modules adhering to the higher standards approved by the federal government since this provides assurance they have been tested and validated.</t>
    </r>
  </si>
  <si>
    <t>V-240543</t>
  </si>
  <si>
    <r>
      <rPr>
        <sz val="11"/>
        <rFont val="Calibri"/>
      </rPr>
      <t>The SLES for vRealize must, at a minimum, off-load audit information on interconnected systems in real time and off-load standalone systems weekly.</t>
    </r>
  </si>
  <si>
    <r>
      <rPr>
        <sz val="11"/>
        <color rgb="FF000000"/>
        <rFont val="Calibri"/>
      </rPr>
      <t>Edit the syslog configuration file and add an appropriate remote syslog server:</t>
    </r>
    <r>
      <rPr>
        <sz val="11"/>
        <color rgb="FF000000"/>
        <rFont val="Calibri"/>
      </rPr>
      <t xml:space="preserve">
</t>
    </r>
    <r>
      <rPr>
        <sz val="11"/>
        <color rgb="FF000000"/>
        <rFont val="Calibri"/>
      </rPr>
      <t>In the /etc/syslog-ng/syslog-ng.conf file, the remote logging entries must be uncommented and the IP address must be modified to point to the remote syslog server: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Enable this and adopt IP to send log messages to a log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destination logserver { udp("10.10.10.10" port(514)); };</t>
    </r>
    <r>
      <rPr>
        <sz val="11"/>
        <color rgb="FF000000"/>
        <rFont val="Calibri"/>
      </rPr>
      <t xml:space="preserve">
</t>
    </r>
    <r>
      <rPr>
        <sz val="11"/>
        <color rgb="FF000000"/>
        <rFont val="Calibri"/>
      </rPr>
      <t>log { source(src); destination(logserver); };</t>
    </r>
  </si>
  <si>
    <r>
      <rPr>
        <sz val="11"/>
        <color rgb="FF000000"/>
        <rFont val="Calibri"/>
      </rPr>
      <t>Check the "syslog" configuration file for remote syslog servers:</t>
    </r>
    <r>
      <rPr>
        <sz val="11"/>
        <color rgb="FF000000"/>
        <rFont val="Calibri"/>
      </rPr>
      <t xml:space="preserve">
</t>
    </r>
    <r>
      <rPr>
        <sz val="11"/>
        <color rgb="FF000000"/>
        <rFont val="Calibri"/>
      </rPr>
      <t># cat /etc/syslog-ng/syslog-ng.conf | grep logserver</t>
    </r>
    <r>
      <rPr>
        <sz val="11"/>
        <color rgb="FF000000"/>
        <rFont val="Calibri"/>
      </rPr>
      <t xml:space="preserve">
</t>
    </r>
    <r>
      <rPr>
        <sz val="11"/>
        <color rgb="FF000000"/>
        <rFont val="Calibri"/>
      </rPr>
      <t>If no line is returned, or "logserver" is commented out, this is a finding.</t>
    </r>
  </si>
  <si>
    <t>V-240544</t>
  </si>
  <si>
    <r>
      <rPr>
        <sz val="11"/>
        <rFont val="Calibri"/>
      </rPr>
      <t>The SLES for vRealize must prevent the use of dictionary words for passwords.</t>
    </r>
  </si>
  <si>
    <r>
      <rPr>
        <sz val="11"/>
        <color rgb="FF000000"/>
        <rFont val="Calibri"/>
      </rPr>
      <t>Edit "/etc/pam.d/common-password" and configure "pam_cracklib" by adding a line such as "password requisite pam_cracklib.so"</t>
    </r>
  </si>
  <si>
    <r>
      <rPr>
        <sz val="11"/>
        <color rgb="FF000000"/>
        <rFont val="Calibri"/>
      </rPr>
      <t>If the operating system allows the user to select passwords based on dictionary words,  this increases the chances of password compromise by increasing the opportunity for successful guesses and brute-force attacks.</t>
    </r>
  </si>
  <si>
    <r>
      <rPr>
        <sz val="11"/>
        <color rgb="FF000000"/>
        <rFont val="Calibri"/>
      </rPr>
      <t>Check "/etc/pam.d/common-password" for "pam_cracklib" configuration:</t>
    </r>
    <r>
      <rPr>
        <sz val="11"/>
        <color rgb="FF000000"/>
        <rFont val="Calibri"/>
      </rPr>
      <t xml:space="preserve">
</t>
    </r>
    <r>
      <rPr>
        <sz val="11"/>
        <color rgb="FF000000"/>
        <rFont val="Calibri"/>
      </rPr>
      <t># grep pam_cracklib /etc/pam.d/common-password*</t>
    </r>
    <r>
      <rPr>
        <sz val="11"/>
        <color rgb="FF000000"/>
        <rFont val="Calibri"/>
      </rPr>
      <t xml:space="preserve">
</t>
    </r>
    <r>
      <rPr>
        <sz val="11"/>
        <color rgb="FF000000"/>
        <rFont val="Calibri"/>
      </rPr>
      <t>If "pam_cracklib" is not present, this is a finding.</t>
    </r>
    <r>
      <rPr>
        <sz val="11"/>
        <color rgb="FF000000"/>
        <rFont val="Calibri"/>
      </rPr>
      <t xml:space="preserve">
</t>
    </r>
    <r>
      <rPr>
        <sz val="11"/>
        <color rgb="FF000000"/>
        <rFont val="Calibri"/>
      </rPr>
      <t>Ensure the "passwd" command uses the "common-password" settings.</t>
    </r>
    <r>
      <rPr>
        <sz val="11"/>
        <color rgb="FF000000"/>
        <rFont val="Calibri"/>
      </rPr>
      <t xml:space="preserve">
</t>
    </r>
    <r>
      <rPr>
        <sz val="11"/>
        <color rgb="FF000000"/>
        <rFont val="Calibri"/>
      </rPr>
      <t># grep common-password /etc/pam.d/passwd</t>
    </r>
    <r>
      <rPr>
        <sz val="11"/>
        <color rgb="FF000000"/>
        <rFont val="Calibri"/>
      </rPr>
      <t xml:space="preserve">
</t>
    </r>
    <r>
      <rPr>
        <sz val="11"/>
        <color rgb="FF000000"/>
        <rFont val="Calibri"/>
      </rPr>
      <t>If a line "password include common-password" is not found then the "password checks in common-password" will not be applied to new passwords, this is a finding.</t>
    </r>
  </si>
  <si>
    <t>V-240545</t>
  </si>
  <si>
    <r>
      <rPr>
        <sz val="11"/>
        <color rgb="FF000000"/>
        <rFont val="Calibri"/>
      </rPr>
      <t xml:space="preserve">Configure the SLES for vRealize to prevent the use of dictionary words for passwords. Edit the file "/etc/pam.d/common-password". Configure "common-password" by adding a line such as: </t>
    </r>
    <r>
      <rPr>
        <sz val="11"/>
        <color rgb="FF000000"/>
        <rFont val="Calibri"/>
      </rPr>
      <t xml:space="preserve">
</t>
    </r>
    <r>
      <rPr>
        <sz val="11"/>
        <color rgb="FF000000"/>
        <rFont val="Calibri"/>
      </rPr>
      <t>password  required pam_cracklib.so</t>
    </r>
    <r>
      <rPr>
        <sz val="11"/>
        <color rgb="FF000000"/>
        <rFont val="Calibri"/>
      </rPr>
      <t xml:space="preserve">
</t>
    </r>
    <r>
      <rPr>
        <sz val="11"/>
        <color rgb="FF000000"/>
        <rFont val="Calibri"/>
      </rPr>
      <t>Save the changes made to the file "/etc/pam.d/common-password".</t>
    </r>
  </si>
  <si>
    <r>
      <rPr>
        <sz val="11"/>
        <color rgb="FF000000"/>
        <rFont val="Calibri"/>
      </rPr>
      <t>If the operating system allows the user to select passwords based on dictionary words, this increases the chances of password compromise by increasing the opportunity for successful guesses and brute-force attacks.</t>
    </r>
  </si>
  <si>
    <r>
      <rPr>
        <sz val="11"/>
        <color rgb="FF000000"/>
        <rFont val="Calibri"/>
      </rPr>
      <t>Verify the module "pam_cracklib.so" is present.</t>
    </r>
    <r>
      <rPr>
        <sz val="11"/>
        <color rgb="FF000000"/>
        <rFont val="Calibri"/>
      </rPr>
      <t xml:space="preserve">
</t>
    </r>
    <r>
      <rPr>
        <sz val="11"/>
        <color rgb="FF000000"/>
        <rFont val="Calibri"/>
      </rPr>
      <t xml:space="preserve"># ls /lib/security/ </t>
    </r>
    <r>
      <rPr>
        <sz val="11"/>
        <color rgb="FF000000"/>
        <rFont val="Calibri"/>
      </rPr>
      <t xml:space="preserve">
</t>
    </r>
    <r>
      <rPr>
        <sz val="11"/>
        <color rgb="FF000000"/>
        <rFont val="Calibri"/>
      </rPr>
      <t xml:space="preserve">Confirm that "pam_cracklib.so" is present in the directory listing. </t>
    </r>
    <r>
      <rPr>
        <sz val="11"/>
        <color rgb="FF000000"/>
        <rFont val="Calibri"/>
      </rPr>
      <t xml:space="preserve">
</t>
    </r>
    <r>
      <rPr>
        <sz val="11"/>
        <color rgb="FF000000"/>
        <rFont val="Calibri"/>
      </rPr>
      <t>If "pam_cracklib.so" is not present, this is a finding.</t>
    </r>
    <r>
      <rPr>
        <sz val="11"/>
        <color rgb="FF000000"/>
        <rFont val="Calibri"/>
      </rPr>
      <t xml:space="preserve">
</t>
    </r>
    <r>
      <rPr>
        <sz val="11"/>
        <color rgb="FF000000"/>
        <rFont val="Calibri"/>
      </rPr>
      <t>Verify the file "/etc/pam.d/common-password" is configured.</t>
    </r>
    <r>
      <rPr>
        <sz val="11"/>
        <color rgb="FF000000"/>
        <rFont val="Calibri"/>
      </rPr>
      <t xml:space="preserve">
</t>
    </r>
    <r>
      <rPr>
        <sz val="11"/>
        <color rgb="FF000000"/>
        <rFont val="Calibri"/>
      </rPr>
      <t># grep pam_cracklib /etc/pam.d/common-password*</t>
    </r>
    <r>
      <rPr>
        <sz val="11"/>
        <color rgb="FF000000"/>
        <rFont val="Calibri"/>
      </rPr>
      <t xml:space="preserve">
</t>
    </r>
    <r>
      <rPr>
        <sz val="11"/>
        <color rgb="FF000000"/>
        <rFont val="Calibri"/>
      </rPr>
      <t>If a line containing "password required pam_cracklib.so"  is not present, this is a finding.</t>
    </r>
  </si>
  <si>
    <t>V-240546</t>
  </si>
  <si>
    <r>
      <rPr>
        <sz val="11"/>
        <color rgb="FF000000"/>
        <rFont val="Calibri"/>
      </rPr>
      <t xml:space="preserve">Configure the SLES for vRealize to prevent the use of dictionary words for passwords. </t>
    </r>
    <r>
      <rPr>
        <sz val="11"/>
        <color rgb="FF000000"/>
        <rFont val="Calibri"/>
      </rPr>
      <t xml:space="preserve">
</t>
    </r>
    <r>
      <rPr>
        <sz val="11"/>
        <color rgb="FF000000"/>
        <rFont val="Calibri"/>
      </rPr>
      <t xml:space="preserve">Edit the file "/etc/pam.d/passwd". Configure "passwd" by adding a line such as: </t>
    </r>
    <r>
      <rPr>
        <sz val="11"/>
        <color rgb="FF000000"/>
        <rFont val="Calibri"/>
      </rPr>
      <t xml:space="preserve">
</t>
    </r>
    <r>
      <rPr>
        <sz val="11"/>
        <color rgb="FF000000"/>
        <rFont val="Calibri"/>
      </rPr>
      <t>password include common-password</t>
    </r>
    <r>
      <rPr>
        <sz val="11"/>
        <color rgb="FF000000"/>
        <rFont val="Calibri"/>
      </rPr>
      <t xml:space="preserve">
</t>
    </r>
    <r>
      <rPr>
        <sz val="11"/>
        <color rgb="FF000000"/>
        <rFont val="Calibri"/>
      </rPr>
      <t>Save the changes made to the file.</t>
    </r>
  </si>
  <si>
    <r>
      <rPr>
        <sz val="11"/>
        <color rgb="FF000000"/>
        <rFont val="Calibri"/>
      </rPr>
      <t xml:space="preserve">Verify the "passwd" command uses the "common-password" settings. </t>
    </r>
    <r>
      <rPr>
        <sz val="11"/>
        <color rgb="FF000000"/>
        <rFont val="Calibri"/>
      </rPr>
      <t xml:space="preserve">
</t>
    </r>
    <r>
      <rPr>
        <sz val="11"/>
        <color rgb="FF000000"/>
        <rFont val="Calibri"/>
      </rPr>
      <t># grep common-password /etc/pam.d/passwd</t>
    </r>
    <r>
      <rPr>
        <sz val="11"/>
        <color rgb="FF000000"/>
        <rFont val="Calibri"/>
      </rPr>
      <t xml:space="preserve">
</t>
    </r>
    <r>
      <rPr>
        <sz val="11"/>
        <color rgb="FF000000"/>
        <rFont val="Calibri"/>
      </rPr>
      <t>If a line "password include common-password" is not found then the "password checks in common-password" will not be applied to new passwords, and this is a finding.</t>
    </r>
  </si>
  <si>
    <t>V-240547</t>
  </si>
  <si>
    <r>
      <rPr>
        <sz val="11"/>
        <rFont val="Calibri"/>
      </rPr>
      <t>The SLES for vRealize must enforce a delay of at least 4 seconds between logon prompts following a failed logon attempt.</t>
    </r>
  </si>
  <si>
    <r>
      <rPr>
        <sz val="11"/>
        <color rgb="FF000000"/>
        <rFont val="Calibri"/>
      </rPr>
      <t>Add the "pam_faildelay" module and set the "FAIL_DELAY" variable.</t>
    </r>
    <r>
      <rPr>
        <sz val="11"/>
        <color rgb="FF000000"/>
        <rFont val="Calibri"/>
      </rPr>
      <t xml:space="preserve">
</t>
    </r>
    <r>
      <rPr>
        <sz val="11"/>
        <color rgb="FF000000"/>
        <rFont val="Calibri"/>
      </rPr>
      <t>Edit "/etc/login.defs" and set the value of the "FAIL_DELAY" variable to "4" or more.</t>
    </r>
    <r>
      <rPr>
        <sz val="11"/>
        <color rgb="FF000000"/>
        <rFont val="Calibri"/>
      </rPr>
      <t xml:space="preserve">
</t>
    </r>
    <r>
      <rPr>
        <sz val="11"/>
        <color rgb="FF000000"/>
        <rFont val="Calibri"/>
      </rPr>
      <t>Edit "/etc/pam.d/common-auth" and add a "pam_faildelay" entry if one does not exist, such as:</t>
    </r>
    <r>
      <rPr>
        <sz val="11"/>
        <color rgb="FF000000"/>
        <rFont val="Calibri"/>
      </rPr>
      <t xml:space="preserve">
</t>
    </r>
    <r>
      <rPr>
        <sz val="11"/>
        <color rgb="FF000000"/>
        <rFont val="Calibri"/>
      </rPr>
      <t>auth optional pam_faildelay.so</t>
    </r>
  </si>
  <si>
    <r>
      <rPr>
        <sz val="11"/>
        <color rgb="FF000000"/>
        <rFont val="Calibri"/>
      </rPr>
      <t>Limiting the number of logon attempts over a certain time interval reduces the chances that an unauthorized user may gain access to an account.</t>
    </r>
  </si>
  <si>
    <r>
      <rPr>
        <sz val="11"/>
        <color rgb="FF000000"/>
        <rFont val="Calibri"/>
      </rPr>
      <t>Check the value of the "FAIL_DELAY" variable and the ability to use it:</t>
    </r>
    <r>
      <rPr>
        <sz val="11"/>
        <color rgb="FF000000"/>
        <rFont val="Calibri"/>
      </rPr>
      <t xml:space="preserve">
</t>
    </r>
    <r>
      <rPr>
        <sz val="11"/>
        <color rgb="FF000000"/>
        <rFont val="Calibri"/>
      </rPr>
      <t xml:space="preserve"># grep FAIL_DELAY /etc/login.defs </t>
    </r>
    <r>
      <rPr>
        <sz val="11"/>
        <color rgb="FF000000"/>
        <rFont val="Calibri"/>
      </rPr>
      <t xml:space="preserve">
</t>
    </r>
    <r>
      <rPr>
        <sz val="11"/>
        <color rgb="FF000000"/>
        <rFont val="Calibri"/>
      </rPr>
      <t>The following result should be displayed:</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value does not exist, or is less than "4", this is a finding.</t>
    </r>
    <r>
      <rPr>
        <sz val="11"/>
        <color rgb="FF000000"/>
        <rFont val="Calibri"/>
      </rPr>
      <t xml:space="preserve">
</t>
    </r>
    <r>
      <rPr>
        <sz val="11"/>
        <color rgb="FF000000"/>
        <rFont val="Calibri"/>
      </rPr>
      <t>Check for the use of "pam_faildelay":</t>
    </r>
    <r>
      <rPr>
        <sz val="11"/>
        <color rgb="FF000000"/>
        <rFont val="Calibri"/>
      </rPr>
      <t xml:space="preserve">
</t>
    </r>
    <r>
      <rPr>
        <sz val="11"/>
        <color rgb="FF000000"/>
        <rFont val="Calibri"/>
      </rPr>
      <t># grep pam_faildelay /etc/pam.d/common-auth*</t>
    </r>
    <r>
      <rPr>
        <sz val="11"/>
        <color rgb="FF000000"/>
        <rFont val="Calibri"/>
      </rPr>
      <t xml:space="preserve">
</t>
    </r>
    <r>
      <rPr>
        <sz val="11"/>
        <color rgb="FF000000"/>
        <rFont val="Calibri"/>
      </rPr>
      <t>The following result should be displayed:</t>
    </r>
    <r>
      <rPr>
        <sz val="11"/>
        <color rgb="FF000000"/>
        <rFont val="Calibri"/>
      </rPr>
      <t xml:space="preserve">
</t>
    </r>
    <r>
      <rPr>
        <sz val="11"/>
        <color rgb="FF000000"/>
        <rFont val="Calibri"/>
      </rPr>
      <t>/etc/pam.d/common-auth:auth optional pam_faildelay.so</t>
    </r>
    <r>
      <rPr>
        <sz val="11"/>
        <color rgb="FF000000"/>
        <rFont val="Calibri"/>
      </rPr>
      <t xml:space="preserve">
</t>
    </r>
    <r>
      <rPr>
        <sz val="11"/>
        <color rgb="FF000000"/>
        <rFont val="Calibri"/>
      </rPr>
      <t>If the "pam_faildelay.so" module is not listed or is commented out, this is a finding.</t>
    </r>
  </si>
  <si>
    <t>V-240548</t>
  </si>
  <si>
    <r>
      <rPr>
        <sz val="11"/>
        <color rgb="FF000000"/>
        <rFont val="Calibri"/>
      </rPr>
      <t>Configure the SLES for vRealize to enforce a delay of at least "4" seconds between logon prompts following a failed logon attempt.</t>
    </r>
    <r>
      <rPr>
        <sz val="11"/>
        <color rgb="FF000000"/>
        <rFont val="Calibri"/>
      </rPr>
      <t xml:space="preserve">
</t>
    </r>
    <r>
      <rPr>
        <sz val="11"/>
        <color rgb="FF000000"/>
        <rFont val="Calibri"/>
      </rPr>
      <t>Set the parameter "FAIL_DELAY" to a value of "4" or greater.</t>
    </r>
    <r>
      <rPr>
        <sz val="11"/>
        <color rgb="FF000000"/>
        <rFont val="Calibri"/>
      </rPr>
      <t xml:space="preserve">
</t>
    </r>
    <r>
      <rPr>
        <sz val="11"/>
        <color rgb="FF000000"/>
        <rFont val="Calibri"/>
      </rPr>
      <t>Edit the file "/etc/login.defs". Set the parameter "FAIL_DELAY" to a value of "4" or greater.</t>
    </r>
    <r>
      <rPr>
        <sz val="11"/>
        <color rgb="FF000000"/>
        <rFont val="Calibri"/>
      </rPr>
      <t xml:space="preserve">
</t>
    </r>
    <r>
      <rPr>
        <sz val="11"/>
        <color rgb="FF000000"/>
        <rFont val="Calibri"/>
      </rPr>
      <t>The typical configuration looks something like this:</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Save the changes made to the file.</t>
    </r>
  </si>
  <si>
    <r>
      <rPr>
        <sz val="11"/>
        <color rgb="FF000000"/>
        <rFont val="Calibri"/>
      </rPr>
      <t>Verify the SLES for vRealize enforces a delay of at least "4" seconds between logon prompts following a failed logon attempt.</t>
    </r>
    <r>
      <rPr>
        <sz val="11"/>
        <color rgb="FF000000"/>
        <rFont val="Calibri"/>
      </rPr>
      <t xml:space="preserve">
</t>
    </r>
    <r>
      <rPr>
        <sz val="11"/>
        <color rgb="FF000000"/>
        <rFont val="Calibri"/>
      </rPr>
      <t xml:space="preserve">Review the file "/etc/login.defs" and verify the parameter "FAIL_DELAY" is a value of "4" or greater. </t>
    </r>
    <r>
      <rPr>
        <sz val="11"/>
        <color rgb="FF000000"/>
        <rFont val="Calibri"/>
      </rPr>
      <t xml:space="preserve">
</t>
    </r>
    <r>
      <rPr>
        <sz val="11"/>
        <color rgb="FF000000"/>
        <rFont val="Calibri"/>
      </rPr>
      <t># grep FAIL_DELAY /etc/login.defs</t>
    </r>
    <r>
      <rPr>
        <sz val="11"/>
        <color rgb="FF000000"/>
        <rFont val="Calibri"/>
      </rPr>
      <t xml:space="preserve">
</t>
    </r>
    <r>
      <rPr>
        <sz val="11"/>
        <color rgb="FF000000"/>
        <rFont val="Calibri"/>
      </rPr>
      <t>The typical configuration looks something like this:</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parameter "FAIL_DELAY" does not exists, or is less than "4", this is a finding.</t>
    </r>
  </si>
  <si>
    <t>V-240549</t>
  </si>
  <si>
    <r>
      <rPr>
        <sz val="11"/>
        <color rgb="FF000000"/>
        <rFont val="Calibri"/>
      </rPr>
      <t>Configure the SLES for vRealize to enforce a delay of at least "4" seconds between logon prompts following a failed logon attempt with the following command:</t>
    </r>
    <r>
      <rPr>
        <sz val="11"/>
        <color rgb="FF000000"/>
        <rFont val="Calibri"/>
      </rPr>
      <t xml:space="preserve">
</t>
    </r>
    <r>
      <rPr>
        <sz val="11"/>
        <color rgb="FF000000"/>
        <rFont val="Calibri"/>
      </rPr>
      <t># sed -i "/^[^#]*pam_faildelay.so/ c\auth required pam_faildelay.so delay=4000000" /etc/pam.d/common-auth-vmware.local</t>
    </r>
  </si>
  <si>
    <r>
      <rPr>
        <sz val="11"/>
        <color rgb="FF000000"/>
        <rFont val="Calibri"/>
      </rPr>
      <t>Verify the SLES for vRealize enforces a delay of at least "4" seconds between logon prompts following a failed logon attempt.</t>
    </r>
    <r>
      <rPr>
        <sz val="11"/>
        <color rgb="FF000000"/>
        <rFont val="Calibri"/>
      </rPr>
      <t xml:space="preserve">
</t>
    </r>
    <r>
      <rPr>
        <sz val="11"/>
        <color rgb="FF000000"/>
        <rFont val="Calibri"/>
      </rPr>
      <t>Verify the use of the "pam_faildelay" module.</t>
    </r>
    <r>
      <rPr>
        <sz val="11"/>
        <color rgb="FF000000"/>
        <rFont val="Calibri"/>
      </rPr>
      <t xml:space="preserve">
</t>
    </r>
    <r>
      <rPr>
        <sz val="11"/>
        <color rgb="FF000000"/>
        <rFont val="Calibri"/>
      </rPr>
      <t># grep pam_faildelay /etc/pam.d/common-auth*</t>
    </r>
    <r>
      <rPr>
        <sz val="11"/>
        <color rgb="FF000000"/>
        <rFont val="Calibri"/>
      </rPr>
      <t xml:space="preserve">
</t>
    </r>
    <r>
      <rPr>
        <sz val="11"/>
        <color rgb="FF000000"/>
        <rFont val="Calibri"/>
      </rPr>
      <t>The typical configuration looks something like this:</t>
    </r>
    <r>
      <rPr>
        <sz val="11"/>
        <color rgb="FF000000"/>
        <rFont val="Calibri"/>
      </rPr>
      <t xml:space="preserve">
</t>
    </r>
    <r>
      <rPr>
        <sz val="11"/>
        <color rgb="FF000000"/>
        <rFont val="Calibri"/>
      </rPr>
      <t>#delay is in micro seconds</t>
    </r>
    <r>
      <rPr>
        <sz val="11"/>
        <color rgb="FF000000"/>
        <rFont val="Calibri"/>
      </rPr>
      <t xml:space="preserve">
</t>
    </r>
    <r>
      <rPr>
        <sz val="11"/>
        <color rgb="FF000000"/>
        <rFont val="Calibri"/>
      </rPr>
      <t>auth    required    pam_faildelay.so    delay=4000000</t>
    </r>
    <r>
      <rPr>
        <sz val="11"/>
        <color rgb="FF000000"/>
        <rFont val="Calibri"/>
      </rPr>
      <t xml:space="preserve">
</t>
    </r>
    <r>
      <rPr>
        <sz val="11"/>
        <color rgb="FF000000"/>
        <rFont val="Calibri"/>
      </rPr>
      <t>If the line is not present, this is a finding.</t>
    </r>
  </si>
  <si>
    <t>V-240550</t>
  </si>
  <si>
    <r>
      <rPr>
        <sz val="11"/>
        <rFont val="Calibri"/>
      </rPr>
      <t>The SLES for vRealize must be configured in accordance with the security configuration settings based on DoD security configuration or implementation guidance, including STIGs, NSA configuration guides, CTOs, and DTMs.</t>
    </r>
  </si>
  <si>
    <r>
      <rPr>
        <sz val="11"/>
        <color rgb="FF000000"/>
        <rFont val="Calibri"/>
      </rPr>
      <t>Configure the SLES for vRealize in accordance with the security configuration settings based on DoD security configuration or implementation guidance, including STIGs, NSA configuration guides, CTOs, and DTMs.</t>
    </r>
  </si>
  <si>
    <r>
      <rPr>
        <sz val="11"/>
        <color rgb="FF000000"/>
        <rFont val="Calibri"/>
      </rPr>
      <t>Configuring the operating system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in hardware, software, or firmware components of the system that affect the security posture and/or functionality of the system. Security-related parameters are those parameters impacting the security state of the system, including the parameters required to satisfy other security control requirements. Security-related parameters include, for example: registry settings; account, file, directory permission settings; and settings for functions, ports, protocols, services, and remote connections.</t>
    </r>
  </si>
  <si>
    <r>
      <rPr>
        <sz val="11"/>
        <color rgb="FF000000"/>
        <rFont val="Calibri"/>
      </rPr>
      <t xml:space="preserve">Verify the SLES for vRealize is configured in accordance with the security configuration settings based on DoD security configuration or implementation guidance, including STIGs, NSA configuration guides, CTOs, and DTMs. </t>
    </r>
    <r>
      <rPr>
        <sz val="11"/>
        <color rgb="FF000000"/>
        <rFont val="Calibri"/>
      </rPr>
      <t xml:space="preserve">
</t>
    </r>
    <r>
      <rPr>
        <sz val="11"/>
        <color rgb="FF000000"/>
        <rFont val="Calibri"/>
      </rPr>
      <t>If it is not, this is a finding.</t>
    </r>
  </si>
  <si>
    <t>V-240551</t>
  </si>
  <si>
    <r>
      <rPr>
        <sz val="11"/>
        <rFont val="Calibri"/>
      </rPr>
      <t>The SLES for vRealize must define default permissions for all authenticated users in such a way that the user can only read and modify their own files.</t>
    </r>
  </si>
  <si>
    <r>
      <rPr>
        <sz val="11"/>
        <color rgb="FF000000"/>
        <rFont val="Calibri"/>
      </rPr>
      <t>To configure the correct UMASK setting run the following command:</t>
    </r>
    <r>
      <rPr>
        <sz val="11"/>
        <color rgb="FF000000"/>
        <rFont val="Calibri"/>
      </rPr>
      <t xml:space="preserve">
</t>
    </r>
    <r>
      <rPr>
        <sz val="11"/>
        <color rgb="FF000000"/>
        <rFont val="Calibri"/>
      </rPr>
      <t># sed -i "/^[^#]*UMASK/ c\UMASK 077" /etc/login.defs</t>
    </r>
  </si>
  <si>
    <r>
      <rPr>
        <sz val="11"/>
        <color rgb="FF000000"/>
        <rFont val="Calibri"/>
      </rPr>
      <t>Setting the most restrictive default permissions ensures that when new accounts are created they do not have unnecessary access.</t>
    </r>
  </si>
  <si>
    <r>
      <rPr>
        <sz val="11"/>
        <color rgb="FF000000"/>
        <rFont val="Calibri"/>
      </rPr>
      <t>Check for the configured "umask" value in "login.defs" with the following command:</t>
    </r>
    <r>
      <rPr>
        <sz val="11"/>
        <color rgb="FF000000"/>
        <rFont val="Calibri"/>
      </rPr>
      <t xml:space="preserve">
</t>
    </r>
    <r>
      <rPr>
        <sz val="11"/>
        <color rgb="FF000000"/>
        <rFont val="Calibri"/>
      </rPr>
      <t># grep UMASK /etc/login.defs</t>
    </r>
    <r>
      <rPr>
        <sz val="11"/>
        <color rgb="FF000000"/>
        <rFont val="Calibri"/>
      </rPr>
      <t xml:space="preserve">
</t>
    </r>
    <r>
      <rPr>
        <sz val="11"/>
        <color rgb="FF000000"/>
        <rFont val="Calibri"/>
      </rPr>
      <t>If the default "umask" is not "077", this a finding.</t>
    </r>
    <r>
      <rPr>
        <sz val="11"/>
        <color rgb="FF000000"/>
        <rFont val="Calibri"/>
      </rPr>
      <t xml:space="preserve">
</t>
    </r>
    <r>
      <rPr>
        <sz val="11"/>
        <color rgb="FF000000"/>
        <rFont val="Calibri"/>
      </rPr>
      <t>Note: If the default umask is "000" or allows for the creation of world-writable files this becomes a Severity Code I finding.</t>
    </r>
  </si>
  <si>
    <t>V-240725</t>
  </si>
  <si>
    <r>
      <rPr>
        <sz val="11"/>
        <rFont val="Calibri"/>
      </rPr>
      <t>tc Server HORIZON must limit the number of maximum concurrent connections permitted.</t>
    </r>
  </si>
  <si>
    <t>VMware vRealize Automation 7.x tc Server</t>
  </si>
  <si>
    <r>
      <rPr>
        <sz val="11"/>
        <color rgb="FF000000"/>
        <rFont val="Calibri"/>
      </rPr>
      <t>Navigate to and open /opt/vmware/horizon/workspace/conf/server.xml.</t>
    </r>
    <r>
      <rPr>
        <sz val="11"/>
        <color rgb="FF000000"/>
        <rFont val="Calibri"/>
      </rPr>
      <t xml:space="preserve">
</t>
    </r>
    <r>
      <rPr>
        <sz val="11"/>
        <color rgb="FF000000"/>
        <rFont val="Calibri"/>
      </rPr>
      <t>Navigate to and locate &lt;Executor&gt;.</t>
    </r>
    <r>
      <rPr>
        <sz val="11"/>
        <color rgb="FF000000"/>
        <rFont val="Calibri"/>
      </rPr>
      <t xml:space="preserve">
</t>
    </r>
    <r>
      <rPr>
        <sz val="11"/>
        <color rgb="FF000000"/>
        <rFont val="Calibri"/>
      </rPr>
      <t>Configure the &lt;Executor&gt; with the value 'maxThreads="300"'.</t>
    </r>
    <r>
      <rPr>
        <sz val="11"/>
        <color rgb="FF000000"/>
        <rFont val="Calibri"/>
      </rPr>
      <t xml:space="preserve">
</t>
    </r>
    <r>
      <rPr>
        <sz val="11"/>
        <color rgb="FF000000"/>
        <rFont val="Calibri"/>
      </rPr>
      <t>Note: The &lt;Executor&gt; node should be configured per the following:</t>
    </r>
    <r>
      <rPr>
        <sz val="11"/>
        <color rgb="FF000000"/>
        <rFont val="Calibri"/>
      </rPr>
      <t xml:space="preserve">
</t>
    </r>
    <r>
      <rPr>
        <sz val="11"/>
        <color rgb="FF000000"/>
        <rFont val="Calibri"/>
      </rPr>
      <t xml:space="preserve">        &lt;Executor maxThreads="300"</t>
    </r>
    <r>
      <rPr>
        <sz val="11"/>
        <color rgb="FF000000"/>
        <rFont val="Calibri"/>
      </rPr>
      <t xml:space="preserve">
</t>
    </r>
    <r>
      <rPr>
        <sz val="11"/>
        <color rgb="FF000000"/>
        <rFont val="Calibri"/>
      </rPr>
      <t xml:space="preserve">                  minSpareThreads="50"</t>
    </r>
    <r>
      <rPr>
        <sz val="11"/>
        <color rgb="FF000000"/>
        <rFont val="Calibri"/>
      </rPr>
      <t xml:space="preserve">
</t>
    </r>
    <r>
      <rPr>
        <sz val="11"/>
        <color rgb="FF000000"/>
        <rFont val="Calibri"/>
      </rPr>
      <t xml:space="preserve">                  name="tomcatThreadPool"</t>
    </r>
    <r>
      <rPr>
        <sz val="11"/>
        <color rgb="FF000000"/>
        <rFont val="Calibri"/>
      </rPr>
      <t xml:space="preserve">
</t>
    </r>
    <r>
      <rPr>
        <sz val="11"/>
        <color rgb="FF000000"/>
        <rFont val="Calibri"/>
      </rPr>
      <t xml:space="preserve">                  namePrefix="tomcat-http--"/&gt;</t>
    </r>
  </si>
  <si>
    <r>
      <rPr>
        <sz val="11"/>
        <color rgb="FF000000"/>
        <rFont val="Calibri"/>
      </rPr>
      <t>Resource exhaustion can occur when an unlimited number of concurrent requests are allowed on a web site, facilitating a denial-of-service attack. Unless the number of requests is controlled, the web server can consume enough system resources to cause a system crash.</t>
    </r>
    <r>
      <rPr>
        <sz val="11"/>
        <color rgb="FF000000"/>
        <rFont val="Calibri"/>
      </rPr>
      <t xml:space="preserve">
</t>
    </r>
    <r>
      <rPr>
        <sz val="11"/>
        <color rgb="FF000000"/>
        <rFont val="Calibri"/>
      </rPr>
      <t>Mitigating this kind of attack will include limiting the number of concurrent HTTP/HTTPS requests. Each incoming request requires a thread for the duration of that request. If more simultaneous requests are received than can be handled by the currently available request processing threads, additional threads will be created up to the value of the maxThreads attribute.</t>
    </r>
  </si>
  <si>
    <r>
      <rPr>
        <sz val="11"/>
        <color rgb="FF000000"/>
        <rFont val="Calibri"/>
      </rPr>
      <t>At the command prompt, execute the following command:</t>
    </r>
    <r>
      <rPr>
        <sz val="11"/>
        <color rgb="FF000000"/>
        <rFont val="Calibri"/>
      </rPr>
      <t xml:space="preserve">
</t>
    </r>
    <r>
      <rPr>
        <sz val="11"/>
        <color rgb="FF000000"/>
        <rFont val="Calibri"/>
      </rPr>
      <t>grep maxThreads /opt/vmware/horizon/workspace/conf/server.xml</t>
    </r>
    <r>
      <rPr>
        <sz val="11"/>
        <color rgb="FF000000"/>
        <rFont val="Calibri"/>
      </rPr>
      <t xml:space="preserve">
</t>
    </r>
    <r>
      <rPr>
        <sz val="11"/>
        <color rgb="FF000000"/>
        <rFont val="Calibri"/>
      </rPr>
      <t>If the value of "maxThreads" is not "300" or is missing, this is a finding.</t>
    </r>
  </si>
  <si>
    <t>V-240726</t>
  </si>
  <si>
    <r>
      <rPr>
        <sz val="11"/>
        <rFont val="Calibri"/>
      </rPr>
      <t>tc Server VCO must limit the number of maximum concurrent connections permitted.</t>
    </r>
  </si>
  <si>
    <r>
      <rPr>
        <sz val="11"/>
        <color rgb="FF000000"/>
        <rFont val="Calibri"/>
      </rPr>
      <t>Navigate to and open /etc/vco/app-server/server.xml.</t>
    </r>
    <r>
      <rPr>
        <sz val="11"/>
        <color rgb="FF000000"/>
        <rFont val="Calibri"/>
      </rPr>
      <t xml:space="preserve">
</t>
    </r>
    <r>
      <rPr>
        <sz val="11"/>
        <color rgb="FF000000"/>
        <rFont val="Calibri"/>
      </rPr>
      <t>Navigate to and locate the &lt;Connector&gt; node.</t>
    </r>
    <r>
      <rPr>
        <sz val="11"/>
        <color rgb="FF000000"/>
        <rFont val="Calibri"/>
      </rPr>
      <t xml:space="preserve">
</t>
    </r>
    <r>
      <rPr>
        <sz val="11"/>
        <color rgb="FF000000"/>
        <rFont val="Calibri"/>
      </rPr>
      <t>Configure the &lt;Connector&gt; with the value 'maxThreads="300"'.</t>
    </r>
  </si>
  <si>
    <r>
      <rPr>
        <sz val="11"/>
        <color rgb="FF000000"/>
        <rFont val="Calibri"/>
      </rPr>
      <t>At the command prompt, execute the following command:</t>
    </r>
    <r>
      <rPr>
        <sz val="11"/>
        <color rgb="FF000000"/>
        <rFont val="Calibri"/>
      </rPr>
      <t xml:space="preserve">
</t>
    </r>
    <r>
      <rPr>
        <sz val="11"/>
        <color rgb="FF000000"/>
        <rFont val="Calibri"/>
      </rPr>
      <t>grep maxThreads /etc/vco/app-server/server.xml</t>
    </r>
    <r>
      <rPr>
        <sz val="11"/>
        <color rgb="FF000000"/>
        <rFont val="Calibri"/>
      </rPr>
      <t xml:space="preserve">
</t>
    </r>
    <r>
      <rPr>
        <sz val="11"/>
        <color rgb="FF000000"/>
        <rFont val="Calibri"/>
      </rPr>
      <t>If the value of "maxThreads" is not "300" or is missing, this is a finding.</t>
    </r>
  </si>
  <si>
    <t>V-240727</t>
  </si>
  <si>
    <r>
      <rPr>
        <sz val="11"/>
        <rFont val="Calibri"/>
      </rPr>
      <t>tc Server VCAC must limit the number of maximum concurrent connections permitted.</t>
    </r>
  </si>
  <si>
    <r>
      <rPr>
        <sz val="11"/>
        <color rgb="FF000000"/>
        <rFont val="Calibri"/>
      </rPr>
      <t>Navigate to and open /etc/vcac/server.xml.</t>
    </r>
    <r>
      <rPr>
        <sz val="11"/>
        <color rgb="FF000000"/>
        <rFont val="Calibri"/>
      </rPr>
      <t xml:space="preserve">
</t>
    </r>
    <r>
      <rPr>
        <sz val="11"/>
        <color rgb="FF000000"/>
        <rFont val="Calibri"/>
      </rPr>
      <t>Navigate to and locate &lt;Executor&gt;.</t>
    </r>
    <r>
      <rPr>
        <sz val="11"/>
        <color rgb="FF000000"/>
        <rFont val="Calibri"/>
      </rPr>
      <t xml:space="preserve">
</t>
    </r>
    <r>
      <rPr>
        <sz val="11"/>
        <color rgb="FF000000"/>
        <rFont val="Calibri"/>
      </rPr>
      <t>Configure the &lt;Executor&gt; with the value 'maxThreads="1000"'.</t>
    </r>
    <r>
      <rPr>
        <sz val="11"/>
        <color rgb="FF000000"/>
        <rFont val="Calibri"/>
      </rPr>
      <t xml:space="preserve">
</t>
    </r>
    <r>
      <rPr>
        <sz val="11"/>
        <color rgb="FF000000"/>
        <rFont val="Calibri"/>
      </rPr>
      <t>Note: The &lt;Executor&gt; node should be configured per the following:</t>
    </r>
    <r>
      <rPr>
        <sz val="11"/>
        <color rgb="FF000000"/>
        <rFont val="Calibri"/>
      </rPr>
      <t xml:space="preserve">
</t>
    </r>
    <r>
      <rPr>
        <sz val="11"/>
        <color rgb="FF000000"/>
        <rFont val="Calibri"/>
      </rPr>
      <t>&lt;Executor</t>
    </r>
    <r>
      <rPr>
        <sz val="11"/>
        <color rgb="FF000000"/>
        <rFont val="Calibri"/>
      </rPr>
      <t xml:space="preserve">
</t>
    </r>
    <r>
      <rPr>
        <sz val="11"/>
        <color rgb="FF000000"/>
        <rFont val="Calibri"/>
      </rPr>
      <t xml:space="preserve"> maxThreads="1000"</t>
    </r>
    <r>
      <rPr>
        <sz val="11"/>
        <color rgb="FF000000"/>
        <rFont val="Calibri"/>
      </rPr>
      <t xml:space="preserve">
</t>
    </r>
    <r>
      <rPr>
        <sz val="11"/>
        <color rgb="FF000000"/>
        <rFont val="Calibri"/>
      </rPr>
      <t xml:space="preserve"> minSpareThreads="50"</t>
    </r>
    <r>
      <rPr>
        <sz val="11"/>
        <color rgb="FF000000"/>
        <rFont val="Calibri"/>
      </rPr>
      <t xml:space="preserve">
</t>
    </r>
    <r>
      <rPr>
        <sz val="11"/>
        <color rgb="FF000000"/>
        <rFont val="Calibri"/>
      </rPr>
      <t xml:space="preserve"> name="tomcatThreadPool"</t>
    </r>
    <r>
      <rPr>
        <sz val="11"/>
        <color rgb="FF000000"/>
        <rFont val="Calibri"/>
      </rPr>
      <t xml:space="preserve">
</t>
    </r>
    <r>
      <rPr>
        <sz val="11"/>
        <color rgb="FF000000"/>
        <rFont val="Calibri"/>
      </rPr>
      <t xml:space="preserve"> namePrefix="tomcat-http--"/&gt;</t>
    </r>
  </si>
  <si>
    <r>
      <rPr>
        <sz val="11"/>
        <color rgb="FF000000"/>
        <rFont val="Calibri"/>
      </rPr>
      <t>At the command prompt, execute the following command:</t>
    </r>
    <r>
      <rPr>
        <sz val="11"/>
        <color rgb="FF000000"/>
        <rFont val="Calibri"/>
      </rPr>
      <t xml:space="preserve">
</t>
    </r>
    <r>
      <rPr>
        <sz val="11"/>
        <color rgb="FF000000"/>
        <rFont val="Calibri"/>
      </rPr>
      <t>grep maxThreads /etc/vcac/server.xml</t>
    </r>
    <r>
      <rPr>
        <sz val="11"/>
        <color rgb="FF000000"/>
        <rFont val="Calibri"/>
      </rPr>
      <t xml:space="preserve">
</t>
    </r>
    <r>
      <rPr>
        <sz val="11"/>
        <color rgb="FF000000"/>
        <rFont val="Calibri"/>
      </rPr>
      <t>If the value of "maxThreads" is not "1000" or is missing, this is a finding.</t>
    </r>
  </si>
  <si>
    <t>V-240728</t>
  </si>
  <si>
    <r>
      <rPr>
        <sz val="11"/>
        <rFont val="Calibri"/>
      </rPr>
      <t>tc Server HORIZON must limit the amount of time that each TCP connection is kept alive.</t>
    </r>
  </si>
  <si>
    <r>
      <rPr>
        <sz val="11"/>
        <color rgb="FF000000"/>
        <rFont val="Calibri"/>
      </rPr>
      <t>Navigate to and open /opt/vmware/horizon/workspace/conf/server.xml.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value 'connectionTimeout="20000"'.</t>
    </r>
  </si>
  <si>
    <r>
      <rPr>
        <sz val="11"/>
        <color rgb="FF000000"/>
        <rFont val="Calibri"/>
      </rPr>
      <t>Denial of Service is one threat against web servers. Many DoS attacks attempt to consume web server resources in such a way that no more resources are available to satisfy legitimate requests. Mitigation against these threats is to take steps to limit the number of resources that can be consumed in certain ways.</t>
    </r>
    <r>
      <rPr>
        <sz val="11"/>
        <color rgb="FF000000"/>
        <rFont val="Calibri"/>
      </rPr>
      <t xml:space="preserve">
</t>
    </r>
    <r>
      <rPr>
        <sz val="11"/>
        <color rgb="FF000000"/>
        <rFont val="Calibri"/>
      </rPr>
      <t>tc Server provides the connectionTimeout attribute. This sets the number of milliseconds tc Server will wait, after accepting a connection, for the request URI line to be presented. This timeout will also be used when reading the request body (if any).</t>
    </r>
  </si>
  <si>
    <r>
      <rPr>
        <sz val="11"/>
        <color rgb="FF000000"/>
        <rFont val="Calibri"/>
      </rPr>
      <t>Navigate to and open /opt/vmware/horizon/workspace/conf/server.xml.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"connectionTimeout" is not set to "20000" or is missing, this is a finding.</t>
    </r>
  </si>
  <si>
    <t>V-240729</t>
  </si>
  <si>
    <r>
      <rPr>
        <sz val="11"/>
        <rFont val="Calibri"/>
      </rPr>
      <t>tc Server VCO must limit the amount of time that each TCP connection is kept alive.</t>
    </r>
  </si>
  <si>
    <r>
      <rPr>
        <sz val="11"/>
        <color rgb="FF000000"/>
        <rFont val="Calibri"/>
      </rPr>
      <t>Navigate to and open /etc/vco/app-server/server.xml.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Configure the &lt;Connector&gt; node with the value 'connectionTimeout="10000"'.</t>
    </r>
  </si>
  <si>
    <r>
      <rPr>
        <sz val="11"/>
        <color rgb="FF000000"/>
        <rFont val="Calibri"/>
      </rPr>
      <t>Navigate to and open /etc/vco/app-server/server.xml.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If the value of "connectionTimeout" is not set to "20000" or is missing, this is a finding.</t>
    </r>
  </si>
  <si>
    <t>V-240730</t>
  </si>
  <si>
    <r>
      <rPr>
        <sz val="11"/>
        <rFont val="Calibri"/>
      </rPr>
      <t>tc Server VCAC must limit the amount of time that each TCP connection is kept alive.</t>
    </r>
  </si>
  <si>
    <r>
      <rPr>
        <sz val="11"/>
        <color rgb="FF000000"/>
        <rFont val="Calibri"/>
      </rPr>
      <t>Navigate to and open /etc/vcac/server.xml.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Configure the &lt;Connector&gt; node with the value 'connectionTimeout="10000"'.</t>
    </r>
  </si>
  <si>
    <r>
      <rPr>
        <sz val="11"/>
        <color rgb="FF000000"/>
        <rFont val="Calibri"/>
      </rPr>
      <t>Navigate to and open /etc/vcac/server.xml.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If the value of "connectionTimeout" is not set to "10000" or is missing, this is a finding.</t>
    </r>
  </si>
  <si>
    <t>V-240731</t>
  </si>
  <si>
    <r>
      <rPr>
        <sz val="11"/>
        <rFont val="Calibri"/>
      </rPr>
      <t>tc Server HORIZON must limit the number of times that each TCP connection is kept alive.</t>
    </r>
  </si>
  <si>
    <r>
      <rPr>
        <sz val="11"/>
        <color rgb="FF000000"/>
        <rFont val="Calibri"/>
      </rPr>
      <t>Navigate to and open /opt/vmware/horizon/workspace/conf/server.xml.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value 'maxKeepAliveRequests="15"'.</t>
    </r>
  </si>
  <si>
    <r>
      <rPr>
        <sz val="11"/>
        <color rgb="FF000000"/>
        <rFont val="Calibri"/>
      </rPr>
      <t>KeepAlive provides long lived HTTP sessions that allow multiple requests to be sent over the same connection. Enabling KeepAlive mitigates the effects of several types of denial-of-service attacks.</t>
    </r>
    <r>
      <rPr>
        <sz val="11"/>
        <color rgb="FF000000"/>
        <rFont val="Calibri"/>
      </rPr>
      <t xml:space="preserve">
</t>
    </r>
    <r>
      <rPr>
        <sz val="11"/>
        <color rgb="FF000000"/>
        <rFont val="Calibri"/>
      </rPr>
      <t>An advantage of KeepAlive is the reduced latency in subsequent requests (no handshaking). However, a disadvantage is that server resources are not available to handle other requests while a connection is maintained between the server and the client.</t>
    </r>
    <r>
      <rPr>
        <sz val="11"/>
        <color rgb="FF000000"/>
        <rFont val="Calibri"/>
      </rPr>
      <t xml:space="preserve">
</t>
    </r>
    <r>
      <rPr>
        <sz val="11"/>
        <color rgb="FF000000"/>
        <rFont val="Calibri"/>
      </rPr>
      <t>tc Server can be configured to limit the number of subsequent requests that one client can submit to the server over an established connection. This limit helps provide a balance between the advantages of KeepAlive, while not allowing any one connection being held too long by any one client. maxKeepAliveRequests is the tc Server attribute that sets this limit.</t>
    </r>
  </si>
  <si>
    <r>
      <rPr>
        <sz val="11"/>
        <color rgb="FF000000"/>
        <rFont val="Calibri"/>
      </rPr>
      <t>Navigate to and open /opt/vmware/horizon/workspace/conf/server.xml.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"maxKeepAliveRequests" is not set to "15" or is missing, this is a finding.</t>
    </r>
  </si>
  <si>
    <t>V-240732</t>
  </si>
  <si>
    <r>
      <rPr>
        <sz val="11"/>
        <rFont val="Calibri"/>
      </rPr>
      <t>tc Server VCO must limit the number of times that each TCP connection is kept alive.</t>
    </r>
  </si>
  <si>
    <r>
      <rPr>
        <sz val="11"/>
        <color rgb="FF000000"/>
        <rFont val="Calibri"/>
      </rPr>
      <t>Navigate to and open /etc/vco/app-server/server.xml.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Configure the &lt;Connector&gt; node with the value 'maxKeepAliveRequests="15"'.</t>
    </r>
  </si>
  <si>
    <r>
      <rPr>
        <sz val="11"/>
        <color rgb="FF000000"/>
        <rFont val="Calibri"/>
      </rPr>
      <t>KeepAlive provides long-lived HTTP sessions that allow multiple requests to be sent over the same connection. Enabling KeepAlive mitigates the effects of several types of denial-of-service attacks.</t>
    </r>
    <r>
      <rPr>
        <sz val="11"/>
        <color rgb="FF000000"/>
        <rFont val="Calibri"/>
      </rPr>
      <t xml:space="preserve">
</t>
    </r>
    <r>
      <rPr>
        <sz val="11"/>
        <color rgb="FF000000"/>
        <rFont val="Calibri"/>
      </rPr>
      <t>An advantage of KeepAlive is the reduced latency in subsequent requests (no handshaking). However, a disadvantage is that server resources are not available to handle other requests while a connection is maintained between the server and the client.</t>
    </r>
    <r>
      <rPr>
        <sz val="11"/>
        <color rgb="FF000000"/>
        <rFont val="Calibri"/>
      </rPr>
      <t xml:space="preserve">
</t>
    </r>
    <r>
      <rPr>
        <sz val="11"/>
        <color rgb="FF000000"/>
        <rFont val="Calibri"/>
      </rPr>
      <t>tc Server can be configured to limit the number of subsequent requests that one client can submit to the server over an established connection. This limit helps provide a balance between the advantages of KeepAlive, while not allowing any one connection being held too long by any one client. maxKeepAliveRequests is the tc Server attribute that sets this limit.</t>
    </r>
  </si>
  <si>
    <r>
      <rPr>
        <sz val="11"/>
        <color rgb="FF000000"/>
        <rFont val="Calibri"/>
      </rPr>
      <t>Navigate to and open /etc/vco/app-server/server.xml.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If the value of "maxKeepAliveRequests" is not set to "15" or is missing, this is a finding.</t>
    </r>
  </si>
  <si>
    <t>V-240733</t>
  </si>
  <si>
    <r>
      <rPr>
        <sz val="11"/>
        <rFont val="Calibri"/>
      </rPr>
      <t>tc Server VCAC must limit the number of times that each TCP connection is kept alive.</t>
    </r>
  </si>
  <si>
    <r>
      <rPr>
        <sz val="11"/>
        <color rgb="FF000000"/>
        <rFont val="Calibri"/>
      </rPr>
      <t>Navigate to and open /etc/vcac/server.xml.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Configure the &lt;Connector&gt; node with the value 'maxKeepAliveRequests="15"'.</t>
    </r>
  </si>
  <si>
    <r>
      <rPr>
        <sz val="11"/>
        <color rgb="FF000000"/>
        <rFont val="Calibri"/>
      </rPr>
      <t>Navigate to and open /etc/vcac/server.xml.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If the value of "maxKeepAliveRequests" is not set to "15" or is missing, this is a finding.</t>
    </r>
  </si>
  <si>
    <t>V-240734</t>
  </si>
  <si>
    <r>
      <rPr>
        <sz val="11"/>
        <rFont val="Calibri"/>
      </rPr>
      <t>tc Server HORIZON must perform server-side session management.</t>
    </r>
  </si>
  <si>
    <r>
      <rPr>
        <sz val="11"/>
        <color rgb="FF000000"/>
        <rFont val="Calibri"/>
      </rPr>
      <t>Navigate to and open /opt/vmware/horizon/workspace/conf/context.xml.</t>
    </r>
    <r>
      <rPr>
        <sz val="11"/>
        <color rgb="FF000000"/>
        <rFont val="Calibri"/>
      </rPr>
      <t xml:space="preserve">
</t>
    </r>
    <r>
      <rPr>
        <sz val="11"/>
        <color rgb="FF000000"/>
        <rFont val="Calibri"/>
      </rPr>
      <t>Navigate to and locate the &lt;Context&gt; node.</t>
    </r>
    <r>
      <rPr>
        <sz val="11"/>
        <color rgb="FF000000"/>
        <rFont val="Calibri"/>
      </rPr>
      <t xml:space="preserve">
</t>
    </r>
    <r>
      <rPr>
        <sz val="11"/>
        <color rgb="FF000000"/>
        <rFont val="Calibri"/>
      </rPr>
      <t>Remove the value 'cookies="false"' from the &lt;Context&gt; node.</t>
    </r>
  </si>
  <si>
    <r>
      <rPr>
        <sz val="11"/>
        <color rgb="FF000000"/>
        <rFont val="Calibri"/>
      </rPr>
      <t xml:space="preserve">Cookies are a common way to save session state over the HTTP(S) protocol. If an attacker can compromise session data stored in a cookie, they are better able to launch an attack against the server and its applications. </t>
    </r>
    <r>
      <rPr>
        <sz val="11"/>
        <color rgb="FF000000"/>
        <rFont val="Calibri"/>
      </rPr>
      <t xml:space="preserve">
</t>
    </r>
    <r>
      <rPr>
        <sz val="11"/>
        <color rgb="FF000000"/>
        <rFont val="Calibri"/>
      </rPr>
      <t>Session cookies stored on the server are more secure than cookies stored on the client. Therefore, tc Server must be configured correctly in order to generate and manage session cookies on the server. Managing cookies on the server provides a layer of defense to vRealize Automation.</t>
    </r>
    <r>
      <rPr>
        <sz val="11"/>
        <color rgb="FF000000"/>
        <rFont val="Calibri"/>
      </rPr>
      <t xml:space="preserve">
</t>
    </r>
    <r>
      <rPr>
        <sz val="11"/>
        <color rgb="FF000000"/>
        <rFont val="Calibri"/>
      </rPr>
      <t>By default, tc Server is designed to manage cookies on the server. However, incorrect configuration can turn off the default feature.</t>
    </r>
  </si>
  <si>
    <r>
      <rPr>
        <sz val="11"/>
        <color rgb="FF000000"/>
        <rFont val="Calibri"/>
      </rPr>
      <t>At the command prompt, execute the following command:</t>
    </r>
    <r>
      <rPr>
        <sz val="11"/>
        <color rgb="FF000000"/>
        <rFont val="Calibri"/>
      </rPr>
      <t xml:space="preserve">
</t>
    </r>
    <r>
      <rPr>
        <sz val="11"/>
        <color rgb="FF000000"/>
        <rFont val="Calibri"/>
      </rPr>
      <t>grep -E 'cookies=.false' /opt/vmware/horizon/workspace/conf/context.xml</t>
    </r>
    <r>
      <rPr>
        <sz val="11"/>
        <color rgb="FF000000"/>
        <rFont val="Calibri"/>
      </rPr>
      <t xml:space="preserve">
</t>
    </r>
    <r>
      <rPr>
        <sz val="11"/>
        <color rgb="FF000000"/>
        <rFont val="Calibri"/>
      </rPr>
      <t>If the command produces any output, this is a finding.</t>
    </r>
  </si>
  <si>
    <t>V-240735</t>
  </si>
  <si>
    <r>
      <rPr>
        <sz val="11"/>
        <rFont val="Calibri"/>
      </rPr>
      <t>tc Server VCO must perform server-side session management.</t>
    </r>
  </si>
  <si>
    <r>
      <rPr>
        <sz val="11"/>
        <color rgb="FF000000"/>
        <rFont val="Calibri"/>
      </rPr>
      <t>Navigate to and open /etc/vco/app-server/context.xml.</t>
    </r>
    <r>
      <rPr>
        <sz val="11"/>
        <color rgb="FF000000"/>
        <rFont val="Calibri"/>
      </rPr>
      <t xml:space="preserve">
</t>
    </r>
    <r>
      <rPr>
        <sz val="11"/>
        <color rgb="FF000000"/>
        <rFont val="Calibri"/>
      </rPr>
      <t>Navigate to and locate the &lt;Context&gt; node.</t>
    </r>
    <r>
      <rPr>
        <sz val="11"/>
        <color rgb="FF000000"/>
        <rFont val="Calibri"/>
      </rPr>
      <t xml:space="preserve">
</t>
    </r>
    <r>
      <rPr>
        <sz val="11"/>
        <color rgb="FF000000"/>
        <rFont val="Calibri"/>
      </rPr>
      <t>Remove the value 'cookies="false"' from the &lt;Context&gt; node.</t>
    </r>
  </si>
  <si>
    <r>
      <rPr>
        <sz val="11"/>
        <color rgb="FF000000"/>
        <rFont val="Calibri"/>
      </rPr>
      <t>At the command prompt, execute the following command:</t>
    </r>
    <r>
      <rPr>
        <sz val="11"/>
        <color rgb="FF000000"/>
        <rFont val="Calibri"/>
      </rPr>
      <t xml:space="preserve">
</t>
    </r>
    <r>
      <rPr>
        <sz val="11"/>
        <color rgb="FF000000"/>
        <rFont val="Calibri"/>
      </rPr>
      <t>grep -E 'cookies=.false' /etc/vco/app-server/context.xml</t>
    </r>
    <r>
      <rPr>
        <sz val="11"/>
        <color rgb="FF000000"/>
        <rFont val="Calibri"/>
      </rPr>
      <t xml:space="preserve">
</t>
    </r>
    <r>
      <rPr>
        <sz val="11"/>
        <color rgb="FF000000"/>
        <rFont val="Calibri"/>
      </rPr>
      <t>If the command produces any output, this is a finding.</t>
    </r>
  </si>
  <si>
    <t>V-240736</t>
  </si>
  <si>
    <r>
      <rPr>
        <sz val="11"/>
        <rFont val="Calibri"/>
      </rPr>
      <t>tc Server VCAC must perform server-side session management.</t>
    </r>
  </si>
  <si>
    <r>
      <rPr>
        <sz val="11"/>
        <color rgb="FF000000"/>
        <rFont val="Calibri"/>
      </rPr>
      <t>Navigate to and open /etc/vcac/context.xml.</t>
    </r>
    <r>
      <rPr>
        <sz val="11"/>
        <color rgb="FF000000"/>
        <rFont val="Calibri"/>
      </rPr>
      <t xml:space="preserve">
</t>
    </r>
    <r>
      <rPr>
        <sz val="11"/>
        <color rgb="FF000000"/>
        <rFont val="Calibri"/>
      </rPr>
      <t>Navigate to and locate the &lt;Context&gt; node.</t>
    </r>
    <r>
      <rPr>
        <sz val="11"/>
        <color rgb="FF000000"/>
        <rFont val="Calibri"/>
      </rPr>
      <t xml:space="preserve">
</t>
    </r>
    <r>
      <rPr>
        <sz val="11"/>
        <color rgb="FF000000"/>
        <rFont val="Calibri"/>
      </rPr>
      <t>Remove the value 'cookies="false"' from the &lt;Context&gt; node.</t>
    </r>
  </si>
  <si>
    <r>
      <rPr>
        <sz val="11"/>
        <color rgb="FF000000"/>
        <rFont val="Calibri"/>
      </rPr>
      <t>At the command prompt, execute the following command:</t>
    </r>
    <r>
      <rPr>
        <sz val="11"/>
        <color rgb="FF000000"/>
        <rFont val="Calibri"/>
      </rPr>
      <t xml:space="preserve">
</t>
    </r>
    <r>
      <rPr>
        <sz val="11"/>
        <color rgb="FF000000"/>
        <rFont val="Calibri"/>
      </rPr>
      <t>grep -E 'cookies=.false' /etc/vcac/context.xml</t>
    </r>
    <r>
      <rPr>
        <sz val="11"/>
        <color rgb="FF000000"/>
        <rFont val="Calibri"/>
      </rPr>
      <t xml:space="preserve">
</t>
    </r>
    <r>
      <rPr>
        <sz val="11"/>
        <color rgb="FF000000"/>
        <rFont val="Calibri"/>
      </rPr>
      <t>If the command produces any output, this is a finding.</t>
    </r>
  </si>
  <si>
    <t>V-240737</t>
  </si>
  <si>
    <r>
      <rPr>
        <sz val="11"/>
        <rFont val="Calibri"/>
      </rPr>
      <t>tc Server HORIZON must be configured with FIPS 140-2 compliant ciphers for HTTPS connections.</t>
    </r>
  </si>
  <si>
    <r>
      <rPr>
        <sz val="11"/>
        <color rgb="FF000000"/>
        <rFont val="Calibri"/>
      </rPr>
      <t>Navigate to and open /opt/vmware/horizon/workspace/conf/catalina.properties.</t>
    </r>
    <r>
      <rPr>
        <sz val="11"/>
        <color rgb="FF000000"/>
        <rFont val="Calibri"/>
      </rPr>
      <t xml:space="preserve">
</t>
    </r>
    <r>
      <rPr>
        <sz val="11"/>
        <color rgb="FF000000"/>
        <rFont val="Calibri"/>
      </rPr>
      <t>Navigate to and locate "bio-ssl.cipher.list".</t>
    </r>
    <r>
      <rPr>
        <sz val="11"/>
        <color rgb="FF000000"/>
        <rFont val="Calibri"/>
      </rPr>
      <t xml:space="preserve">
</t>
    </r>
    <r>
      <rPr>
        <sz val="11"/>
        <color rgb="FF000000"/>
        <rFont val="Calibri"/>
      </rPr>
      <t>Configure the "bio-ssl.cipher.list" with FIPS 140-2 compliant ciphers.</t>
    </r>
  </si>
  <si>
    <r>
      <rPr>
        <sz val="11"/>
        <color rgb="FF000000"/>
        <rFont val="Calibri"/>
      </rPr>
      <t>Encryption of data-in-flight is an essential element of protecting information confidentiality. If a web server uses weak or outdated encryption algorithms, then the server's communications can potentially be compromised.</t>
    </r>
    <r>
      <rPr>
        <sz val="11"/>
        <color rgb="FF000000"/>
        <rFont val="Calibri"/>
      </rPr>
      <t xml:space="preserve">
</t>
    </r>
    <r>
      <rPr>
        <sz val="11"/>
        <color rgb="FF000000"/>
        <rFont val="Calibri"/>
      </rPr>
      <t>The US Federal Information Processing Standards (FIPS) publication 140-2, Security Requirements for Cryptographic Modules (FIPS 140-2) identifies eleven areas for a cryptographic module used inside a security system that protects information. FIPS 140-2 approved ciphers provide the maximum level of encryption possible for a private web server.</t>
    </r>
    <r>
      <rPr>
        <sz val="11"/>
        <color rgb="FF000000"/>
        <rFont val="Calibri"/>
      </rPr>
      <t xml:space="preserve">
</t>
    </r>
    <r>
      <rPr>
        <sz val="11"/>
        <color rgb="FF000000"/>
        <rFont val="Calibri"/>
      </rPr>
      <t>Configuration of ciphers used by tc Server are set in the catalina.properties file. Only those ciphers specified in the configuration file, and which are available in the installed OpenSSL library, will be used by tc Server while encrypting data for transmission.</t>
    </r>
  </si>
  <si>
    <r>
      <rPr>
        <sz val="11"/>
        <color rgb="FF000000"/>
        <rFont val="Calibri"/>
      </rPr>
      <t>At the command prompt, execute the following command:</t>
    </r>
    <r>
      <rPr>
        <sz val="11"/>
        <color rgb="FF000000"/>
        <rFont val="Calibri"/>
      </rPr>
      <t xml:space="preserve">
</t>
    </r>
    <r>
      <rPr>
        <sz val="11"/>
        <color rgb="FF000000"/>
        <rFont val="Calibri"/>
      </rPr>
      <t>grep bio-ssl.cipher.list /opt/vmware/horizon/workspace/conf/catalina.properties</t>
    </r>
    <r>
      <rPr>
        <sz val="11"/>
        <color rgb="FF000000"/>
        <rFont val="Calibri"/>
      </rPr>
      <t xml:space="preserve">
</t>
    </r>
    <r>
      <rPr>
        <sz val="11"/>
        <color rgb="FF000000"/>
        <rFont val="Calibri"/>
      </rPr>
      <t>If the value of "bio-ssl.cipher.list" does not match the list of FIPS 140-2 ciphers or is missing, this is a finding.</t>
    </r>
    <r>
      <rPr>
        <sz val="11"/>
        <color rgb="FF000000"/>
        <rFont val="Calibri"/>
      </rPr>
      <t xml:space="preserve">
</t>
    </r>
    <r>
      <rPr>
        <sz val="11"/>
        <color rgb="FF000000"/>
        <rFont val="Calibri"/>
      </rPr>
      <t>Note: To view a list of FIPS 140-2 ciphers, at the command prompt execute the following command:</t>
    </r>
    <r>
      <rPr>
        <sz val="11"/>
        <color rgb="FF000000"/>
        <rFont val="Calibri"/>
      </rPr>
      <t xml:space="preserve">
</t>
    </r>
    <r>
      <rPr>
        <sz val="11"/>
        <color rgb="FF000000"/>
        <rFont val="Calibri"/>
      </rPr>
      <t>openssl ciphers 'FIPS'</t>
    </r>
  </si>
  <si>
    <t>V-240738</t>
  </si>
  <si>
    <r>
      <rPr>
        <sz val="11"/>
        <rFont val="Calibri"/>
      </rPr>
      <t>tc Server VCAC must be configured with FIPS 140-2 compliant ciphers for HTTPS connections.</t>
    </r>
  </si>
  <si>
    <r>
      <rPr>
        <sz val="11"/>
        <color rgb="FF000000"/>
        <rFont val="Calibri"/>
      </rPr>
      <t>Navigate to and open /etc/vcac/catalina.properties.</t>
    </r>
    <r>
      <rPr>
        <sz val="11"/>
        <color rgb="FF000000"/>
        <rFont val="Calibri"/>
      </rPr>
      <t xml:space="preserve">
</t>
    </r>
    <r>
      <rPr>
        <sz val="11"/>
        <color rgb="FF000000"/>
        <rFont val="Calibri"/>
      </rPr>
      <t>Navigate to and locate "cipher".</t>
    </r>
    <r>
      <rPr>
        <sz val="11"/>
        <color rgb="FF000000"/>
        <rFont val="Calibri"/>
      </rPr>
      <t xml:space="preserve">
</t>
    </r>
    <r>
      <rPr>
        <sz val="11"/>
        <color rgb="FF000000"/>
        <rFont val="Calibri"/>
      </rPr>
      <t>Configure the "cipher" with FIPS 140-2 compliant ciphers.</t>
    </r>
  </si>
  <si>
    <r>
      <rPr>
        <sz val="11"/>
        <color rgb="FF000000"/>
        <rFont val="Calibri"/>
      </rPr>
      <t>At the command prompt, execute the following command:</t>
    </r>
    <r>
      <rPr>
        <sz val="11"/>
        <color rgb="FF000000"/>
        <rFont val="Calibri"/>
      </rPr>
      <t xml:space="preserve">
</t>
    </r>
    <r>
      <rPr>
        <sz val="11"/>
        <color rgb="FF000000"/>
        <rFont val="Calibri"/>
      </rPr>
      <t>grep cipher /etc/vcac/catalina.properties</t>
    </r>
    <r>
      <rPr>
        <sz val="11"/>
        <color rgb="FF000000"/>
        <rFont val="Calibri"/>
      </rPr>
      <t xml:space="preserve">
</t>
    </r>
    <r>
      <rPr>
        <sz val="11"/>
        <color rgb="FF000000"/>
        <rFont val="Calibri"/>
      </rPr>
      <t>If the value of "cipher" does not match the list of FIPS 140-2 ciphers or is missing, this is a finding.</t>
    </r>
    <r>
      <rPr>
        <sz val="11"/>
        <color rgb="FF000000"/>
        <rFont val="Calibri"/>
      </rPr>
      <t xml:space="preserve">
</t>
    </r>
    <r>
      <rPr>
        <sz val="11"/>
        <color rgb="FF000000"/>
        <rFont val="Calibri"/>
      </rPr>
      <t>Note: To view a list of FIPS 140-2 ciphers, at the command prompt execute the following command:</t>
    </r>
    <r>
      <rPr>
        <sz val="11"/>
        <color rgb="FF000000"/>
        <rFont val="Calibri"/>
      </rPr>
      <t xml:space="preserve">
</t>
    </r>
    <r>
      <rPr>
        <sz val="11"/>
        <color rgb="FF000000"/>
        <rFont val="Calibri"/>
      </rPr>
      <t>openssl ciphers 'FIPS'</t>
    </r>
  </si>
  <si>
    <t>V-240739</t>
  </si>
  <si>
    <r>
      <rPr>
        <sz val="11"/>
        <rFont val="Calibri"/>
      </rPr>
      <t>tc Server HORIZON must use cryptography to protect the integrity of remote sessions.</t>
    </r>
  </si>
  <si>
    <r>
      <rPr>
        <sz val="11"/>
        <color rgb="FF000000"/>
        <rFont val="Calibri"/>
      </rPr>
      <t>Navigate to and open /opt/vmware/horizon/workspace/conf/server.xml.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value 'SSLEnabled="true"'.</t>
    </r>
  </si>
  <si>
    <r>
      <rPr>
        <sz val="11"/>
        <color rgb="FF000000"/>
        <rFont val="Calibri"/>
      </rPr>
      <t>Data exchanged between the user and the web server can range from static display data to credentials used to log into the hosted application. Even when data appears to be static, the non-displayed logic in a web page may expose business logic or trusted system relationships. The integrity of all the data being exchanged between the user and web server must always be trusted. To protect the integrity and trust, encryption methods should be used to protect the complete communication session.</t>
    </r>
    <r>
      <rPr>
        <sz val="11"/>
        <color rgb="FF000000"/>
        <rFont val="Calibri"/>
      </rPr>
      <t xml:space="preserve">
</t>
    </r>
    <r>
      <rPr>
        <sz val="11"/>
        <color rgb="FF000000"/>
        <rFont val="Calibri"/>
      </rPr>
      <t>HTTP connections in tc Server are managed through the Connector object. Setting the Connector's SSLEnabled flag, SSL handshake/encryption/decryption is enabled.</t>
    </r>
  </si>
  <si>
    <r>
      <rPr>
        <sz val="11"/>
        <color rgb="FF000000"/>
        <rFont val="Calibri"/>
      </rPr>
      <t>Navigate to and open /opt/vmware/horizon/workspace/conf/server.xml.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"SSLEnabled" is not set to "true" or is missing, this is a finding.</t>
    </r>
  </si>
  <si>
    <t>V-240740</t>
  </si>
  <si>
    <r>
      <rPr>
        <sz val="11"/>
        <rFont val="Calibri"/>
      </rPr>
      <t>tc Server VCAC must use cryptography to protect the integrity of remote sessions.</t>
    </r>
  </si>
  <si>
    <r>
      <rPr>
        <sz val="11"/>
        <color rgb="FF000000"/>
        <rFont val="Calibri"/>
      </rPr>
      <t>Navigate to and open /etc/vcac/server.xml.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Configure the &lt;Connector&gt; node with the value 'SSLEnabled="true"'.</t>
    </r>
  </si>
  <si>
    <r>
      <rPr>
        <sz val="11"/>
        <color rgb="FF000000"/>
        <rFont val="Calibri"/>
      </rPr>
      <t>Navigate to and open /etc/vcac/server.xml.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If the value of "SSLEnabled" is not set to "true" or is missing, this is a finding.</t>
    </r>
  </si>
  <si>
    <t>V-240741</t>
  </si>
  <si>
    <r>
      <rPr>
        <sz val="11"/>
        <rFont val="Calibri"/>
      </rPr>
      <t>tc Server HORIZON must record user access in a format that enables monitoring of remote access.</t>
    </r>
  </si>
  <si>
    <r>
      <rPr>
        <sz val="11"/>
        <color rgb="FF000000"/>
        <rFont val="Calibri"/>
      </rPr>
      <t>Navigate to and open /opt/vmware/horizon/workspace/conf/server.xml.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&lt;AccessLogValve&gt; below.</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</si>
  <si>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r>
      <rPr>
        <sz val="11"/>
        <color rgb="FF000000"/>
        <rFont val="Calibri"/>
      </rPr>
      <t>Remote access can be exploited by an attacker to compromise the server. By recording all remote access activities, it will be possible to determine the attacker's location, intent, and degree of success.</t>
    </r>
    <r>
      <rPr>
        <sz val="11"/>
        <color rgb="FF000000"/>
        <rFont val="Calibri"/>
      </rPr>
      <t xml:space="preserve">
</t>
    </r>
    <r>
      <rPr>
        <sz val="11"/>
        <color rgb="FF000000"/>
        <rFont val="Calibri"/>
      </rPr>
      <t>As a Tomcat derivative, tc Server can be configured with an AccessLogValve. A Valve element represents a component that can be inserted into the request processing pipeline. The Access Log Valve creates log files in the same format as those created by standard web servers.</t>
    </r>
  </si>
  <si>
    <r>
      <rPr>
        <sz val="11"/>
        <color rgb="FF000000"/>
        <rFont val="Calibri"/>
      </rPr>
      <t>Navigate to and open /opt/vmware/horizon/workspace/conf/server.xml.</t>
    </r>
    <r>
      <rPr>
        <sz val="11"/>
        <color rgb="FF000000"/>
        <rFont val="Calibri"/>
      </rPr>
      <t xml:space="preserve">
</t>
    </r>
    <r>
      <rPr>
        <sz val="11"/>
        <color rgb="FF000000"/>
        <rFont val="Calibri"/>
      </rPr>
      <t>Navigate to the &lt;Host&gt; node.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the node contains a &lt;Valve className="org.apache.catalina.valves.AccessLogValve"&gt; node.</t>
    </r>
    <r>
      <rPr>
        <sz val="11"/>
        <color rgb="FF000000"/>
        <rFont val="Calibri"/>
      </rPr>
      <t xml:space="preserve">
</t>
    </r>
    <r>
      <rPr>
        <sz val="11"/>
        <color rgb="FF000000"/>
        <rFont val="Calibri"/>
      </rPr>
      <t>If an "AccessLogValve" is not configured correctly or is missing, this is a finding.</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prefix="access_log"</t>
    </r>
    <r>
      <rPr>
        <sz val="11"/>
        <color rgb="FF000000"/>
        <rFont val="Calibri"/>
      </rPr>
      <t xml:space="preserve">
</t>
    </r>
    <r>
      <rPr>
        <sz val="11"/>
        <color rgb="FF000000"/>
        <rFont val="Calibri"/>
      </rPr>
      <t xml:space="preserve">                       suffix=".txt"</t>
    </r>
    <r>
      <rPr>
        <sz val="11"/>
        <color rgb="FF000000"/>
        <rFont val="Calibri"/>
      </rPr>
      <t xml:space="preserve">
</t>
    </r>
    <r>
      <rPr>
        <sz val="11"/>
        <color rgb="FF000000"/>
        <rFont val="Calibri"/>
      </rPr>
      <t xml:space="preserve">                       rotatable="false"</t>
    </r>
    <r>
      <rPr>
        <sz val="11"/>
        <color rgb="FF000000"/>
        <rFont val="Calibri"/>
      </rPr>
      <t xml:space="preserve">
</t>
    </r>
    <r>
      <rPr>
        <sz val="11"/>
        <color rgb="FF000000"/>
        <rFont val="Calibri"/>
      </rPr>
      <t xml:space="preserve">                       requestAttributesEnabled="true"</t>
    </r>
    <r>
      <rPr>
        <sz val="11"/>
        <color rgb="FF000000"/>
        <rFont val="Calibri"/>
      </rPr>
      <t xml:space="preserve">
</t>
    </r>
    <r>
      <rPr>
        <sz val="11"/>
        <color rgb="FF000000"/>
        <rFont val="Calibri"/>
      </rPr>
      <t xml:space="preserve">                       checkExists="true"/&gt;</t>
    </r>
  </si>
  <si>
    <t>V-240742</t>
  </si>
  <si>
    <r>
      <rPr>
        <sz val="11"/>
        <rFont val="Calibri"/>
      </rPr>
      <t>tc Server VCO must record user access in a format that enables monitoring of remote access.</t>
    </r>
  </si>
  <si>
    <r>
      <rPr>
        <sz val="11"/>
        <color rgb="FF000000"/>
        <rFont val="Calibri"/>
      </rPr>
      <t>Navigate to and open /etc/vco/app-server/server.xml.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&lt;AccessLogValve&gt; below.</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</si>
  <si>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r>
      <rPr>
        <sz val="11"/>
        <color rgb="FF000000"/>
        <rFont val="Calibri"/>
      </rPr>
      <t>Navigate to and open /etc/vco/app-server/server.xml.</t>
    </r>
    <r>
      <rPr>
        <sz val="11"/>
        <color rgb="FF000000"/>
        <rFont val="Calibri"/>
      </rPr>
      <t xml:space="preserve">
</t>
    </r>
    <r>
      <rPr>
        <sz val="11"/>
        <color rgb="FF000000"/>
        <rFont val="Calibri"/>
      </rPr>
      <t>Navigate to the &lt;Host&gt; node.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the node contains a &lt;Valve className="org.apache.catalina.valves.AccessLogValve"&gt; node.</t>
    </r>
    <r>
      <rPr>
        <sz val="11"/>
        <color rgb="FF000000"/>
        <rFont val="Calibri"/>
      </rPr>
      <t xml:space="preserve">
</t>
    </r>
    <r>
      <rPr>
        <sz val="11"/>
        <color rgb="FF000000"/>
        <rFont val="Calibri"/>
      </rPr>
      <t>If an "AccessLogValve" is not configured correctly or is missing, this is a finding.</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 xml:space="preserve">                &lt;Valve className="org.apache.catalina.valves.AccessLogValve" directory="logs"</t>
    </r>
    <r>
      <rPr>
        <sz val="11"/>
        <color rgb="FF000000"/>
        <rFont val="Calibri"/>
      </rPr>
      <t xml:space="preserve">
</t>
    </r>
    <r>
      <rPr>
        <sz val="11"/>
        <color rgb="FF000000"/>
        <rFont val="Calibri"/>
      </rPr>
      <t xml:space="preserve">                       prefix="localhost_access_log" suffix=".txt"</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rotatable="false"</t>
    </r>
    <r>
      <rPr>
        <sz val="11"/>
        <color rgb="FF000000"/>
        <rFont val="Calibri"/>
      </rPr>
      <t xml:space="preserve">
</t>
    </r>
    <r>
      <rPr>
        <sz val="11"/>
        <color rgb="FF000000"/>
        <rFont val="Calibri"/>
      </rPr>
      <t xml:space="preserve">                       checkExists="true"/&gt;</t>
    </r>
  </si>
  <si>
    <t>V-240743</t>
  </si>
  <si>
    <r>
      <rPr>
        <sz val="11"/>
        <rFont val="Calibri"/>
      </rPr>
      <t>tc Server VCAC must record user access in a format that enables monitoring of remote access.</t>
    </r>
  </si>
  <si>
    <r>
      <rPr>
        <sz val="11"/>
        <color rgb="FF000000"/>
        <rFont val="Calibri"/>
      </rPr>
      <t>Navigate to and open /etc/vcac/server.xml.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&lt;AccessLogValve&gt; below.</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&lt;Valve className="org.apache.catalina.valves.AccessLogValve"</t>
    </r>
    <r>
      <rPr>
        <sz val="11"/>
        <color rgb="FF000000"/>
        <rFont val="Calibri"/>
      </rPr>
      <t xml:space="preserve">
</t>
    </r>
    <r>
      <rPr>
        <sz val="11"/>
        <color rgb="FF000000"/>
        <rFont val="Calibri"/>
      </rPr>
      <t xml:space="preserve"> checkExists="true" </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prefix="access_log"</t>
    </r>
    <r>
      <rPr>
        <sz val="11"/>
        <color rgb="FF000000"/>
        <rFont val="Calibri"/>
      </rPr>
      <t xml:space="preserve">
</t>
    </r>
    <r>
      <rPr>
        <sz val="11"/>
        <color rgb="FF000000"/>
        <rFont val="Calibri"/>
      </rPr>
      <t xml:space="preserve"> requestAttributesEnabled="true"</t>
    </r>
    <r>
      <rPr>
        <sz val="11"/>
        <color rgb="FF000000"/>
        <rFont val="Calibri"/>
      </rPr>
      <t xml:space="preserve">
</t>
    </r>
    <r>
      <rPr>
        <sz val="11"/>
        <color rgb="FF000000"/>
        <rFont val="Calibri"/>
      </rPr>
      <t xml:space="preserve"> rotatable="false"</t>
    </r>
    <r>
      <rPr>
        <sz val="11"/>
        <color rgb="FF000000"/>
        <rFont val="Calibri"/>
      </rPr>
      <t xml:space="preserve">
</t>
    </r>
    <r>
      <rPr>
        <sz val="11"/>
        <color rgb="FF000000"/>
        <rFont val="Calibri"/>
      </rPr>
      <t xml:space="preserve"> suffix=".txt"/&gt;</t>
    </r>
  </si>
  <si>
    <r>
      <rPr>
        <sz val="11"/>
        <color rgb="FF000000"/>
        <rFont val="Calibri"/>
      </rPr>
      <t>Navigate to and open /etc/vcac/server.xml.</t>
    </r>
    <r>
      <rPr>
        <sz val="11"/>
        <color rgb="FF000000"/>
        <rFont val="Calibri"/>
      </rPr>
      <t xml:space="preserve">
</t>
    </r>
    <r>
      <rPr>
        <sz val="11"/>
        <color rgb="FF000000"/>
        <rFont val="Calibri"/>
      </rPr>
      <t>Navigate to the &lt;Host&gt; node.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the node contains a &lt;Valve className="org.apache.catalina.valves.AccessLogValve"&gt; node.</t>
    </r>
    <r>
      <rPr>
        <sz val="11"/>
        <color rgb="FF000000"/>
        <rFont val="Calibri"/>
      </rPr>
      <t xml:space="preserve">
</t>
    </r>
    <r>
      <rPr>
        <sz val="11"/>
        <color rgb="FF000000"/>
        <rFont val="Calibri"/>
      </rPr>
      <t>If an "AccessLogValve" is not configured correctly or is missing, this is a finding.</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&lt;Valve className="org.apache.catalina.valves.AccessLogValve"</t>
    </r>
    <r>
      <rPr>
        <sz val="11"/>
        <color rgb="FF000000"/>
        <rFont val="Calibri"/>
      </rPr>
      <t xml:space="preserve">
</t>
    </r>
    <r>
      <rPr>
        <sz val="11"/>
        <color rgb="FF000000"/>
        <rFont val="Calibri"/>
      </rPr>
      <t xml:space="preserve"> checkExists="true" </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prefix="access_log"</t>
    </r>
    <r>
      <rPr>
        <sz val="11"/>
        <color rgb="FF000000"/>
        <rFont val="Calibri"/>
      </rPr>
      <t xml:space="preserve">
</t>
    </r>
    <r>
      <rPr>
        <sz val="11"/>
        <color rgb="FF000000"/>
        <rFont val="Calibri"/>
      </rPr>
      <t xml:space="preserve"> requestAttributesEnabled="true"</t>
    </r>
    <r>
      <rPr>
        <sz val="11"/>
        <color rgb="FF000000"/>
        <rFont val="Calibri"/>
      </rPr>
      <t xml:space="preserve">
</t>
    </r>
    <r>
      <rPr>
        <sz val="11"/>
        <color rgb="FF000000"/>
        <rFont val="Calibri"/>
      </rPr>
      <t xml:space="preserve"> rotatable="false"</t>
    </r>
    <r>
      <rPr>
        <sz val="11"/>
        <color rgb="FF000000"/>
        <rFont val="Calibri"/>
      </rPr>
      <t xml:space="preserve">
</t>
    </r>
    <r>
      <rPr>
        <sz val="11"/>
        <color rgb="FF000000"/>
        <rFont val="Calibri"/>
      </rPr>
      <t xml:space="preserve"> suffix=".txt"/&gt;</t>
    </r>
  </si>
  <si>
    <t>V-240744</t>
  </si>
  <si>
    <r>
      <rPr>
        <sz val="11"/>
        <rFont val="Calibri"/>
      </rPr>
      <t>tc Server ALL must generate log records for system startup and shutdown.</t>
    </r>
  </si>
  <si>
    <r>
      <rPr>
        <sz val="11"/>
        <color rgb="FF000000"/>
        <rFont val="Calibri"/>
      </rPr>
      <t>Navigate to and open /usr/share/tomcat/bin/catalina.sh.</t>
    </r>
    <r>
      <rPr>
        <sz val="11"/>
        <color rgb="FF000000"/>
        <rFont val="Calibri"/>
      </rPr>
      <t xml:space="preserve">
</t>
    </r>
    <r>
      <rPr>
        <sz val="11"/>
        <color rgb="FF000000"/>
        <rFont val="Calibri"/>
      </rPr>
      <t>Navigate to and locate the start block : "elif [ "$1" = "start" ] ; then"</t>
    </r>
    <r>
      <rPr>
        <sz val="11"/>
        <color rgb="FF000000"/>
        <rFont val="Calibri"/>
      </rPr>
      <t xml:space="preserve">
</t>
    </r>
    <r>
      <rPr>
        <sz val="11"/>
        <color rgb="FF000000"/>
        <rFont val="Calibri"/>
      </rPr>
      <t xml:space="preserve">Navigate to and locate both "eval" statements : "org.apache.catalina.startup.Bootstrap "$@" start \" </t>
    </r>
    <r>
      <rPr>
        <sz val="11"/>
        <color rgb="FF000000"/>
        <rFont val="Calibri"/>
      </rPr>
      <t xml:space="preserve">
</t>
    </r>
    <r>
      <rPr>
        <sz val="11"/>
        <color rgb="FF000000"/>
        <rFont val="Calibri"/>
      </rPr>
      <t>Add this statement immediately below both of the "eval" statements : '&gt;&gt; "$CATALINA_OUT" 2&gt;&amp;1 "&amp;"'</t>
    </r>
  </si>
  <si>
    <r>
      <rPr>
        <sz val="11"/>
        <color rgb="FF000000"/>
        <rFont val="Calibri"/>
      </rPr>
      <t>Logging must be started as soon as possible when a service starts and when a service is stopped. Many forms of suspicious actions can be detected by analyzing logs for unexpected service starts and stops. Also, by starting to log immediately after a service starts, it becomes more difficult for suspicious activity to go unlogged.</t>
    </r>
    <r>
      <rPr>
        <sz val="11"/>
        <color rgb="FF000000"/>
        <rFont val="Calibri"/>
      </rPr>
      <t xml:space="preserve">
</t>
    </r>
    <r>
      <rPr>
        <sz val="11"/>
        <color rgb="FF000000"/>
        <rFont val="Calibri"/>
      </rPr>
      <t>During start, tc Server reports system messages onto STDOUT and STDERR. These messages will be logged if the initialization script is configured correctly. For historical reasons, the standard log file for this is called catalina.out.</t>
    </r>
  </si>
  <si>
    <r>
      <rPr>
        <sz val="11"/>
        <color rgb="FF000000"/>
        <rFont val="Calibri"/>
      </rPr>
      <t>At the command prompt, execute the following command:</t>
    </r>
    <r>
      <rPr>
        <sz val="11"/>
        <color rgb="FF000000"/>
        <rFont val="Calibri"/>
      </rPr>
      <t xml:space="preserve">
</t>
    </r>
    <r>
      <rPr>
        <sz val="11"/>
        <color rgb="FF000000"/>
        <rFont val="Calibri"/>
      </rPr>
      <t>more /storage/log/vmware/vco/app-server/catalina.out</t>
    </r>
    <r>
      <rPr>
        <sz val="11"/>
        <color rgb="FF000000"/>
        <rFont val="Calibri"/>
      </rPr>
      <t xml:space="preserve">
</t>
    </r>
    <r>
      <rPr>
        <sz val="11"/>
        <color rgb="FF000000"/>
        <rFont val="Calibri"/>
      </rPr>
      <t xml:space="preserve">Verify that tc Server start and stop events are being logged. </t>
    </r>
    <r>
      <rPr>
        <sz val="11"/>
        <color rgb="FF000000"/>
        <rFont val="Calibri"/>
      </rPr>
      <t xml:space="preserve">
</t>
    </r>
    <r>
      <rPr>
        <sz val="11"/>
        <color rgb="FF000000"/>
        <rFont val="Calibri"/>
      </rPr>
      <t>If the tc Server start and stop events are not being recorded, this is a finding.</t>
    </r>
    <r>
      <rPr>
        <sz val="11"/>
        <color rgb="FF000000"/>
        <rFont val="Calibri"/>
      </rPr>
      <t xml:space="preserve">
</t>
    </r>
    <r>
      <rPr>
        <sz val="11"/>
        <color rgb="FF000000"/>
        <rFont val="Calibri"/>
      </rPr>
      <t>Note: The tc Server service is referred to as Catalina in the log.</t>
    </r>
  </si>
  <si>
    <t>V-240745</t>
  </si>
  <si>
    <r>
      <rPr>
        <sz val="11"/>
        <rFont val="Calibri"/>
      </rPr>
      <t>tc Server HORIZON must generate log records for user access and authentication events.</t>
    </r>
  </si>
  <si>
    <r>
      <rPr>
        <sz val="11"/>
        <color rgb="FF000000"/>
        <rFont val="Calibri"/>
      </rPr>
      <t>Navigate to and open /opt/vmware/horizon/workspace/conf/server.xml.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&lt;AccessLogValve&gt; below.</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</si>
  <si>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r>
      <rPr>
        <sz val="11"/>
        <color rgb="FF000000"/>
        <rFont val="Calibri"/>
      </rPr>
      <t>Log records can be generated from various components within the web server (e.g., httpd, plug-ins to external backends, etc.). From a web server perspective, certain specific web server functionalities may be logged as well. The web server must allow the definition of what events are to be logged. As conditions change, the number and types of events to be logged may change, and the web server must be able to facilitate these changes.</t>
    </r>
    <r>
      <rPr>
        <sz val="11"/>
        <color rgb="FF000000"/>
        <rFont val="Calibri"/>
      </rPr>
      <t xml:space="preserve">
</t>
    </r>
    <r>
      <rPr>
        <sz val="11"/>
        <color rgb="FF000000"/>
        <rFont val="Calibri"/>
      </rPr>
      <t>As a Tomcat derivative, tc Server can be configured with an AccessLogValve. A Valve element represents a component that can be inserted into the request processing pipeline. The pattern attribute of the AccessLogValve controls which data gets logged.</t>
    </r>
  </si>
  <si>
    <r>
      <rPr>
        <sz val="11"/>
        <color rgb="FF000000"/>
        <rFont val="Calibri"/>
      </rPr>
      <t>Navigate to and open /opt/vmware/horizon/workspace/conf/server.xml.</t>
    </r>
    <r>
      <rPr>
        <sz val="11"/>
        <color rgb="FF000000"/>
        <rFont val="Calibri"/>
      </rPr>
      <t xml:space="preserve">
</t>
    </r>
    <r>
      <rPr>
        <sz val="11"/>
        <color rgb="FF000000"/>
        <rFont val="Calibri"/>
      </rPr>
      <t>Navigate to the &lt;Host&gt; node.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the node contains a &lt;Valve className="org.apache.catalina.valves.AccessLogValve"&gt; node.</t>
    </r>
    <r>
      <rPr>
        <sz val="11"/>
        <color rgb="FF000000"/>
        <rFont val="Calibri"/>
      </rPr>
      <t xml:space="preserve">
</t>
    </r>
    <r>
      <rPr>
        <sz val="11"/>
        <color rgb="FF000000"/>
        <rFont val="Calibri"/>
      </rPr>
      <t>If an "AccessLogValve" is not configured correctly or is missing, this is a finding.</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prefix="access_log"</t>
    </r>
    <r>
      <rPr>
        <sz val="11"/>
        <color rgb="FF000000"/>
        <rFont val="Calibri"/>
      </rPr>
      <t xml:space="preserve">
</t>
    </r>
    <r>
      <rPr>
        <sz val="11"/>
        <color rgb="FF000000"/>
        <rFont val="Calibri"/>
      </rPr>
      <t xml:space="preserve">                       suffix=".txt"</t>
    </r>
    <r>
      <rPr>
        <sz val="11"/>
        <color rgb="FF000000"/>
        <rFont val="Calibri"/>
      </rPr>
      <t xml:space="preserve">
</t>
    </r>
    <r>
      <rPr>
        <sz val="11"/>
        <color rgb="FF000000"/>
        <rFont val="Calibri"/>
      </rPr>
      <t xml:space="preserve">                       rotatable="false"</t>
    </r>
    <r>
      <rPr>
        <sz val="11"/>
        <color rgb="FF000000"/>
        <rFont val="Calibri"/>
      </rPr>
      <t xml:space="preserve">
</t>
    </r>
    <r>
      <rPr>
        <sz val="11"/>
        <color rgb="FF000000"/>
        <rFont val="Calibri"/>
      </rPr>
      <t xml:space="preserve">                       requestAttributesEnabled="true"</t>
    </r>
    <r>
      <rPr>
        <sz val="11"/>
        <color rgb="FF000000"/>
        <rFont val="Calibri"/>
      </rPr>
      <t xml:space="preserve">
</t>
    </r>
    <r>
      <rPr>
        <sz val="11"/>
        <color rgb="FF000000"/>
        <rFont val="Calibri"/>
      </rPr>
      <t xml:space="preserve">                       checkExists="true"/&gt;</t>
    </r>
  </si>
  <si>
    <t>V-240746</t>
  </si>
  <si>
    <r>
      <rPr>
        <sz val="11"/>
        <rFont val="Calibri"/>
      </rPr>
      <t>tc Server VCO must generate log records for user access and authentication events.</t>
    </r>
  </si>
  <si>
    <r>
      <rPr>
        <sz val="11"/>
        <color rgb="FF000000"/>
        <rFont val="Calibri"/>
      </rPr>
      <t>Navigate to and open /etc/vco/app-server/server.xml.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&lt;AccessLogValve&gt; below.</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</si>
  <si>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t>V-240747</t>
  </si>
  <si>
    <r>
      <rPr>
        <sz val="11"/>
        <rFont val="Calibri"/>
      </rPr>
      <t>tc Server VCAC must generate log records for user access and authentication events.</t>
    </r>
  </si>
  <si>
    <r>
      <rPr>
        <sz val="11"/>
        <color rgb="FF000000"/>
        <rFont val="Calibri"/>
      </rPr>
      <t>Navigate to and open /etc/vcac/server.xml.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&lt;AccessLogValve&gt; below.</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&lt;Valve className="org.apache.catalina.valves.AccessLogValve"</t>
    </r>
    <r>
      <rPr>
        <sz val="11"/>
        <color rgb="FF000000"/>
        <rFont val="Calibri"/>
      </rPr>
      <t xml:space="preserve">
</t>
    </r>
    <r>
      <rPr>
        <sz val="11"/>
        <color rgb="FF000000"/>
        <rFont val="Calibri"/>
      </rPr>
      <t xml:space="preserve"> checkExists="true" </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prefix="access_log"</t>
    </r>
    <r>
      <rPr>
        <sz val="11"/>
        <color rgb="FF000000"/>
        <rFont val="Calibri"/>
      </rPr>
      <t xml:space="preserve">
</t>
    </r>
    <r>
      <rPr>
        <sz val="11"/>
        <color rgb="FF000000"/>
        <rFont val="Calibri"/>
      </rPr>
      <t xml:space="preserve"> requestAttributesEnabled="true"</t>
    </r>
    <r>
      <rPr>
        <sz val="11"/>
        <color rgb="FF000000"/>
        <rFont val="Calibri"/>
      </rPr>
      <t xml:space="preserve">
</t>
    </r>
    <r>
      <rPr>
        <sz val="11"/>
        <color rgb="FF000000"/>
        <rFont val="Calibri"/>
      </rPr>
      <t xml:space="preserve"> rotatable="false"</t>
    </r>
    <r>
      <rPr>
        <sz val="11"/>
        <color rgb="FF000000"/>
        <rFont val="Calibri"/>
      </rPr>
      <t xml:space="preserve">
</t>
    </r>
    <r>
      <rPr>
        <sz val="11"/>
        <color rgb="FF000000"/>
        <rFont val="Calibri"/>
      </rPr>
      <t xml:space="preserve"> suffix=".txt"/&gt;</t>
    </r>
  </si>
  <si>
    <r>
      <rPr>
        <sz val="11"/>
        <color rgb="FF000000"/>
        <rFont val="Calibri"/>
      </rPr>
      <t>Navigate to and open /etc/vcac/server.xml.</t>
    </r>
    <r>
      <rPr>
        <sz val="11"/>
        <color rgb="FF000000"/>
        <rFont val="Calibri"/>
      </rPr>
      <t xml:space="preserve">
</t>
    </r>
    <r>
      <rPr>
        <sz val="11"/>
        <color rgb="FF000000"/>
        <rFont val="Calibri"/>
      </rPr>
      <t>Navigate to the &lt;Host&gt; node.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the node contains a &lt;Valve className="org.apache.catalina.valves.AccessLogValve"&gt; node.</t>
    </r>
    <r>
      <rPr>
        <sz val="11"/>
        <color rgb="FF000000"/>
        <rFont val="Calibri"/>
      </rPr>
      <t xml:space="preserve">
</t>
    </r>
    <r>
      <rPr>
        <sz val="11"/>
        <color rgb="FF000000"/>
        <rFont val="Calibri"/>
      </rPr>
      <t>If an "AccessLogValve" is not configured correctly or is missing, this is a finding.</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&lt;Valve className="org.apache.catalina.valves.AccessLogValve"</t>
    </r>
    <r>
      <rPr>
        <sz val="11"/>
        <color rgb="FF000000"/>
        <rFont val="Calibri"/>
      </rPr>
      <t xml:space="preserve">
</t>
    </r>
    <r>
      <rPr>
        <sz val="11"/>
        <color rgb="FF000000"/>
        <rFont val="Calibri"/>
      </rPr>
      <t xml:space="preserve"> checkExists="true" </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prefix="access_log"</t>
    </r>
    <r>
      <rPr>
        <sz val="11"/>
        <color rgb="FF000000"/>
        <rFont val="Calibri"/>
      </rPr>
      <t xml:space="preserve">
</t>
    </r>
    <r>
      <rPr>
        <sz val="11"/>
        <color rgb="FF000000"/>
        <rFont val="Calibri"/>
      </rPr>
      <t xml:space="preserve"> requestAttributesEnabled="true"</t>
    </r>
    <r>
      <rPr>
        <sz val="11"/>
        <color rgb="FF000000"/>
        <rFont val="Calibri"/>
      </rPr>
      <t xml:space="preserve">
</t>
    </r>
    <r>
      <rPr>
        <sz val="11"/>
        <color rgb="FF000000"/>
        <rFont val="Calibri"/>
      </rPr>
      <t xml:space="preserve"> rotatable="false"</t>
    </r>
    <r>
      <rPr>
        <sz val="11"/>
        <color rgb="FF000000"/>
        <rFont val="Calibri"/>
      </rPr>
      <t xml:space="preserve">
</t>
    </r>
    <r>
      <rPr>
        <sz val="11"/>
        <color rgb="FF000000"/>
        <rFont val="Calibri"/>
      </rPr>
      <t xml:space="preserve"> suffix=".txt"/&gt;</t>
    </r>
  </si>
  <si>
    <t>V-240748</t>
  </si>
  <si>
    <r>
      <rPr>
        <sz val="11"/>
        <rFont val="Calibri"/>
      </rPr>
      <t>tc Server ALL must initiate logging during service start-up.</t>
    </r>
  </si>
  <si>
    <r>
      <rPr>
        <sz val="11"/>
        <color rgb="FF000000"/>
        <rFont val="Calibri"/>
      </rPr>
      <t>Navigate to and open Navigate to and open /usr/share/tomcat/bin/catalina.sh.</t>
    </r>
    <r>
      <rPr>
        <sz val="11"/>
        <color rgb="FF000000"/>
        <rFont val="Calibri"/>
      </rPr>
      <t xml:space="preserve">
</t>
    </r>
    <r>
      <rPr>
        <sz val="11"/>
        <color rgb="FF000000"/>
        <rFont val="Calibri"/>
      </rPr>
      <t>Navigate to and locate the start block : "elif [ "$1" = "start" ] ; then"</t>
    </r>
    <r>
      <rPr>
        <sz val="11"/>
        <color rgb="FF000000"/>
        <rFont val="Calibri"/>
      </rPr>
      <t xml:space="preserve">
</t>
    </r>
    <r>
      <rPr>
        <sz val="11"/>
        <color rgb="FF000000"/>
        <rFont val="Calibri"/>
      </rPr>
      <t xml:space="preserve">Navigate to and locate both "eval" statements : "org.apache.catalina.startup.Bootstrap "$@" start \" </t>
    </r>
    <r>
      <rPr>
        <sz val="11"/>
        <color rgb="FF000000"/>
        <rFont val="Calibri"/>
      </rPr>
      <t xml:space="preserve">
</t>
    </r>
    <r>
      <rPr>
        <sz val="11"/>
        <color rgb="FF000000"/>
        <rFont val="Calibri"/>
      </rPr>
      <t>Add this statement immediately below both of the "eval" statements : '&gt;&gt; "$CATALINA_OUT" 2&gt;&amp;1 "&amp;"'</t>
    </r>
  </si>
  <si>
    <r>
      <rPr>
        <sz val="11"/>
        <color rgb="FF000000"/>
        <rFont val="Calibri"/>
      </rPr>
      <t>An attacker can compromise a web server during the startup process. If logging is not initiated until all the web server processes are started, key information may be missed and not available during a forensic investigation. To assure all logable events are captured, the web server must begin logging once the first web server process is initiated.</t>
    </r>
    <r>
      <rPr>
        <sz val="11"/>
        <color rgb="FF000000"/>
        <rFont val="Calibri"/>
      </rPr>
      <t xml:space="preserve">
</t>
    </r>
    <r>
      <rPr>
        <sz val="11"/>
        <color rgb="FF000000"/>
        <rFont val="Calibri"/>
      </rPr>
      <t>During start, tc Server reports system messages onto STDOUT and STDERR. These messages will be logged if the initialization script is configured correctly. For historical reasons, the standard log file for this is called catalina.out.</t>
    </r>
  </si>
  <si>
    <r>
      <rPr>
        <sz val="11"/>
        <color rgb="FF000000"/>
        <rFont val="Calibri"/>
      </rPr>
      <t>At the command prompt, execute the following command:</t>
    </r>
    <r>
      <rPr>
        <sz val="11"/>
        <color rgb="FF000000"/>
        <rFont val="Calibri"/>
      </rPr>
      <t xml:space="preserve">
</t>
    </r>
    <r>
      <rPr>
        <sz val="11"/>
        <color rgb="FF000000"/>
        <rFont val="Calibri"/>
      </rPr>
      <t>more /usr/share/tomcat/bin/catalina.sh</t>
    </r>
    <r>
      <rPr>
        <sz val="11"/>
        <color rgb="FF000000"/>
        <rFont val="Calibri"/>
      </rPr>
      <t xml:space="preserve">
</t>
    </r>
    <r>
      <rPr>
        <sz val="11"/>
        <color rgb="FF000000"/>
        <rFont val="Calibri"/>
      </rPr>
      <t>Type /touch "$CATALINA_OUT"</t>
    </r>
    <r>
      <rPr>
        <sz val="11"/>
        <color rgb="FF000000"/>
        <rFont val="Calibri"/>
      </rPr>
      <t xml:space="preserve">
</t>
    </r>
    <r>
      <rPr>
        <sz val="11"/>
        <color rgb="FF000000"/>
        <rFont val="Calibri"/>
      </rPr>
      <t>Verify that the start command contains the command "&gt;&gt; "$CATALINA_OUT" 2&gt;&amp;1 "&amp;""</t>
    </r>
    <r>
      <rPr>
        <sz val="11"/>
        <color rgb="FF000000"/>
        <rFont val="Calibri"/>
      </rPr>
      <t xml:space="preserve">
</t>
    </r>
    <r>
      <rPr>
        <sz val="11"/>
        <color rgb="FF000000"/>
        <rFont val="Calibri"/>
      </rPr>
      <t>If the command is not correct or is missing, this is a finding.</t>
    </r>
    <r>
      <rPr>
        <sz val="11"/>
        <color rgb="FF000000"/>
        <rFont val="Calibri"/>
      </rPr>
      <t xml:space="preserve">
</t>
    </r>
    <r>
      <rPr>
        <sz val="11"/>
        <color rgb="FF000000"/>
        <rFont val="Calibri"/>
      </rPr>
      <t>Note: Use the "Enter" key to scroll down after typing /touch "$CATALINA_OUT"</t>
    </r>
  </si>
  <si>
    <t>V-240749</t>
  </si>
  <si>
    <r>
      <rPr>
        <sz val="11"/>
        <rFont val="Calibri"/>
      </rPr>
      <t>tc Server HORIZON must produce log records containing sufficient information to establish what type of events occurred.</t>
    </r>
  </si>
  <si>
    <r>
      <rPr>
        <sz val="11"/>
        <color rgb="FF000000"/>
        <rFont val="Calibri"/>
      </rPr>
      <t>After a security incident has occurred, investigators will often review log files to determine what happened. Understanding what type of event occurred is critical for investigation of a suspicious event.</t>
    </r>
    <r>
      <rPr>
        <sz val="11"/>
        <color rgb="FF000000"/>
        <rFont val="Calibri"/>
      </rPr>
      <t xml:space="preserve">
</t>
    </r>
    <r>
      <rPr>
        <sz val="11"/>
        <color rgb="FF000000"/>
        <rFont val="Calibri"/>
      </rPr>
      <t>Like all servers, tc Server will typically process GET and POST requests clients. These will help investigators understand what happened.</t>
    </r>
  </si>
  <si>
    <r>
      <rPr>
        <sz val="11"/>
        <color rgb="FF000000"/>
        <rFont val="Calibri"/>
      </rPr>
      <t>At the command prompt, execute the following command:</t>
    </r>
    <r>
      <rPr>
        <sz val="11"/>
        <color rgb="FF000000"/>
        <rFont val="Calibri"/>
      </rPr>
      <t xml:space="preserve">
</t>
    </r>
    <r>
      <rPr>
        <sz val="11"/>
        <color rgb="FF000000"/>
        <rFont val="Calibri"/>
      </rPr>
      <t>tail /storage/log/vmware/horizon/localhost_access_log.YYYY-MM-dd.txt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HTTP "GET" and/or "POST" events are not being recorded, this is a finding.</t>
    </r>
  </si>
  <si>
    <t>V-240750</t>
  </si>
  <si>
    <r>
      <rPr>
        <sz val="11"/>
        <rFont val="Calibri"/>
      </rPr>
      <t>tc Server VCO must produce log records containing sufficient information to establish what type of events occurred.</t>
    </r>
  </si>
  <si>
    <r>
      <rPr>
        <sz val="11"/>
        <color rgb="FF000000"/>
        <rFont val="Calibri"/>
      </rPr>
      <t>At the command prompt, execute the following command:</t>
    </r>
    <r>
      <rPr>
        <sz val="11"/>
        <color rgb="FF000000"/>
        <rFont val="Calibri"/>
      </rPr>
      <t xml:space="preserve">
</t>
    </r>
    <r>
      <rPr>
        <sz val="11"/>
        <color rgb="FF000000"/>
        <rFont val="Calibri"/>
      </rPr>
      <t>tail /storage/log/vmware/vco/app-server/localhost_access_log.txt</t>
    </r>
    <r>
      <rPr>
        <sz val="11"/>
        <color rgb="FF000000"/>
        <rFont val="Calibri"/>
      </rPr>
      <t xml:space="preserve">
</t>
    </r>
    <r>
      <rPr>
        <sz val="11"/>
        <color rgb="FF000000"/>
        <rFont val="Calibri"/>
      </rPr>
      <t>If HTTP "GET" and/or "POST" events are not being recorded, this is a finding.</t>
    </r>
  </si>
  <si>
    <t>V-240751</t>
  </si>
  <si>
    <r>
      <rPr>
        <sz val="11"/>
        <rFont val="Calibri"/>
      </rPr>
      <t>tc Server VCAC must produce log records containing sufficient information to establish what type of events occurred.</t>
    </r>
  </si>
  <si>
    <r>
      <rPr>
        <sz val="11"/>
        <color rgb="FF000000"/>
        <rFont val="Calibri"/>
      </rPr>
      <t>Navigate to and open /etc/vcac/server.xml.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&lt;AccessLogValve&gt; below.</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checkExists="true" </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prefix="access_log"</t>
    </r>
    <r>
      <rPr>
        <sz val="11"/>
        <color rgb="FF000000"/>
        <rFont val="Calibri"/>
      </rPr>
      <t xml:space="preserve">
</t>
    </r>
    <r>
      <rPr>
        <sz val="11"/>
        <color rgb="FF000000"/>
        <rFont val="Calibri"/>
      </rPr>
      <t xml:space="preserve">                      requestAttributesEnabled="true"</t>
    </r>
    <r>
      <rPr>
        <sz val="11"/>
        <color rgb="FF000000"/>
        <rFont val="Calibri"/>
      </rPr>
      <t xml:space="preserve">
</t>
    </r>
    <r>
      <rPr>
        <sz val="11"/>
        <color rgb="FF000000"/>
        <rFont val="Calibri"/>
      </rPr>
      <t xml:space="preserve">                      rotatable="false"</t>
    </r>
    <r>
      <rPr>
        <sz val="11"/>
        <color rgb="FF000000"/>
        <rFont val="Calibri"/>
      </rPr>
      <t xml:space="preserve">
</t>
    </r>
    <r>
      <rPr>
        <sz val="11"/>
        <color rgb="FF000000"/>
        <rFont val="Calibri"/>
      </rPr>
      <t xml:space="preserve">                      suffix=".txt"/&gt;</t>
    </r>
  </si>
  <si>
    <r>
      <rPr>
        <sz val="11"/>
        <color rgb="FF000000"/>
        <rFont val="Calibri"/>
      </rPr>
      <t>At the command prompt, execute the following command:</t>
    </r>
    <r>
      <rPr>
        <sz val="11"/>
        <color rgb="FF000000"/>
        <rFont val="Calibri"/>
      </rPr>
      <t xml:space="preserve">
</t>
    </r>
    <r>
      <rPr>
        <sz val="11"/>
        <color rgb="FF000000"/>
        <rFont val="Calibri"/>
      </rPr>
      <t>tail /storage/log/vmware/vcac/access_log.YYYY-MM-dd.txt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HTTP "GET" and/or "POST" events are not being recorded, this is a finding.</t>
    </r>
  </si>
  <si>
    <t>V-240752</t>
  </si>
  <si>
    <r>
      <rPr>
        <sz val="11"/>
        <rFont val="Calibri"/>
      </rPr>
      <t>tc Server HORIZON must produce log records containing sufficient information to establish when (date and time) events occurred.</t>
    </r>
  </si>
  <si>
    <r>
      <rPr>
        <sz val="11"/>
        <color rgb="FF000000"/>
        <rFont val="Calibri"/>
      </rPr>
      <t>After a security incident has occurred, investigators will often review log files to determine when events occurred. Understanding the precise sequence of events is critical for investigation of a suspicious event.</t>
    </r>
    <r>
      <rPr>
        <sz val="11"/>
        <color rgb="FF000000"/>
        <rFont val="Calibri"/>
      </rPr>
      <t xml:space="preserve">
</t>
    </r>
    <r>
      <rPr>
        <sz val="11"/>
        <color rgb="FF000000"/>
        <rFont val="Calibri"/>
      </rPr>
      <t>As a Tomcat derivative, tc Server can be configured with an AccessLogValve. A Valve element represents a component that can be inserted into the request processing pipeline. The pattern attribute of the AccessLogValve controls which data gets logged. The %t parameter specifies that the system time should be recorded.</t>
    </r>
  </si>
  <si>
    <r>
      <rPr>
        <sz val="11"/>
        <color rgb="FF000000"/>
        <rFont val="Calibri"/>
      </rPr>
      <t>At the command prompt, execute the following command:</t>
    </r>
    <r>
      <rPr>
        <sz val="11"/>
        <color rgb="FF000000"/>
        <rFont val="Calibri"/>
      </rPr>
      <t xml:space="preserve">
</t>
    </r>
    <r>
      <rPr>
        <sz val="11"/>
        <color rgb="FF000000"/>
        <rFont val="Calibri"/>
      </rPr>
      <t>tail /storage/log/vmware/horizon/localhost_access_log.YYYY-MM-dd.txt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time and date of events are not being recorded, this is a finding.</t>
    </r>
  </si>
  <si>
    <t>V-240753</t>
  </si>
  <si>
    <r>
      <rPr>
        <sz val="11"/>
        <rFont val="Calibri"/>
      </rPr>
      <t>tc Server VCO must produce log records containing sufficient information to establish when (date and time) events occurred.</t>
    </r>
  </si>
  <si>
    <r>
      <rPr>
        <sz val="11"/>
        <color rgb="FF000000"/>
        <rFont val="Calibri"/>
      </rPr>
      <t>At the command prompt, execute the following command:</t>
    </r>
    <r>
      <rPr>
        <sz val="11"/>
        <color rgb="FF000000"/>
        <rFont val="Calibri"/>
      </rPr>
      <t xml:space="preserve">
</t>
    </r>
    <r>
      <rPr>
        <sz val="11"/>
        <color rgb="FF000000"/>
        <rFont val="Calibri"/>
      </rPr>
      <t>tail /storage/log/vmware/vco/app-server/localhost_access_log.txt</t>
    </r>
    <r>
      <rPr>
        <sz val="11"/>
        <color rgb="FF000000"/>
        <rFont val="Calibri"/>
      </rPr>
      <t xml:space="preserve">
</t>
    </r>
    <r>
      <rPr>
        <sz val="11"/>
        <color rgb="FF000000"/>
        <rFont val="Calibri"/>
      </rPr>
      <t>If the time and date of events are not being recorded, this is a finding.</t>
    </r>
  </si>
  <si>
    <t>V-240754</t>
  </si>
  <si>
    <r>
      <rPr>
        <sz val="11"/>
        <rFont val="Calibri"/>
      </rPr>
      <t>tc Server VCAC must produce log records containing sufficient information to establish when (date and time) events occurred.</t>
    </r>
  </si>
  <si>
    <r>
      <rPr>
        <sz val="11"/>
        <color rgb="FF000000"/>
        <rFont val="Calibri"/>
      </rPr>
      <t>At the command prompt, execute the following command:</t>
    </r>
    <r>
      <rPr>
        <sz val="11"/>
        <color rgb="FF000000"/>
        <rFont val="Calibri"/>
      </rPr>
      <t xml:space="preserve">
</t>
    </r>
    <r>
      <rPr>
        <sz val="11"/>
        <color rgb="FF000000"/>
        <rFont val="Calibri"/>
      </rPr>
      <t>tail /storage/log/vmware/vcac/access_log.YYYY-MM-dd.txt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time and date of events are not being recorded, this is a finding.</t>
    </r>
  </si>
  <si>
    <t>V-240755</t>
  </si>
  <si>
    <r>
      <rPr>
        <sz val="11"/>
        <rFont val="Calibri"/>
      </rPr>
      <t>tc Server HORIZON must produce log records containing sufficient information to establish where within the web server the events occurred.</t>
    </r>
  </si>
  <si>
    <r>
      <rPr>
        <sz val="11"/>
        <color rgb="FF000000"/>
        <rFont val="Calibri"/>
      </rPr>
      <t>After a security incident has occurred, investigators will often review log files to determine what happened. tc Server HORIZON must create a log entry when users access the system, and the system authenticates the users.</t>
    </r>
    <r>
      <rPr>
        <sz val="11"/>
        <color rgb="FF000000"/>
        <rFont val="Calibri"/>
      </rPr>
      <t xml:space="preserve">
</t>
    </r>
    <r>
      <rPr>
        <sz val="11"/>
        <color rgb="FF000000"/>
        <rFont val="Calibri"/>
      </rPr>
      <t>The logs must contain information about user sessions to include what type of event occurred, when (date and time) events occurred, where within the server the events occurred, the client source of the events, the outcome (success or failure) of the event, the identity of the user/subject/process associated with the event.</t>
    </r>
    <r>
      <rPr>
        <sz val="11"/>
        <color rgb="FF000000"/>
        <rFont val="Calibri"/>
      </rPr>
      <t xml:space="preserve">
</t>
    </r>
    <r>
      <rPr>
        <sz val="11"/>
        <color rgb="FF000000"/>
        <rFont val="Calibri"/>
      </rPr>
      <t>Like all web servers, tc Server will log the requested URL and the parameters, if any, sent in the request. This information will enable investigators to determine where in the server an action was requested.</t>
    </r>
  </si>
  <si>
    <r>
      <rPr>
        <sz val="11"/>
        <color rgb="FF000000"/>
        <rFont val="Calibri"/>
      </rPr>
      <t>At the command prompt, execute the following command:</t>
    </r>
    <r>
      <rPr>
        <sz val="11"/>
        <color rgb="FF000000"/>
        <rFont val="Calibri"/>
      </rPr>
      <t xml:space="preserve">
</t>
    </r>
    <r>
      <rPr>
        <sz val="11"/>
        <color rgb="FF000000"/>
        <rFont val="Calibri"/>
      </rPr>
      <t>tail /storage/log/vmware/horizon/localhost_access_log.YYYY-MM-dd.txt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location of events are not being recorded, this is a finding.</t>
    </r>
  </si>
  <si>
    <t>V-240756</t>
  </si>
  <si>
    <r>
      <rPr>
        <sz val="11"/>
        <rFont val="Calibri"/>
      </rPr>
      <t>tc Server VCO must produce log records containing sufficient information to establish where within the web server the events occurred.</t>
    </r>
  </si>
  <si>
    <r>
      <rPr>
        <sz val="11"/>
        <color rgb="FF000000"/>
        <rFont val="Calibri"/>
      </rPr>
      <t>At the command prompt, execute the following command:</t>
    </r>
    <r>
      <rPr>
        <sz val="11"/>
        <color rgb="FF000000"/>
        <rFont val="Calibri"/>
      </rPr>
      <t xml:space="preserve">
</t>
    </r>
    <r>
      <rPr>
        <sz val="11"/>
        <color rgb="FF000000"/>
        <rFont val="Calibri"/>
      </rPr>
      <t>tail /storage/log/vmware/vco/app-server/localhost_access_log.txt</t>
    </r>
    <r>
      <rPr>
        <sz val="11"/>
        <color rgb="FF000000"/>
        <rFont val="Calibri"/>
      </rPr>
      <t xml:space="preserve">
</t>
    </r>
    <r>
      <rPr>
        <sz val="11"/>
        <color rgb="FF000000"/>
        <rFont val="Calibri"/>
      </rPr>
      <t>If the location of events are not being recorded, this is a finding.</t>
    </r>
  </si>
  <si>
    <t>V-240757</t>
  </si>
  <si>
    <r>
      <rPr>
        <sz val="11"/>
        <rFont val="Calibri"/>
      </rPr>
      <t>tc Server VCAC must produce log records containing sufficient information to establish where within the web server the events occurred.</t>
    </r>
  </si>
  <si>
    <r>
      <rPr>
        <sz val="11"/>
        <color rgb="FF000000"/>
        <rFont val="Calibri"/>
      </rPr>
      <t>At the command prompt, execute the following command:</t>
    </r>
    <r>
      <rPr>
        <sz val="11"/>
        <color rgb="FF000000"/>
        <rFont val="Calibri"/>
      </rPr>
      <t xml:space="preserve">
</t>
    </r>
    <r>
      <rPr>
        <sz val="11"/>
        <color rgb="FF000000"/>
        <rFont val="Calibri"/>
      </rPr>
      <t>tail /storage/log/vmware/vcac/access_log.YYYY-MM-dd.txt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location of events are not being recorded, this is a finding.</t>
    </r>
  </si>
  <si>
    <t>V-240758</t>
  </si>
  <si>
    <r>
      <rPr>
        <sz val="11"/>
        <rFont val="Calibri"/>
      </rPr>
      <t>tc Server HORIZON must produce log records containing sufficient information to establish the source of events.</t>
    </r>
  </si>
  <si>
    <r>
      <rPr>
        <sz val="11"/>
        <color rgb="FF000000"/>
        <rFont val="Calibri"/>
      </rPr>
      <t>After a security incident has occurred, investigators will often review log files to determine what happened. tc Server HORIZON must create a log entry when users access the system, and the system authenticates the users.</t>
    </r>
    <r>
      <rPr>
        <sz val="11"/>
        <color rgb="FF000000"/>
        <rFont val="Calibri"/>
      </rPr>
      <t xml:space="preserve">
</t>
    </r>
    <r>
      <rPr>
        <sz val="11"/>
        <color rgb="FF000000"/>
        <rFont val="Calibri"/>
      </rPr>
      <t>The logs must contain information about user sessions to include what type of event occurred, when (date and time) events occurred, where within the server the events occurred, the client source of the events, the outcome (success or failure) of the event, the identity of the user/subject/process associated with the event.</t>
    </r>
    <r>
      <rPr>
        <sz val="11"/>
        <color rgb="FF000000"/>
        <rFont val="Calibri"/>
      </rPr>
      <t xml:space="preserve">
</t>
    </r>
    <r>
      <rPr>
        <sz val="11"/>
        <color rgb="FF000000"/>
        <rFont val="Calibri"/>
      </rPr>
      <t>As a Tomcat derivative, tc Server can be configured with an AccessLogValve. A Valve element represents a component that can be inserted into the request processing pipeline. The pattern attribute of the AccessLogValve controls which data gets logged. The %h parameter will record the remote hostname or IP address that sent the request; i.e. the source of the event.</t>
    </r>
  </si>
  <si>
    <r>
      <rPr>
        <sz val="11"/>
        <color rgb="FF000000"/>
        <rFont val="Calibri"/>
      </rPr>
      <t>At the command prompt, execute the following command:</t>
    </r>
    <r>
      <rPr>
        <sz val="11"/>
        <color rgb="FF000000"/>
        <rFont val="Calibri"/>
      </rPr>
      <t xml:space="preserve">
</t>
    </r>
    <r>
      <rPr>
        <sz val="11"/>
        <color rgb="FF000000"/>
        <rFont val="Calibri"/>
      </rPr>
      <t>tail /storage/log/vmware/horizon/localhost_access_log.YYYY-MM-dd.txt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source IP of events are not being recorded, this is a finding.</t>
    </r>
  </si>
  <si>
    <t>V-240759</t>
  </si>
  <si>
    <r>
      <rPr>
        <sz val="11"/>
        <rFont val="Calibri"/>
      </rPr>
      <t>tc Server VCO must produce log records containing sufficient information to establish the source of events.</t>
    </r>
  </si>
  <si>
    <r>
      <rPr>
        <sz val="11"/>
        <color rgb="FF000000"/>
        <rFont val="Calibri"/>
      </rPr>
      <t>At the command prompt, execute the following command:</t>
    </r>
    <r>
      <rPr>
        <sz val="11"/>
        <color rgb="FF000000"/>
        <rFont val="Calibri"/>
      </rPr>
      <t xml:space="preserve">
</t>
    </r>
    <r>
      <rPr>
        <sz val="11"/>
        <color rgb="FF000000"/>
        <rFont val="Calibri"/>
      </rPr>
      <t>tail /storage/log/vmware/vco/app-server/localhost_access_log.txt</t>
    </r>
    <r>
      <rPr>
        <sz val="11"/>
        <color rgb="FF000000"/>
        <rFont val="Calibri"/>
      </rPr>
      <t xml:space="preserve">
</t>
    </r>
    <r>
      <rPr>
        <sz val="11"/>
        <color rgb="FF000000"/>
        <rFont val="Calibri"/>
      </rPr>
      <t>If the source IP of events are not being recorded, this is a finding.</t>
    </r>
  </si>
  <si>
    <t>V-240760</t>
  </si>
  <si>
    <r>
      <rPr>
        <sz val="11"/>
        <rFont val="Calibri"/>
      </rPr>
      <t>tc Server VCAC must produce log records containing sufficient information to establish the source of events.</t>
    </r>
  </si>
  <si>
    <r>
      <rPr>
        <sz val="11"/>
        <color rgb="FF000000"/>
        <rFont val="Calibri"/>
      </rPr>
      <t>At the command prompt, execute the following command:</t>
    </r>
    <r>
      <rPr>
        <sz val="11"/>
        <color rgb="FF000000"/>
        <rFont val="Calibri"/>
      </rPr>
      <t xml:space="preserve">
</t>
    </r>
    <r>
      <rPr>
        <sz val="11"/>
        <color rgb="FF000000"/>
        <rFont val="Calibri"/>
      </rPr>
      <t>tail /storage/log/vmware/vcac/access_log.YYYY-MM-dd.txt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source IP of events are not being recorded, this is a finding.</t>
    </r>
  </si>
  <si>
    <t>V-240761</t>
  </si>
  <si>
    <r>
      <rPr>
        <sz val="11"/>
        <rFont val="Calibri"/>
      </rPr>
      <t>tc Server HORIZON must be configured with the RemoteIpValve in order to produce log records containing the client IP information as the source and destination and not the load balancer or proxy IP information with each event.</t>
    </r>
  </si>
  <si>
    <r>
      <rPr>
        <sz val="11"/>
        <color rgb="FF000000"/>
        <rFont val="Calibri"/>
      </rPr>
      <t>Navigate to and open /opt/vmware/horizon/workspace/conf/server.xml.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&lt;RemoteIpValve&gt; below.</t>
    </r>
    <r>
      <rPr>
        <sz val="11"/>
        <color rgb="FF000000"/>
        <rFont val="Calibri"/>
      </rPr>
      <t xml:space="preserve">
</t>
    </r>
    <r>
      <rPr>
        <sz val="11"/>
        <color rgb="FF000000"/>
        <rFont val="Calibri"/>
      </rPr>
      <t>Note: The "RemoteIpValve" should be configured as follows:</t>
    </r>
    <r>
      <rPr>
        <sz val="11"/>
        <color rgb="FF000000"/>
        <rFont val="Calibri"/>
      </rPr>
      <t xml:space="preserve">
</t>
    </r>
    <r>
      <rPr>
        <sz val="11"/>
        <color rgb="FF000000"/>
        <rFont val="Calibri"/>
      </rPr>
      <t xml:space="preserve">                &lt;Valve className="org.apache.catalina.valves.RemoteIpValve"</t>
    </r>
    <r>
      <rPr>
        <sz val="11"/>
        <color rgb="FF000000"/>
        <rFont val="Calibri"/>
      </rPr>
      <t xml:space="preserve">
</t>
    </r>
    <r>
      <rPr>
        <sz val="11"/>
        <color rgb="FF000000"/>
        <rFont val="Calibri"/>
      </rPr>
      <t xml:space="preserve">                       httpServerPort="80"</t>
    </r>
    <r>
      <rPr>
        <sz val="11"/>
        <color rgb="FF000000"/>
        <rFont val="Calibri"/>
      </rPr>
      <t xml:space="preserve">
</t>
    </r>
    <r>
      <rPr>
        <sz val="11"/>
        <color rgb="FF000000"/>
        <rFont val="Calibri"/>
      </rPr>
      <t xml:space="preserve">                       httpsServerPort="443"</t>
    </r>
    <r>
      <rPr>
        <sz val="11"/>
        <color rgb="FF000000"/>
        <rFont val="Calibri"/>
      </rPr>
      <t xml:space="preserve">
</t>
    </r>
    <r>
      <rPr>
        <sz val="11"/>
        <color rgb="FF000000"/>
        <rFont val="Calibri"/>
      </rPr>
      <t xml:space="preserve">                       protocolHeader="x-forwarded-proto"</t>
    </r>
    <r>
      <rPr>
        <sz val="11"/>
        <color rgb="FF000000"/>
        <rFont val="Calibri"/>
      </rPr>
      <t xml:space="preserve">
</t>
    </r>
    <r>
      <rPr>
        <sz val="11"/>
        <color rgb="FF000000"/>
        <rFont val="Calibri"/>
      </rPr>
      <t xml:space="preserve">                       proxiesHeader="x-forwarded-by"</t>
    </r>
    <r>
      <rPr>
        <sz val="11"/>
        <color rgb="FF000000"/>
        <rFont val="Calibri"/>
      </rPr>
      <t xml:space="preserve">
</t>
    </r>
    <r>
      <rPr>
        <sz val="11"/>
        <color rgb="FF000000"/>
        <rFont val="Calibri"/>
      </rPr>
      <t xml:space="preserve">                       remoteIpHeader="x-forwarded-for"</t>
    </r>
    <r>
      <rPr>
        <sz val="11"/>
        <color rgb="FF000000"/>
        <rFont val="Calibri"/>
      </rPr>
      <t xml:space="preserve">
</t>
    </r>
    <r>
      <rPr>
        <sz val="11"/>
        <color rgb="FF000000"/>
        <rFont val="Calibri"/>
      </rPr>
      <t xml:space="preserve">                       internalProxies="127\.0\.0\.1"/&gt;</t>
    </r>
  </si>
  <si>
    <r>
      <rPr>
        <sz val="11"/>
        <color rgb="FF000000"/>
        <rFont val="Calibri"/>
      </rPr>
      <t xml:space="preserve">tc Server HORIZON logging capability is critical for accurate forensic analysis. Without sufficient and accurate information, a correct replay of the events cannot be determined. </t>
    </r>
    <r>
      <rPr>
        <sz val="11"/>
        <color rgb="FF000000"/>
        <rFont val="Calibri"/>
      </rPr>
      <t xml:space="preserve">
</t>
    </r>
    <r>
      <rPr>
        <sz val="11"/>
        <color rgb="FF000000"/>
        <rFont val="Calibri"/>
      </rPr>
      <t>Ascertaining the correct source, e.g. source IP, of the events is important during forensic analysis. Correctly determining the source of events will add information to the overall reconstruction of the logable event. By determining the source of the event correctly, analysis of the enterprise can be undertaken to determine if events tied to the source occurred in other areas within the enterprise.</t>
    </r>
    <r>
      <rPr>
        <sz val="11"/>
        <color rgb="FF000000"/>
        <rFont val="Calibri"/>
      </rPr>
      <t xml:space="preserve">
</t>
    </r>
    <r>
      <rPr>
        <sz val="11"/>
        <color rgb="FF000000"/>
        <rFont val="Calibri"/>
      </rPr>
      <t>tc Server HORIZON must be configured with the RemoteIpValve element in order to record the Client source vice the load balancer or proxy server as the source of every logable event. The RemoteIpValve enables the x-forward-* HTTP properties, which are used by the load balance to provide the client source.</t>
    </r>
  </si>
  <si>
    <r>
      <rPr>
        <sz val="11"/>
        <color rgb="FF000000"/>
        <rFont val="Calibri"/>
      </rPr>
      <t>At the command prompt, execute the following command:</t>
    </r>
    <r>
      <rPr>
        <sz val="11"/>
        <color rgb="FF000000"/>
        <rFont val="Calibri"/>
      </rPr>
      <t xml:space="preserve">
</t>
    </r>
    <r>
      <rPr>
        <sz val="11"/>
        <color rgb="FF000000"/>
        <rFont val="Calibri"/>
      </rPr>
      <t>tail /storage/log/vmware/horizon/localhost_access_log.YYYY-MM-dd.txt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actual client IP information, not load balancer or proxy server, is not being recorded, this is a finding.</t>
    </r>
  </si>
  <si>
    <t>V-240762</t>
  </si>
  <si>
    <r>
      <rPr>
        <sz val="11"/>
        <rFont val="Calibri"/>
      </rPr>
      <t>tc Server VCO must be configured with the RemoteIpValve in order to produce log records containing the client IP information as the source and destination and not the load balancer or proxy IP information with each event.</t>
    </r>
  </si>
  <si>
    <r>
      <rPr>
        <sz val="11"/>
        <color rgb="FF000000"/>
        <rFont val="Calibri"/>
      </rPr>
      <t>Navigate to and open /etc/vco/app-server/server.xml.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&lt;RemoteIpValve&gt; below.</t>
    </r>
    <r>
      <rPr>
        <sz val="11"/>
        <color rgb="FF000000"/>
        <rFont val="Calibri"/>
      </rPr>
      <t xml:space="preserve">
</t>
    </r>
    <r>
      <rPr>
        <sz val="11"/>
        <color rgb="FF000000"/>
        <rFont val="Calibri"/>
      </rPr>
      <t>Note: The "RemoteIpValve" should be configured as follows:</t>
    </r>
    <r>
      <rPr>
        <sz val="11"/>
        <color rgb="FF000000"/>
        <rFont val="Calibri"/>
      </rPr>
      <t xml:space="preserve">
</t>
    </r>
    <r>
      <rPr>
        <sz val="11"/>
        <color rgb="FF000000"/>
        <rFont val="Calibri"/>
      </rPr>
      <t xml:space="preserve">                &lt;Valve className="org.apache.catalina.valves.RemoteIpValve"</t>
    </r>
    <r>
      <rPr>
        <sz val="11"/>
        <color rgb="FF000000"/>
        <rFont val="Calibri"/>
      </rPr>
      <t xml:space="preserve">
</t>
    </r>
    <r>
      <rPr>
        <sz val="11"/>
        <color rgb="FF000000"/>
        <rFont val="Calibri"/>
      </rPr>
      <t xml:space="preserve">                       remoteIpHeader="x-forwarded-for"</t>
    </r>
    <r>
      <rPr>
        <sz val="11"/>
        <color rgb="FF000000"/>
        <rFont val="Calibri"/>
      </rPr>
      <t xml:space="preserve">
</t>
    </r>
    <r>
      <rPr>
        <sz val="11"/>
        <color rgb="FF000000"/>
        <rFont val="Calibri"/>
      </rPr>
      <t xml:space="preserve">                       remoteIpProxiesHeader="x-forwarded-by"</t>
    </r>
    <r>
      <rPr>
        <sz val="11"/>
        <color rgb="FF000000"/>
        <rFont val="Calibri"/>
      </rPr>
      <t xml:space="preserve">
</t>
    </r>
    <r>
      <rPr>
        <sz val="11"/>
        <color rgb="FF000000"/>
        <rFont val="Calibri"/>
      </rPr>
      <t xml:space="preserve">                       internalProxies=".*"</t>
    </r>
    <r>
      <rPr>
        <sz val="11"/>
        <color rgb="FF000000"/>
        <rFont val="Calibri"/>
      </rPr>
      <t xml:space="preserve">
</t>
    </r>
    <r>
      <rPr>
        <sz val="11"/>
        <color rgb="FF000000"/>
        <rFont val="Calibri"/>
      </rPr>
      <t xml:space="preserve">                       protocolHeader="x-forwarded-proto" /&gt;</t>
    </r>
  </si>
  <si>
    <r>
      <rPr>
        <sz val="11"/>
        <color rgb="FF000000"/>
        <rFont val="Calibri"/>
      </rPr>
      <t>At the command prompt, execute the following command:</t>
    </r>
    <r>
      <rPr>
        <sz val="11"/>
        <color rgb="FF000000"/>
        <rFont val="Calibri"/>
      </rPr>
      <t xml:space="preserve">
</t>
    </r>
    <r>
      <rPr>
        <sz val="11"/>
        <color rgb="FF000000"/>
        <rFont val="Calibri"/>
      </rPr>
      <t>tail /storage/log/vmware/vco/app-server/localhost_access_log.txt</t>
    </r>
    <r>
      <rPr>
        <sz val="11"/>
        <color rgb="FF000000"/>
        <rFont val="Calibri"/>
      </rPr>
      <t xml:space="preserve">
</t>
    </r>
    <r>
      <rPr>
        <sz val="11"/>
        <color rgb="FF000000"/>
        <rFont val="Calibri"/>
      </rPr>
      <t>If actual client IP information, not load balancer or proxy server, is not being recorded, this is a finding.</t>
    </r>
  </si>
  <si>
    <t>V-240763</t>
  </si>
  <si>
    <r>
      <rPr>
        <sz val="11"/>
        <rFont val="Calibri"/>
      </rPr>
      <t>tc Server VCAC must be configured with the RemoteIpValve in order to produce log records containing the client IP information as the source and destination and not the load balancer or proxy IP information with each event.</t>
    </r>
  </si>
  <si>
    <r>
      <rPr>
        <sz val="11"/>
        <color rgb="FF000000"/>
        <rFont val="Calibri"/>
      </rPr>
      <t>Navigate to and open /etc/vcac/server.xml.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&lt;RemoteIpValve&gt; below.</t>
    </r>
    <r>
      <rPr>
        <sz val="11"/>
        <color rgb="FF000000"/>
        <rFont val="Calibri"/>
      </rPr>
      <t xml:space="preserve">
</t>
    </r>
    <r>
      <rPr>
        <sz val="11"/>
        <color rgb="FF000000"/>
        <rFont val="Calibri"/>
      </rPr>
      <t>Note: The "RemoteIpValve" should be configured as follows:</t>
    </r>
    <r>
      <rPr>
        <sz val="11"/>
        <color rgb="FF000000"/>
        <rFont val="Calibri"/>
      </rPr>
      <t xml:space="preserve">
</t>
    </r>
    <r>
      <rPr>
        <sz val="11"/>
        <color rgb="FF000000"/>
        <rFont val="Calibri"/>
      </rPr>
      <t xml:space="preserve">                &lt;Valve className="org.apache.catalina.valves.RemoteIpValve"</t>
    </r>
    <r>
      <rPr>
        <sz val="11"/>
        <color rgb="FF000000"/>
        <rFont val="Calibri"/>
      </rPr>
      <t xml:space="preserve">
</t>
    </r>
    <r>
      <rPr>
        <sz val="11"/>
        <color rgb="FF000000"/>
        <rFont val="Calibri"/>
      </rPr>
      <t xml:space="preserve">                        httpServerPort="80"</t>
    </r>
    <r>
      <rPr>
        <sz val="11"/>
        <color rgb="FF000000"/>
        <rFont val="Calibri"/>
      </rPr>
      <t xml:space="preserve">
</t>
    </r>
    <r>
      <rPr>
        <sz val="11"/>
        <color rgb="FF000000"/>
        <rFont val="Calibri"/>
      </rPr>
      <t xml:space="preserve">                        httpsServerPort="443" </t>
    </r>
    <r>
      <rPr>
        <sz val="11"/>
        <color rgb="FF000000"/>
        <rFont val="Calibri"/>
      </rPr>
      <t xml:space="preserve">
</t>
    </r>
    <r>
      <rPr>
        <sz val="11"/>
        <color rgb="FF000000"/>
        <rFont val="Calibri"/>
      </rPr>
      <t xml:space="preserve">                        internalProxies="127\.0\.0\.1"</t>
    </r>
    <r>
      <rPr>
        <sz val="11"/>
        <color rgb="FF000000"/>
        <rFont val="Calibri"/>
      </rPr>
      <t xml:space="preserve">
</t>
    </r>
    <r>
      <rPr>
        <sz val="11"/>
        <color rgb="FF000000"/>
        <rFont val="Calibri"/>
      </rPr>
      <t xml:space="preserve">                        protocolHeader="x-forwarded-proto"</t>
    </r>
    <r>
      <rPr>
        <sz val="11"/>
        <color rgb="FF000000"/>
        <rFont val="Calibri"/>
      </rPr>
      <t xml:space="preserve">
</t>
    </r>
    <r>
      <rPr>
        <sz val="11"/>
        <color rgb="FF000000"/>
        <rFont val="Calibri"/>
      </rPr>
      <t xml:space="preserve">                        proxiesHeader="x-forwarded-by"</t>
    </r>
    <r>
      <rPr>
        <sz val="11"/>
        <color rgb="FF000000"/>
        <rFont val="Calibri"/>
      </rPr>
      <t xml:space="preserve">
</t>
    </r>
    <r>
      <rPr>
        <sz val="11"/>
        <color rgb="FF000000"/>
        <rFont val="Calibri"/>
      </rPr>
      <t xml:space="preserve">                        remoteIpHeader="x-forwarded-for"/&gt;</t>
    </r>
  </si>
  <si>
    <r>
      <rPr>
        <sz val="11"/>
        <color rgb="FF000000"/>
        <rFont val="Calibri"/>
      </rPr>
      <t xml:space="preserve">tc Server VCAC logging capability is critical for accurate forensic analysis. Without sufficient and accurate information, a correct replay of the events cannot be determined. </t>
    </r>
    <r>
      <rPr>
        <sz val="11"/>
        <color rgb="FF000000"/>
        <rFont val="Calibri"/>
      </rPr>
      <t xml:space="preserve">
</t>
    </r>
    <r>
      <rPr>
        <sz val="11"/>
        <color rgb="FF000000"/>
        <rFont val="Calibri"/>
      </rPr>
      <t>Ascertaining the correct source, e.g. source IP, of the events is important during forensic analysis. Correctly determining the source of events will add information to the overall reconstruction of the logable event. By determining the source of the event correctly, analysis of the enterprise can be undertaken to determine if events tied to the source occurred in other areas within the enterprise.</t>
    </r>
    <r>
      <rPr>
        <sz val="11"/>
        <color rgb="FF000000"/>
        <rFont val="Calibri"/>
      </rPr>
      <t xml:space="preserve">
</t>
    </r>
    <r>
      <rPr>
        <sz val="11"/>
        <color rgb="FF000000"/>
        <rFont val="Calibri"/>
      </rPr>
      <t>tc Server VCAC must be configured with the RemoteIpValve element in order to record the Client source vice the load balancer or proxy server as the source of every logable event. The RemoteIpValve enables the x-forward-* HTTP properties, which are used by the load balance to provide the client source.</t>
    </r>
  </si>
  <si>
    <r>
      <rPr>
        <sz val="11"/>
        <color rgb="FF000000"/>
        <rFont val="Calibri"/>
      </rPr>
      <t>At the command prompt, execute the following command:</t>
    </r>
    <r>
      <rPr>
        <sz val="11"/>
        <color rgb="FF000000"/>
        <rFont val="Calibri"/>
      </rPr>
      <t xml:space="preserve">
</t>
    </r>
    <r>
      <rPr>
        <sz val="11"/>
        <color rgb="FF000000"/>
        <rFont val="Calibri"/>
      </rPr>
      <t>tail /storage/log/vmware/vcac/access_log.YYYY-MM-dd.txt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actual client IP information, not load balancer or proxy server, is not being recorded, this is a finding.</t>
    </r>
  </si>
  <si>
    <t>V-240764</t>
  </si>
  <si>
    <r>
      <rPr>
        <sz val="11"/>
        <rFont val="Calibri"/>
      </rPr>
      <t>tc Server HORIZON must produce log records that contain sufficient information to establish the outcome (success or failure) of events.</t>
    </r>
  </si>
  <si>
    <r>
      <rPr>
        <sz val="11"/>
        <color rgb="FF000000"/>
        <rFont val="Calibri"/>
      </rPr>
      <t>After a security incident has occurred, investigators will often review log files to determine what happened. tc Server HORIZON must create a log entry when users access the system, and the system authenticates the users.</t>
    </r>
    <r>
      <rPr>
        <sz val="11"/>
        <color rgb="FF000000"/>
        <rFont val="Calibri"/>
      </rPr>
      <t xml:space="preserve">
</t>
    </r>
    <r>
      <rPr>
        <sz val="11"/>
        <color rgb="FF000000"/>
        <rFont val="Calibri"/>
      </rPr>
      <t>The logs must contain information about user sessions to include what type of event occurred, when (date and time) events occurred, where within the server the events occurred, the client source of the events, the outcome (success or failure) of the event, the identity of the user/subject/process associated with the event.</t>
    </r>
    <r>
      <rPr>
        <sz val="11"/>
        <color rgb="FF000000"/>
        <rFont val="Calibri"/>
      </rPr>
      <t xml:space="preserve">
</t>
    </r>
    <r>
      <rPr>
        <sz val="11"/>
        <color rgb="FF000000"/>
        <rFont val="Calibri"/>
      </rPr>
      <t>Like all web servers, tc Server generates HTTP status codes. The status code is a 3-digit indicator of the outcome of the server's response to the request.</t>
    </r>
  </si>
  <si>
    <r>
      <rPr>
        <sz val="11"/>
        <color rgb="FF000000"/>
        <rFont val="Calibri"/>
      </rPr>
      <t>At the command prompt, execute the following command:</t>
    </r>
    <r>
      <rPr>
        <sz val="11"/>
        <color rgb="FF000000"/>
        <rFont val="Calibri"/>
      </rPr>
      <t xml:space="preserve">
</t>
    </r>
    <r>
      <rPr>
        <sz val="11"/>
        <color rgb="FF000000"/>
        <rFont val="Calibri"/>
      </rPr>
      <t>tail /storage/log/vmware/horizon/localhost_access_log.YYYY-MM-dd.txt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HTTP status codes are not being recorded, this is a finding.</t>
    </r>
    <r>
      <rPr>
        <sz val="11"/>
        <color rgb="FF000000"/>
        <rFont val="Calibri"/>
      </rPr>
      <t xml:space="preserve">
</t>
    </r>
    <r>
      <rPr>
        <sz val="11"/>
        <color rgb="FF000000"/>
        <rFont val="Calibri"/>
      </rPr>
      <t>Note: HTTP status codes are 3-digit codes, which are recorded immediately after "HTTP/1.1"</t>
    </r>
  </si>
  <si>
    <t>V-240765</t>
  </si>
  <si>
    <r>
      <rPr>
        <sz val="11"/>
        <rFont val="Calibri"/>
      </rPr>
      <t>tc Server VCO must produce log records that contain sufficient information to establish the outcome (success or failure) of events.</t>
    </r>
  </si>
  <si>
    <r>
      <rPr>
        <sz val="11"/>
        <color rgb="FF000000"/>
        <rFont val="Calibri"/>
      </rPr>
      <t>At the command prompt, execute the following command:</t>
    </r>
    <r>
      <rPr>
        <sz val="11"/>
        <color rgb="FF000000"/>
        <rFont val="Calibri"/>
      </rPr>
      <t xml:space="preserve">
</t>
    </r>
    <r>
      <rPr>
        <sz val="11"/>
        <color rgb="FF000000"/>
        <rFont val="Calibri"/>
      </rPr>
      <t>tail /storage/log/vmware/vco/app-server/localhost_access_log.txt</t>
    </r>
    <r>
      <rPr>
        <sz val="11"/>
        <color rgb="FF000000"/>
        <rFont val="Calibri"/>
      </rPr>
      <t xml:space="preserve">
</t>
    </r>
    <r>
      <rPr>
        <sz val="11"/>
        <color rgb="FF000000"/>
        <rFont val="Calibri"/>
      </rPr>
      <t>If the HTTP status codes are not being recorded, this is a finding.</t>
    </r>
    <r>
      <rPr>
        <sz val="11"/>
        <color rgb="FF000000"/>
        <rFont val="Calibri"/>
      </rPr>
      <t xml:space="preserve">
</t>
    </r>
    <r>
      <rPr>
        <sz val="11"/>
        <color rgb="FF000000"/>
        <rFont val="Calibri"/>
      </rPr>
      <t>Note: HTTP status codes are 3-digit codes, which are recorded immediately after "HTTP/1.1"</t>
    </r>
  </si>
  <si>
    <t>V-240766</t>
  </si>
  <si>
    <r>
      <rPr>
        <sz val="11"/>
        <rFont val="Calibri"/>
      </rPr>
      <t>tc Server VCAC must produce log records that contain sufficient information to establish the outcome (success or failure) of events.</t>
    </r>
  </si>
  <si>
    <r>
      <rPr>
        <sz val="11"/>
        <color rgb="FF000000"/>
        <rFont val="Calibri"/>
      </rPr>
      <t>Navigate to and open /etc/vcac/server.xml.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&lt;AccessLogValve&gt; below.</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checkExists="true" </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prefix="access_log"</t>
    </r>
    <r>
      <rPr>
        <sz val="11"/>
        <color rgb="FF000000"/>
        <rFont val="Calibri"/>
      </rPr>
      <t xml:space="preserve">
</t>
    </r>
    <r>
      <rPr>
        <sz val="11"/>
        <color rgb="FF000000"/>
        <rFont val="Calibri"/>
      </rPr>
      <t xml:space="preserve">                        requestAttributesEnabled="true"</t>
    </r>
    <r>
      <rPr>
        <sz val="11"/>
        <color rgb="FF000000"/>
        <rFont val="Calibri"/>
      </rPr>
      <t xml:space="preserve">
</t>
    </r>
    <r>
      <rPr>
        <sz val="11"/>
        <color rgb="FF000000"/>
        <rFont val="Calibri"/>
      </rPr>
      <t xml:space="preserve">                        rotatable="false"</t>
    </r>
    <r>
      <rPr>
        <sz val="11"/>
        <color rgb="FF000000"/>
        <rFont val="Calibri"/>
      </rPr>
      <t xml:space="preserve">
</t>
    </r>
    <r>
      <rPr>
        <sz val="11"/>
        <color rgb="FF000000"/>
        <rFont val="Calibri"/>
      </rPr>
      <t xml:space="preserve">                        suffix=".txt"/&gt;</t>
    </r>
  </si>
  <si>
    <r>
      <rPr>
        <sz val="11"/>
        <color rgb="FF000000"/>
        <rFont val="Calibri"/>
      </rPr>
      <t>At the command prompt, execute the following command:</t>
    </r>
    <r>
      <rPr>
        <sz val="11"/>
        <color rgb="FF000000"/>
        <rFont val="Calibri"/>
      </rPr>
      <t xml:space="preserve">
</t>
    </r>
    <r>
      <rPr>
        <sz val="11"/>
        <color rgb="FF000000"/>
        <rFont val="Calibri"/>
      </rPr>
      <t>tail /storage/log/vmware/vcac/access_log.YYYY-MM-dd.txt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HTTP status codes are not being recorded, this is a finding.</t>
    </r>
    <r>
      <rPr>
        <sz val="11"/>
        <color rgb="FF000000"/>
        <rFont val="Calibri"/>
      </rPr>
      <t xml:space="preserve">
</t>
    </r>
    <r>
      <rPr>
        <sz val="11"/>
        <color rgb="FF000000"/>
        <rFont val="Calibri"/>
      </rPr>
      <t>Note: HTTP status codes are 3-digit codes, which are recorded immediately after "HTTP/1.1"</t>
    </r>
  </si>
  <si>
    <t>V-240767</t>
  </si>
  <si>
    <r>
      <rPr>
        <sz val="11"/>
        <rFont val="Calibri"/>
      </rPr>
      <t>tc Server HORIZON must produce log records containing sufficient information to establish the identity of any user/subject or process associated with an event.</t>
    </r>
  </si>
  <si>
    <r>
      <rPr>
        <sz val="11"/>
        <color rgb="FF000000"/>
        <rFont val="Calibri"/>
      </rPr>
      <t>After a security incident has occurred, investigators will often review log files to determine what happened. tc Server HORIZON must create a log entry when users access the system, and the system authenticates the users.</t>
    </r>
    <r>
      <rPr>
        <sz val="11"/>
        <color rgb="FF000000"/>
        <rFont val="Calibri"/>
      </rPr>
      <t xml:space="preserve">
</t>
    </r>
    <r>
      <rPr>
        <sz val="11"/>
        <color rgb="FF000000"/>
        <rFont val="Calibri"/>
      </rPr>
      <t>The logs must contain information about user sessions to include what type of event occurred, when (date and time) events occurred, where within the server the events occurred, the client source of the events, the outcome (success or failure) of the event, the identity of the user/subject/process associated with the event.</t>
    </r>
    <r>
      <rPr>
        <sz val="11"/>
        <color rgb="FF000000"/>
        <rFont val="Calibri"/>
      </rPr>
      <t xml:space="preserve">
</t>
    </r>
    <r>
      <rPr>
        <sz val="11"/>
        <color rgb="FF000000"/>
        <rFont val="Calibri"/>
      </rPr>
      <t>As a Tomcat derivative, tc Server can be configured with an AccessLogValve. A Valve element represents a component that can be inserted into the request processing pipeline. The pattern attribute of the AccessLogValve controls which data gets logged. The %u parameter will record the remote user that was authenticated. Knowing the authenticated user could be crucial to know in an investigation.</t>
    </r>
  </si>
  <si>
    <r>
      <rPr>
        <sz val="11"/>
        <color rgb="FF000000"/>
        <rFont val="Calibri"/>
      </rPr>
      <t>At the command prompt, execute the following command:</t>
    </r>
    <r>
      <rPr>
        <sz val="11"/>
        <color rgb="FF000000"/>
        <rFont val="Calibri"/>
      </rPr>
      <t xml:space="preserve">
</t>
    </r>
    <r>
      <rPr>
        <sz val="11"/>
        <color rgb="FF000000"/>
        <rFont val="Calibri"/>
      </rPr>
      <t>tail /storage/log/vmware/horizon/localhost_access_log.YYYY-MM-dd.txt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identity of the user is not being recorded, this is a finding.</t>
    </r>
  </si>
  <si>
    <t>V-240768</t>
  </si>
  <si>
    <r>
      <rPr>
        <sz val="11"/>
        <rFont val="Calibri"/>
      </rPr>
      <t>tc Server VCO must produce log records containing sufficient information to establish the identity of any user/subject or process associated with an event.</t>
    </r>
  </si>
  <si>
    <r>
      <rPr>
        <sz val="11"/>
        <color rgb="FF000000"/>
        <rFont val="Calibri"/>
      </rPr>
      <t>At the command prompt, execute the following command:</t>
    </r>
    <r>
      <rPr>
        <sz val="11"/>
        <color rgb="FF000000"/>
        <rFont val="Calibri"/>
      </rPr>
      <t xml:space="preserve">
</t>
    </r>
    <r>
      <rPr>
        <sz val="11"/>
        <color rgb="FF000000"/>
        <rFont val="Calibri"/>
      </rPr>
      <t>tail /storage/log/vmware/vco/app-server/localhost_access_log.txt</t>
    </r>
    <r>
      <rPr>
        <sz val="11"/>
        <color rgb="FF000000"/>
        <rFont val="Calibri"/>
      </rPr>
      <t xml:space="preserve">
</t>
    </r>
    <r>
      <rPr>
        <sz val="11"/>
        <color rgb="FF000000"/>
        <rFont val="Calibri"/>
      </rPr>
      <t>If the identity of the user is not being recorded, this is a finding.</t>
    </r>
  </si>
  <si>
    <t>V-240769</t>
  </si>
  <si>
    <r>
      <rPr>
        <sz val="11"/>
        <rFont val="Calibri"/>
      </rPr>
      <t>tc Server VCAC must produce log records containing sufficient information to establish the identity of any user/subject or process associated with an event.</t>
    </r>
  </si>
  <si>
    <r>
      <rPr>
        <sz val="11"/>
        <color rgb="FF000000"/>
        <rFont val="Calibri"/>
      </rPr>
      <t>Navigate to and open /etc/vcac/server.xml.</t>
    </r>
    <r>
      <rPr>
        <sz val="11"/>
        <color rgb="FF000000"/>
        <rFont val="Calibri"/>
      </rPr>
      <t xml:space="preserve">
</t>
    </r>
    <r>
      <rPr>
        <sz val="11"/>
        <color rgb="FF000000"/>
        <rFont val="Calibri"/>
      </rPr>
      <t>Navigate to and locate &lt;Host&gt;.</t>
    </r>
    <r>
      <rPr>
        <sz val="11"/>
        <color rgb="FF000000"/>
        <rFont val="Calibri"/>
      </rPr>
      <t xml:space="preserve">
</t>
    </r>
    <r>
      <rPr>
        <sz val="11"/>
        <color rgb="FF000000"/>
        <rFont val="Calibri"/>
      </rPr>
      <t>Configure the &lt;Host&gt; node with the &lt;AccessLogValve&gt; below.</t>
    </r>
    <r>
      <rPr>
        <sz val="11"/>
        <color rgb="FF000000"/>
        <rFont val="Calibri"/>
      </rPr>
      <t xml:space="preserve">
</t>
    </r>
    <r>
      <rPr>
        <sz val="11"/>
        <color rgb="FF000000"/>
        <rFont val="Calibri"/>
      </rPr>
      <t>Note: The "AccessLogValve" should be configured as follows:</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checkExists="true" </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prefix="access_log"</t>
    </r>
    <r>
      <rPr>
        <sz val="11"/>
        <color rgb="FF000000"/>
        <rFont val="Calibri"/>
      </rPr>
      <t xml:space="preserve">
</t>
    </r>
    <r>
      <rPr>
        <sz val="11"/>
        <color rgb="FF000000"/>
        <rFont val="Calibri"/>
      </rPr>
      <t xml:space="preserve">                       requestAttributesEnabled="true"</t>
    </r>
    <r>
      <rPr>
        <sz val="11"/>
        <color rgb="FF000000"/>
        <rFont val="Calibri"/>
      </rPr>
      <t xml:space="preserve">
</t>
    </r>
    <r>
      <rPr>
        <sz val="11"/>
        <color rgb="FF000000"/>
        <rFont val="Calibri"/>
      </rPr>
      <t xml:space="preserve">                       rotatable="false"</t>
    </r>
    <r>
      <rPr>
        <sz val="11"/>
        <color rgb="FF000000"/>
        <rFont val="Calibri"/>
      </rPr>
      <t xml:space="preserve">
</t>
    </r>
    <r>
      <rPr>
        <sz val="11"/>
        <color rgb="FF000000"/>
        <rFont val="Calibri"/>
      </rPr>
      <t xml:space="preserve">                       suffix=".txt"/&gt;</t>
    </r>
  </si>
  <si>
    <r>
      <rPr>
        <sz val="11"/>
        <color rgb="FF000000"/>
        <rFont val="Calibri"/>
      </rPr>
      <t>At the command prompt, execute the following command:</t>
    </r>
    <r>
      <rPr>
        <sz val="11"/>
        <color rgb="FF000000"/>
        <rFont val="Calibri"/>
      </rPr>
      <t xml:space="preserve">
</t>
    </r>
    <r>
      <rPr>
        <sz val="11"/>
        <color rgb="FF000000"/>
        <rFont val="Calibri"/>
      </rPr>
      <t>tail /storage/log/vmware/vcac/access_log.YYYY-MM-dd.txt</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If the identity of the user is not being recorded, this is a finding.</t>
    </r>
  </si>
  <si>
    <t>V-240770</t>
  </si>
  <si>
    <r>
      <rPr>
        <sz val="11"/>
        <rFont val="Calibri"/>
      </rPr>
      <t>tc Server ALL must use a logging mechanism that is configured to alert the ISSO and SA in the event of a processing failure.</t>
    </r>
  </si>
  <si>
    <r>
      <rPr>
        <sz val="11"/>
        <color rgb="FF000000"/>
        <rFont val="Calibri"/>
      </rPr>
      <t>Configure the web server to provide an alert to the ISSO and SA when log processing failures occur.</t>
    </r>
    <r>
      <rPr>
        <sz val="11"/>
        <color rgb="FF000000"/>
        <rFont val="Calibri"/>
      </rPr>
      <t xml:space="preserve">
</t>
    </r>
    <r>
      <rPr>
        <sz val="11"/>
        <color rgb="FF000000"/>
        <rFont val="Calibri"/>
      </rPr>
      <t>If the web server cannot generate alerts, utilize an external logging system that meets this criterion.</t>
    </r>
  </si>
  <si>
    <r>
      <rPr>
        <sz val="11"/>
        <color rgb="FF000000"/>
        <rFont val="Calibri"/>
      </rPr>
      <t xml:space="preserve">Reviewing log data allows an investigator to recreate the path of an attacker and to capture forensic data for later use. Log data is also essential to system administrators in their daily administrative duties on the hosted system or within the hosted applications. </t>
    </r>
    <r>
      <rPr>
        <sz val="11"/>
        <color rgb="FF000000"/>
        <rFont val="Calibri"/>
      </rPr>
      <t xml:space="preserve">
</t>
    </r>
    <r>
      <rPr>
        <sz val="11"/>
        <color rgb="FF000000"/>
        <rFont val="Calibri"/>
      </rPr>
      <t>If the logging system begins to fail, events will not be recorded. Organizations must define logging failure events, at which time the application or the logging mechanism the application utilizes will provide a warning to the ISSO and SA at a minimum.</t>
    </r>
  </si>
  <si>
    <r>
      <rPr>
        <sz val="11"/>
        <color rgb="FF000000"/>
        <rFont val="Calibri"/>
      </rPr>
      <t>Interview the ISSO.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Determine if log data and records are configured to alert the ISSO and SA in the event of processing failure.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log data and records are not configured to alert the ISSO and SA in the event of processing failure, this is a finding.</t>
    </r>
  </si>
  <si>
    <t>V-240771</t>
  </si>
  <si>
    <r>
      <rPr>
        <sz val="11"/>
        <rFont val="Calibri"/>
      </rPr>
      <t>tc Server HORIZON log files must only be accessible by privileged users.</t>
    </r>
  </si>
  <si>
    <r>
      <rPr>
        <sz val="11"/>
        <color rgb="FF000000"/>
        <rFont val="Calibri"/>
      </rPr>
      <t>At the command prompt, execute the following commands:</t>
    </r>
    <r>
      <rPr>
        <sz val="11"/>
        <color rgb="FF000000"/>
        <rFont val="Calibri"/>
      </rPr>
      <t xml:space="preserve">
</t>
    </r>
    <r>
      <rPr>
        <sz val="11"/>
        <color rgb="FF000000"/>
        <rFont val="Calibri"/>
      </rPr>
      <t>chmod 640 /storage/log/vmware/horizon/&lt;file&gt;</t>
    </r>
    <r>
      <rPr>
        <sz val="11"/>
        <color rgb="FF000000"/>
        <rFont val="Calibri"/>
      </rPr>
      <t xml:space="preserve">
</t>
    </r>
    <r>
      <rPr>
        <sz val="11"/>
        <color rgb="FF000000"/>
        <rFont val="Calibri"/>
      </rPr>
      <t>sed -i "/^[^#]*UMASK/ c\UMASK 077" /etc/login.defs</t>
    </r>
    <r>
      <rPr>
        <sz val="11"/>
        <color rgb="FF000000"/>
        <rFont val="Calibri"/>
      </rPr>
      <t xml:space="preserve">
</t>
    </r>
    <r>
      <rPr>
        <sz val="11"/>
        <color rgb="FF000000"/>
        <rFont val="Calibri"/>
      </rPr>
      <t>Note: Substitute &lt;file&gt; with the listed file.</t>
    </r>
  </si>
  <si>
    <r>
      <rPr>
        <sz val="11"/>
        <color rgb="FF000000"/>
        <rFont val="Calibri"/>
      </rPr>
      <t>Log data is essential in the investigation of events. If log data were to become compromised, then competent forensic analysis and discovery of the true source of potentially malicious system activity would be difficult, if not impossible, to achieve. In addition, access to log records provides information an attacker could potentially use to their advantage since each event record might contain communication ports, protocols, services, trust relationships, user names, etc.</t>
    </r>
    <r>
      <rPr>
        <sz val="11"/>
        <color rgb="FF000000"/>
        <rFont val="Calibri"/>
      </rPr>
      <t xml:space="preserve">
</t>
    </r>
    <r>
      <rPr>
        <sz val="11"/>
        <color rgb="FF000000"/>
        <rFont val="Calibri"/>
      </rPr>
      <t>The web server must protect the log data from unauthorized read, write, copy, etc. This can be done by the web server if the web server is also doing the logging function. The web server may also use an external log system. In either case, the logs must be protected from access by non-privileged users.</t>
    </r>
  </si>
  <si>
    <r>
      <rPr>
        <sz val="11"/>
        <color rgb="FF000000"/>
        <rFont val="Calibri"/>
      </rPr>
      <t>At the command prompt, execute the following command:</t>
    </r>
    <r>
      <rPr>
        <sz val="11"/>
        <color rgb="FF000000"/>
        <rFont val="Calibri"/>
      </rPr>
      <t xml:space="preserve">
</t>
    </r>
    <r>
      <rPr>
        <sz val="11"/>
        <color rgb="FF000000"/>
        <rFont val="Calibri"/>
      </rPr>
      <t>ls -lL /storage/log/vmware/horizon</t>
    </r>
    <r>
      <rPr>
        <sz val="11"/>
        <color rgb="FF000000"/>
        <rFont val="Calibri"/>
      </rPr>
      <t xml:space="preserve">
</t>
    </r>
    <r>
      <rPr>
        <sz val="11"/>
        <color rgb="FF000000"/>
        <rFont val="Calibri"/>
      </rPr>
      <t>If any log files have permissions less restrictive than "640", this is a finding.</t>
    </r>
  </si>
  <si>
    <t>V-240772</t>
  </si>
  <si>
    <r>
      <rPr>
        <sz val="11"/>
        <rFont val="Calibri"/>
      </rPr>
      <t>tc Server VCO log files must only be accessible by privileged users.</t>
    </r>
  </si>
  <si>
    <r>
      <rPr>
        <sz val="11"/>
        <color rgb="FF000000"/>
        <rFont val="Calibri"/>
      </rPr>
      <t>At the command prompt, execute the following commands:</t>
    </r>
    <r>
      <rPr>
        <sz val="11"/>
        <color rgb="FF000000"/>
        <rFont val="Calibri"/>
      </rPr>
      <t xml:space="preserve">
</t>
    </r>
    <r>
      <rPr>
        <sz val="11"/>
        <color rgb="FF000000"/>
        <rFont val="Calibri"/>
      </rPr>
      <t>chmod 640 /storage/log/vmware/vco/app-server/&lt;file&gt;</t>
    </r>
    <r>
      <rPr>
        <sz val="11"/>
        <color rgb="FF000000"/>
        <rFont val="Calibri"/>
      </rPr>
      <t xml:space="preserve">
</t>
    </r>
    <r>
      <rPr>
        <sz val="11"/>
        <color rgb="FF000000"/>
        <rFont val="Calibri"/>
      </rPr>
      <t>sed -i "/^[^#]*UMASK/ c\UMASK 077" /etc/login.defs</t>
    </r>
    <r>
      <rPr>
        <sz val="11"/>
        <color rgb="FF000000"/>
        <rFont val="Calibri"/>
      </rPr>
      <t xml:space="preserve">
</t>
    </r>
    <r>
      <rPr>
        <sz val="11"/>
        <color rgb="FF000000"/>
        <rFont val="Calibri"/>
      </rPr>
      <t>Note: Substitute &lt;file&gt; with the listed file.</t>
    </r>
  </si>
  <si>
    <r>
      <rPr>
        <sz val="11"/>
        <color rgb="FF000000"/>
        <rFont val="Calibri"/>
      </rPr>
      <t>At the command prompt, execute the following command:</t>
    </r>
    <r>
      <rPr>
        <sz val="11"/>
        <color rgb="FF000000"/>
        <rFont val="Calibri"/>
      </rPr>
      <t xml:space="preserve">
</t>
    </r>
    <r>
      <rPr>
        <sz val="11"/>
        <color rgb="FF000000"/>
        <rFont val="Calibri"/>
      </rPr>
      <t>ls -lL /storage/log/vmware/vco/app-server</t>
    </r>
    <r>
      <rPr>
        <sz val="11"/>
        <color rgb="FF000000"/>
        <rFont val="Calibri"/>
      </rPr>
      <t xml:space="preserve">
</t>
    </r>
    <r>
      <rPr>
        <sz val="11"/>
        <color rgb="FF000000"/>
        <rFont val="Calibri"/>
      </rPr>
      <t>If any log files have permissions less restrictive than "640", this is a finding.</t>
    </r>
  </si>
  <si>
    <t>V-240773</t>
  </si>
  <si>
    <r>
      <rPr>
        <sz val="11"/>
        <rFont val="Calibri"/>
      </rPr>
      <t>tc Server VCAC log files must only be accessible by privileged users.</t>
    </r>
  </si>
  <si>
    <r>
      <rPr>
        <sz val="11"/>
        <color rgb="FF000000"/>
        <rFont val="Calibri"/>
      </rPr>
      <t>At the command prompt, execute the following commands:</t>
    </r>
    <r>
      <rPr>
        <sz val="11"/>
        <color rgb="FF000000"/>
        <rFont val="Calibri"/>
      </rPr>
      <t xml:space="preserve">
</t>
    </r>
    <r>
      <rPr>
        <sz val="11"/>
        <color rgb="FF000000"/>
        <rFont val="Calibri"/>
      </rPr>
      <t>chmod 640 /storage/log/vmware/vcac/&lt;file&gt;</t>
    </r>
    <r>
      <rPr>
        <sz val="11"/>
        <color rgb="FF000000"/>
        <rFont val="Calibri"/>
      </rPr>
      <t xml:space="preserve">
</t>
    </r>
    <r>
      <rPr>
        <sz val="11"/>
        <color rgb="FF000000"/>
        <rFont val="Calibri"/>
      </rPr>
      <t>sed -i "/^[^#]*UMASK/ c\UMASK 077" /etc/login.defs</t>
    </r>
    <r>
      <rPr>
        <sz val="11"/>
        <color rgb="FF000000"/>
        <rFont val="Calibri"/>
      </rPr>
      <t xml:space="preserve">
</t>
    </r>
    <r>
      <rPr>
        <sz val="11"/>
        <color rgb="FF000000"/>
        <rFont val="Calibri"/>
      </rPr>
      <t>Note: Substitute &lt;file&gt; with the listed file.</t>
    </r>
  </si>
  <si>
    <r>
      <rPr>
        <sz val="11"/>
        <color rgb="FF000000"/>
        <rFont val="Calibri"/>
      </rPr>
      <t>At the command prompt, execute the following command:</t>
    </r>
    <r>
      <rPr>
        <sz val="11"/>
        <color rgb="FF000000"/>
        <rFont val="Calibri"/>
      </rPr>
      <t xml:space="preserve">
</t>
    </r>
    <r>
      <rPr>
        <sz val="11"/>
        <color rgb="FF000000"/>
        <rFont val="Calibri"/>
      </rPr>
      <t>ls -lL /storage/log/vmware/vcac</t>
    </r>
    <r>
      <rPr>
        <sz val="11"/>
        <color rgb="FF000000"/>
        <rFont val="Calibri"/>
      </rPr>
      <t xml:space="preserve">
</t>
    </r>
    <r>
      <rPr>
        <sz val="11"/>
        <color rgb="FF000000"/>
        <rFont val="Calibri"/>
      </rPr>
      <t>If any log files have permissions less restrictive than "640", this is a finding.</t>
    </r>
  </si>
  <si>
    <t>V-240774</t>
  </si>
  <si>
    <r>
      <rPr>
        <sz val="11"/>
        <rFont val="Calibri"/>
      </rPr>
      <t>tc Server HORIZON log files must be protected from unauthorized modification.</t>
    </r>
  </si>
  <si>
    <r>
      <rPr>
        <sz val="11"/>
        <color rgb="FF000000"/>
        <rFont val="Calibri"/>
      </rPr>
      <t>At the command prompt, execute the following command:</t>
    </r>
    <r>
      <rPr>
        <sz val="11"/>
        <color rgb="FF000000"/>
        <rFont val="Calibri"/>
      </rPr>
      <t xml:space="preserve">
</t>
    </r>
    <r>
      <rPr>
        <sz val="11"/>
        <color rgb="FF000000"/>
        <rFont val="Calibri"/>
      </rPr>
      <t>chown &lt;owner&gt;:&lt;owner&gt; /storage/log/vmware/vcac/&lt;file&gt;</t>
    </r>
    <r>
      <rPr>
        <sz val="11"/>
        <color rgb="FF000000"/>
        <rFont val="Calibri"/>
      </rPr>
      <t xml:space="preserve">
</t>
    </r>
    <r>
      <rPr>
        <sz val="11"/>
        <color rgb="FF000000"/>
        <rFont val="Calibri"/>
      </rPr>
      <t>Note: Substitute &lt;file&gt; with the listed file.</t>
    </r>
    <r>
      <rPr>
        <sz val="11"/>
        <color rgb="FF000000"/>
        <rFont val="Calibri"/>
      </rPr>
      <t xml:space="preserve">
</t>
    </r>
    <r>
      <rPr>
        <sz val="11"/>
        <color rgb="FF000000"/>
        <rFont val="Calibri"/>
      </rPr>
      <t>Note: Substitute &lt;owner&gt; with the correct value below.</t>
    </r>
    <r>
      <rPr>
        <sz val="11"/>
        <color rgb="FF000000"/>
        <rFont val="Calibri"/>
      </rPr>
      <t xml:space="preserve">
</t>
    </r>
    <r>
      <rPr>
        <sz val="11"/>
        <color rgb="FF000000"/>
        <rFont val="Calibri"/>
      </rPr>
      <t>The following files should be owned by "vcac":</t>
    </r>
    <r>
      <rPr>
        <sz val="11"/>
        <color rgb="FF000000"/>
        <rFont val="Calibri"/>
      </rPr>
      <t xml:space="preserve">
</t>
    </r>
    <r>
      <rPr>
        <sz val="11"/>
        <color rgb="FF000000"/>
        <rFont val="Calibri"/>
      </rPr>
      <t>access_log</t>
    </r>
    <r>
      <rPr>
        <sz val="11"/>
        <color rgb="FF000000"/>
        <rFont val="Calibri"/>
      </rPr>
      <t xml:space="preserve">
</t>
    </r>
    <r>
      <rPr>
        <sz val="11"/>
        <color rgb="FF000000"/>
        <rFont val="Calibri"/>
      </rPr>
      <t>catalina.out</t>
    </r>
    <r>
      <rPr>
        <sz val="11"/>
        <color rgb="FF000000"/>
        <rFont val="Calibri"/>
      </rPr>
      <t xml:space="preserve">
</t>
    </r>
    <r>
      <rPr>
        <sz val="11"/>
        <color rgb="FF000000"/>
        <rFont val="Calibri"/>
      </rPr>
      <t>gc_logs</t>
    </r>
    <r>
      <rPr>
        <sz val="11"/>
        <color rgb="FF000000"/>
        <rFont val="Calibri"/>
      </rPr>
      <t xml:space="preserve">
</t>
    </r>
    <r>
      <rPr>
        <sz val="11"/>
        <color rgb="FF000000"/>
        <rFont val="Calibri"/>
      </rPr>
      <t>host-manager</t>
    </r>
    <r>
      <rPr>
        <sz val="11"/>
        <color rgb="FF000000"/>
        <rFont val="Calibri"/>
      </rPr>
      <t xml:space="preserve">
</t>
    </r>
    <r>
      <rPr>
        <sz val="11"/>
        <color rgb="FF000000"/>
        <rFont val="Calibri"/>
      </rPr>
      <t>localhost</t>
    </r>
    <r>
      <rPr>
        <sz val="11"/>
        <color rgb="FF000000"/>
        <rFont val="Calibri"/>
      </rPr>
      <t xml:space="preserve">
</t>
    </r>
    <r>
      <rPr>
        <sz val="11"/>
        <color rgb="FF000000"/>
        <rFont val="Calibri"/>
      </rPr>
      <t>manager</t>
    </r>
    <r>
      <rPr>
        <sz val="11"/>
        <color rgb="FF000000"/>
        <rFont val="Calibri"/>
      </rPr>
      <t xml:space="preserve">
</t>
    </r>
    <r>
      <rPr>
        <sz val="11"/>
        <color rgb="FF000000"/>
        <rFont val="Calibri"/>
      </rPr>
      <t>tc Server.pid</t>
    </r>
    <r>
      <rPr>
        <sz val="11"/>
        <color rgb="FF000000"/>
        <rFont val="Calibri"/>
      </rPr>
      <t xml:space="preserve">
</t>
    </r>
    <r>
      <rPr>
        <sz val="11"/>
        <color rgb="FF000000"/>
        <rFont val="Calibri"/>
      </rPr>
      <t>The following files should be owned by "root":</t>
    </r>
    <r>
      <rPr>
        <sz val="11"/>
        <color rgb="FF000000"/>
        <rFont val="Calibri"/>
      </rPr>
      <t xml:space="preserve">
</t>
    </r>
    <r>
      <rPr>
        <sz val="11"/>
        <color rgb="FF000000"/>
        <rFont val="Calibri"/>
      </rPr>
      <t>system-config-history</t>
    </r>
    <r>
      <rPr>
        <sz val="11"/>
        <color rgb="FF000000"/>
        <rFont val="Calibri"/>
      </rPr>
      <t xml:space="preserve">
</t>
    </r>
    <r>
      <rPr>
        <sz val="11"/>
        <color rgb="FF000000"/>
        <rFont val="Calibri"/>
      </rPr>
      <t>telemetry</t>
    </r>
    <r>
      <rPr>
        <sz val="11"/>
        <color rgb="FF000000"/>
        <rFont val="Calibri"/>
      </rPr>
      <t xml:space="preserve">
</t>
    </r>
    <r>
      <rPr>
        <sz val="11"/>
        <color rgb="FF000000"/>
        <rFont val="Calibri"/>
      </rPr>
      <t>toolsgc</t>
    </r>
    <r>
      <rPr>
        <sz val="11"/>
        <color rgb="FF000000"/>
        <rFont val="Calibri"/>
      </rPr>
      <t xml:space="preserve">
</t>
    </r>
    <r>
      <rPr>
        <sz val="11"/>
        <color rgb="FF000000"/>
        <rFont val="Calibri"/>
      </rPr>
      <t>vcac-config</t>
    </r>
  </si>
  <si>
    <r>
      <rPr>
        <sz val="11"/>
        <color rgb="FF000000"/>
        <rFont val="Calibri"/>
      </rPr>
      <t>Log data is essential in the investigation of events. The accuracy of the information is always pertinent. Information that is not accurate does not help in the revealing of potential security risks and may hinder the early discovery of a system compromise. One of the first steps an attacker will undertake is the modification or deletion of log records to cover his tracks and prolong discovery.</t>
    </r>
    <r>
      <rPr>
        <sz val="11"/>
        <color rgb="FF000000"/>
        <rFont val="Calibri"/>
      </rPr>
      <t xml:space="preserve">
</t>
    </r>
    <r>
      <rPr>
        <sz val="11"/>
        <color rgb="FF000000"/>
        <rFont val="Calibri"/>
      </rPr>
      <t>The web server must protect the log data from unauthorized modification. This can be done by the web server if the web server is also doing the logging function. The web server may also use an external log system. In either case, the logs must be protected from modification by non-privileged users.</t>
    </r>
  </si>
  <si>
    <r>
      <rPr>
        <sz val="11"/>
        <color rgb="FF000000"/>
        <rFont val="Calibri"/>
      </rPr>
      <t>At the command prompt, execute the following command:</t>
    </r>
    <r>
      <rPr>
        <sz val="11"/>
        <color rgb="FF000000"/>
        <rFont val="Calibri"/>
      </rPr>
      <t xml:space="preserve">
</t>
    </r>
    <r>
      <rPr>
        <sz val="11"/>
        <color rgb="FF000000"/>
        <rFont val="Calibri"/>
      </rPr>
      <t>ls -lL /storage/log/vmware/vcac</t>
    </r>
    <r>
      <rPr>
        <sz val="11"/>
        <color rgb="FF000000"/>
        <rFont val="Calibri"/>
      </rPr>
      <t xml:space="preserve">
</t>
    </r>
    <r>
      <rPr>
        <sz val="11"/>
        <color rgb="FF000000"/>
        <rFont val="Calibri"/>
      </rPr>
      <t>If any log files are not owned by "root" or "vcac", this is a finding.</t>
    </r>
    <r>
      <rPr>
        <sz val="11"/>
        <color rgb="FF000000"/>
        <rFont val="Calibri"/>
      </rPr>
      <t xml:space="preserve">
</t>
    </r>
    <r>
      <rPr>
        <sz val="11"/>
        <color rgb="FF000000"/>
        <rFont val="Calibri"/>
      </rPr>
      <t>The following files should be owned by "vcac":</t>
    </r>
    <r>
      <rPr>
        <sz val="11"/>
        <color rgb="FF000000"/>
        <rFont val="Calibri"/>
      </rPr>
      <t xml:space="preserve">
</t>
    </r>
    <r>
      <rPr>
        <sz val="11"/>
        <color rgb="FF000000"/>
        <rFont val="Calibri"/>
      </rPr>
      <t>access_log</t>
    </r>
    <r>
      <rPr>
        <sz val="11"/>
        <color rgb="FF000000"/>
        <rFont val="Calibri"/>
      </rPr>
      <t xml:space="preserve">
</t>
    </r>
    <r>
      <rPr>
        <sz val="11"/>
        <color rgb="FF000000"/>
        <rFont val="Calibri"/>
      </rPr>
      <t>catalina.out</t>
    </r>
    <r>
      <rPr>
        <sz val="11"/>
        <color rgb="FF000000"/>
        <rFont val="Calibri"/>
      </rPr>
      <t xml:space="preserve">
</t>
    </r>
    <r>
      <rPr>
        <sz val="11"/>
        <color rgb="FF000000"/>
        <rFont val="Calibri"/>
      </rPr>
      <t>gc_logs</t>
    </r>
    <r>
      <rPr>
        <sz val="11"/>
        <color rgb="FF000000"/>
        <rFont val="Calibri"/>
      </rPr>
      <t xml:space="preserve">
</t>
    </r>
    <r>
      <rPr>
        <sz val="11"/>
        <color rgb="FF000000"/>
        <rFont val="Calibri"/>
      </rPr>
      <t>host-manager</t>
    </r>
    <r>
      <rPr>
        <sz val="11"/>
        <color rgb="FF000000"/>
        <rFont val="Calibri"/>
      </rPr>
      <t xml:space="preserve">
</t>
    </r>
    <r>
      <rPr>
        <sz val="11"/>
        <color rgb="FF000000"/>
        <rFont val="Calibri"/>
      </rPr>
      <t>localhost</t>
    </r>
    <r>
      <rPr>
        <sz val="11"/>
        <color rgb="FF000000"/>
        <rFont val="Calibri"/>
      </rPr>
      <t xml:space="preserve">
</t>
    </r>
    <r>
      <rPr>
        <sz val="11"/>
        <color rgb="FF000000"/>
        <rFont val="Calibri"/>
      </rPr>
      <t>manager</t>
    </r>
    <r>
      <rPr>
        <sz val="11"/>
        <color rgb="FF000000"/>
        <rFont val="Calibri"/>
      </rPr>
      <t xml:space="preserve">
</t>
    </r>
    <r>
      <rPr>
        <sz val="11"/>
        <color rgb="FF000000"/>
        <rFont val="Calibri"/>
      </rPr>
      <t>tc Server.pid</t>
    </r>
    <r>
      <rPr>
        <sz val="11"/>
        <color rgb="FF000000"/>
        <rFont val="Calibri"/>
      </rPr>
      <t xml:space="preserve">
</t>
    </r>
    <r>
      <rPr>
        <sz val="11"/>
        <color rgb="FF000000"/>
        <rFont val="Calibri"/>
      </rPr>
      <t>The following files should be owned by "root":</t>
    </r>
    <r>
      <rPr>
        <sz val="11"/>
        <color rgb="FF000000"/>
        <rFont val="Calibri"/>
      </rPr>
      <t xml:space="preserve">
</t>
    </r>
    <r>
      <rPr>
        <sz val="11"/>
        <color rgb="FF000000"/>
        <rFont val="Calibri"/>
      </rPr>
      <t>system-config-history</t>
    </r>
    <r>
      <rPr>
        <sz val="11"/>
        <color rgb="FF000000"/>
        <rFont val="Calibri"/>
      </rPr>
      <t xml:space="preserve">
</t>
    </r>
    <r>
      <rPr>
        <sz val="11"/>
        <color rgb="FF000000"/>
        <rFont val="Calibri"/>
      </rPr>
      <t>telemetry</t>
    </r>
    <r>
      <rPr>
        <sz val="11"/>
        <color rgb="FF000000"/>
        <rFont val="Calibri"/>
      </rPr>
      <t xml:space="preserve">
</t>
    </r>
    <r>
      <rPr>
        <sz val="11"/>
        <color rgb="FF000000"/>
        <rFont val="Calibri"/>
      </rPr>
      <t>toolsgc</t>
    </r>
    <r>
      <rPr>
        <sz val="11"/>
        <color rgb="FF000000"/>
        <rFont val="Calibri"/>
      </rPr>
      <t xml:space="preserve">
</t>
    </r>
    <r>
      <rPr>
        <sz val="11"/>
        <color rgb="FF000000"/>
        <rFont val="Calibri"/>
      </rPr>
      <t>vcac-config</t>
    </r>
  </si>
  <si>
    <t>V-240775</t>
  </si>
  <si>
    <r>
      <rPr>
        <sz val="11"/>
        <rFont val="Calibri"/>
      </rPr>
      <t>tc Server VCO log files must be protected from unauthorized modification.</t>
    </r>
  </si>
  <si>
    <r>
      <rPr>
        <sz val="11"/>
        <color rgb="FF000000"/>
        <rFont val="Calibri"/>
      </rPr>
      <t>At the command prompt, execute the following command:</t>
    </r>
    <r>
      <rPr>
        <sz val="11"/>
        <color rgb="FF000000"/>
        <rFont val="Calibri"/>
      </rPr>
      <t xml:space="preserve">
</t>
    </r>
    <r>
      <rPr>
        <sz val="11"/>
        <color rgb="FF000000"/>
        <rFont val="Calibri"/>
      </rPr>
      <t>chown vco:vco /storage/log/vmware/vco/app-server/&lt;file&gt;</t>
    </r>
    <r>
      <rPr>
        <sz val="11"/>
        <color rgb="FF000000"/>
        <rFont val="Calibri"/>
      </rPr>
      <t xml:space="preserve">
</t>
    </r>
    <r>
      <rPr>
        <sz val="11"/>
        <color rgb="FF000000"/>
        <rFont val="Calibri"/>
      </rPr>
      <t>Note: Substitute &lt;file&gt; with the listed file.</t>
    </r>
  </si>
  <si>
    <r>
      <rPr>
        <sz val="11"/>
        <color rgb="FF000000"/>
        <rFont val="Calibri"/>
      </rPr>
      <t>At the command prompt, execute the following command:</t>
    </r>
    <r>
      <rPr>
        <sz val="11"/>
        <color rgb="FF000000"/>
        <rFont val="Calibri"/>
      </rPr>
      <t xml:space="preserve">
</t>
    </r>
    <r>
      <rPr>
        <sz val="11"/>
        <color rgb="FF000000"/>
        <rFont val="Calibri"/>
      </rPr>
      <t>ls -lL /storage/log/vmware/vco/app-server</t>
    </r>
    <r>
      <rPr>
        <sz val="11"/>
        <color rgb="FF000000"/>
        <rFont val="Calibri"/>
      </rPr>
      <t xml:space="preserve">
</t>
    </r>
    <r>
      <rPr>
        <sz val="11"/>
        <color rgb="FF000000"/>
        <rFont val="Calibri"/>
      </rPr>
      <t>If any log files are not owned by "vco", this is a finding.</t>
    </r>
  </si>
  <si>
    <t>V-240776</t>
  </si>
  <si>
    <r>
      <rPr>
        <sz val="11"/>
        <rFont val="Calibri"/>
      </rPr>
      <t>tc Server VCAC log files must be protected from unauthorized modification.</t>
    </r>
  </si>
  <si>
    <r>
      <rPr>
        <sz val="11"/>
        <color rgb="FF000000"/>
        <rFont val="Calibri"/>
      </rPr>
      <t>At the command prompt, execute the following command:</t>
    </r>
    <r>
      <rPr>
        <sz val="11"/>
        <color rgb="FF000000"/>
        <rFont val="Calibri"/>
      </rPr>
      <t xml:space="preserve">
</t>
    </r>
    <r>
      <rPr>
        <sz val="11"/>
        <color rgb="FF000000"/>
        <rFont val="Calibri"/>
      </rPr>
      <t>Set the owner &amp; group of these files: access_log.txt, audit.log, catalina.log, catalina.out, gc_logs.log.0.current, host-manager.log, localhost.log, manager.log, and tomcat.pid to vcac, with the following command:</t>
    </r>
    <r>
      <rPr>
        <sz val="11"/>
        <color rgb="FF000000"/>
        <rFont val="Calibri"/>
      </rPr>
      <t xml:space="preserve">
</t>
    </r>
    <r>
      <rPr>
        <sz val="11"/>
        <color rgb="FF000000"/>
        <rFont val="Calibri"/>
      </rPr>
      <t>chown vcac:vcac /storage/log/vmware/vcac/&lt;file&gt;</t>
    </r>
    <r>
      <rPr>
        <sz val="11"/>
        <color rgb="FF000000"/>
        <rFont val="Calibri"/>
      </rPr>
      <t xml:space="preserve">
</t>
    </r>
    <r>
      <rPr>
        <sz val="11"/>
        <color rgb="FF000000"/>
        <rFont val="Calibri"/>
      </rPr>
      <t>Set all other files not listed above to the owner and group of root, with the following command:</t>
    </r>
    <r>
      <rPr>
        <sz val="11"/>
        <color rgb="FF000000"/>
        <rFont val="Calibri"/>
      </rPr>
      <t xml:space="preserve">
</t>
    </r>
    <r>
      <rPr>
        <sz val="11"/>
        <color rgb="FF000000"/>
        <rFont val="Calibri"/>
      </rPr>
      <t>chown root:root /storage/log/vmware/vcac/&lt;file&gt;</t>
    </r>
    <r>
      <rPr>
        <sz val="11"/>
        <color rgb="FF000000"/>
        <rFont val="Calibri"/>
      </rPr>
      <t xml:space="preserve">
</t>
    </r>
    <r>
      <rPr>
        <sz val="11"/>
        <color rgb="FF000000"/>
        <rFont val="Calibri"/>
      </rPr>
      <t>Note: Substitute &lt;file&gt; with the listed file.</t>
    </r>
  </si>
  <si>
    <r>
      <rPr>
        <sz val="11"/>
        <color rgb="FF000000"/>
        <rFont val="Calibri"/>
      </rPr>
      <t>At the command prompt, execute the following command:</t>
    </r>
    <r>
      <rPr>
        <sz val="11"/>
        <color rgb="FF000000"/>
        <rFont val="Calibri"/>
      </rPr>
      <t xml:space="preserve">
</t>
    </r>
    <r>
      <rPr>
        <sz val="11"/>
        <color rgb="FF000000"/>
        <rFont val="Calibri"/>
      </rPr>
      <t>ls -lL /storage/log/vmware/vcac</t>
    </r>
    <r>
      <rPr>
        <sz val="11"/>
        <color rgb="FF000000"/>
        <rFont val="Calibri"/>
      </rPr>
      <t xml:space="preserve">
</t>
    </r>
    <r>
      <rPr>
        <sz val="11"/>
        <color rgb="FF000000"/>
        <rFont val="Calibri"/>
      </rPr>
      <t>If any log files are not owned by "root" or "vcac", this is a finding.</t>
    </r>
  </si>
  <si>
    <t>V-240777</t>
  </si>
  <si>
    <r>
      <rPr>
        <sz val="11"/>
        <rFont val="Calibri"/>
      </rPr>
      <t>tc Server HORIZON log files must be protected from unauthorized deletion.</t>
    </r>
  </si>
  <si>
    <r>
      <rPr>
        <sz val="11"/>
        <color rgb="FF000000"/>
        <rFont val="Calibri"/>
      </rPr>
      <t>At the command prompt, execute the following command:</t>
    </r>
    <r>
      <rPr>
        <sz val="11"/>
        <color rgb="FF000000"/>
        <rFont val="Calibri"/>
      </rPr>
      <t xml:space="preserve">
</t>
    </r>
    <r>
      <rPr>
        <sz val="11"/>
        <color rgb="FF000000"/>
        <rFont val="Calibri"/>
      </rPr>
      <t>chown horizon:www /storage/log/vmware/horizon/&lt;file&gt;</t>
    </r>
    <r>
      <rPr>
        <sz val="11"/>
        <color rgb="FF000000"/>
        <rFont val="Calibri"/>
      </rPr>
      <t xml:space="preserve">
</t>
    </r>
    <r>
      <rPr>
        <sz val="11"/>
        <color rgb="FF000000"/>
        <rFont val="Calibri"/>
      </rPr>
      <t>Note: Substitute &lt;file&gt; with the listed file.</t>
    </r>
  </si>
  <si>
    <r>
      <rPr>
        <sz val="11"/>
        <color rgb="FF000000"/>
        <rFont val="Calibri"/>
      </rPr>
      <t>Log data is essential in the investigation of events. The accuracy of the information is always pertinent. Information that is not accurate does not help in the revealing of potential security risks and may hinder the early discovery of a system compromise. One of the first steps an attacker will undertake is the modification or deletion of audit records to cover his tracks and prolong discovery.</t>
    </r>
    <r>
      <rPr>
        <sz val="11"/>
        <color rgb="FF000000"/>
        <rFont val="Calibri"/>
      </rPr>
      <t xml:space="preserve">
</t>
    </r>
    <r>
      <rPr>
        <sz val="11"/>
        <color rgb="FF000000"/>
        <rFont val="Calibri"/>
      </rPr>
      <t>The web server must protect the log data from unauthorized deletion. This can be done by the web server if the web server is also doing the logging function. The web server may also use an external log system. In either case, the logs must be protected from deletion by non-privileged users.</t>
    </r>
  </si>
  <si>
    <r>
      <rPr>
        <sz val="11"/>
        <color rgb="FF000000"/>
        <rFont val="Calibri"/>
      </rPr>
      <t>At the command prompt, execute the following command:</t>
    </r>
    <r>
      <rPr>
        <sz val="11"/>
        <color rgb="FF000000"/>
        <rFont val="Calibri"/>
      </rPr>
      <t xml:space="preserve">
</t>
    </r>
    <r>
      <rPr>
        <sz val="11"/>
        <color rgb="FF000000"/>
        <rFont val="Calibri"/>
      </rPr>
      <t>ls -lL /storage/log/vmware/horizon</t>
    </r>
    <r>
      <rPr>
        <sz val="11"/>
        <color rgb="FF000000"/>
        <rFont val="Calibri"/>
      </rPr>
      <t xml:space="preserve">
</t>
    </r>
    <r>
      <rPr>
        <sz val="11"/>
        <color rgb="FF000000"/>
        <rFont val="Calibri"/>
      </rPr>
      <t>If any log files are not group-owned by "www", this is a finding.</t>
    </r>
  </si>
  <si>
    <t>V-240778</t>
  </si>
  <si>
    <r>
      <rPr>
        <sz val="11"/>
        <rFont val="Calibri"/>
      </rPr>
      <t>tc Server VCO log files must be protected from unauthorized deletion.</t>
    </r>
  </si>
  <si>
    <r>
      <rPr>
        <sz val="11"/>
        <color rgb="FF000000"/>
        <rFont val="Calibri"/>
      </rPr>
      <t>At the command prompt, execute the following command:</t>
    </r>
    <r>
      <rPr>
        <sz val="11"/>
        <color rgb="FF000000"/>
        <rFont val="Calibri"/>
      </rPr>
      <t xml:space="preserve">
</t>
    </r>
    <r>
      <rPr>
        <sz val="11"/>
        <color rgb="FF000000"/>
        <rFont val="Calibri"/>
      </rPr>
      <t>ls -lL /storage/log/vmware/vco/app-server</t>
    </r>
    <r>
      <rPr>
        <sz val="11"/>
        <color rgb="FF000000"/>
        <rFont val="Calibri"/>
      </rPr>
      <t xml:space="preserve">
</t>
    </r>
    <r>
      <rPr>
        <sz val="11"/>
        <color rgb="FF000000"/>
        <rFont val="Calibri"/>
      </rPr>
      <t>If any log files are not group-owned by "vco", this is a finding.</t>
    </r>
  </si>
  <si>
    <t>V-240779</t>
  </si>
  <si>
    <r>
      <rPr>
        <sz val="11"/>
        <rFont val="Calibri"/>
      </rPr>
      <t>tc Server VCAC log files must be protected from unauthorized deletion.</t>
    </r>
  </si>
  <si>
    <r>
      <rPr>
        <sz val="11"/>
        <color rgb="FF000000"/>
        <rFont val="Calibri"/>
      </rPr>
      <t>At the command prompt, execute the following command:</t>
    </r>
    <r>
      <rPr>
        <sz val="11"/>
        <color rgb="FF000000"/>
        <rFont val="Calibri"/>
      </rPr>
      <t xml:space="preserve">
</t>
    </r>
    <r>
      <rPr>
        <sz val="11"/>
        <color rgb="FF000000"/>
        <rFont val="Calibri"/>
      </rPr>
      <t>chown root:root /storage/log/vmware/vcac/&lt;file&gt;</t>
    </r>
    <r>
      <rPr>
        <sz val="11"/>
        <color rgb="FF000000"/>
        <rFont val="Calibri"/>
      </rPr>
      <t xml:space="preserve">
</t>
    </r>
    <r>
      <rPr>
        <sz val="11"/>
        <color rgb="FF000000"/>
        <rFont val="Calibri"/>
      </rPr>
      <t>Note: Substitute &lt;file&gt; with the listed file.</t>
    </r>
  </si>
  <si>
    <r>
      <rPr>
        <sz val="11"/>
        <color rgb="FF000000"/>
        <rFont val="Calibri"/>
      </rPr>
      <t>At the command prompt, execute the following command:</t>
    </r>
    <r>
      <rPr>
        <sz val="11"/>
        <color rgb="FF000000"/>
        <rFont val="Calibri"/>
      </rPr>
      <t xml:space="preserve">
</t>
    </r>
    <r>
      <rPr>
        <sz val="11"/>
        <color rgb="FF000000"/>
        <rFont val="Calibri"/>
      </rPr>
      <t>ls -lL /storage/log/vmware/vcac</t>
    </r>
    <r>
      <rPr>
        <sz val="11"/>
        <color rgb="FF000000"/>
        <rFont val="Calibri"/>
      </rPr>
      <t xml:space="preserve">
</t>
    </r>
    <r>
      <rPr>
        <sz val="11"/>
        <color rgb="FF000000"/>
        <rFont val="Calibri"/>
      </rPr>
      <t>If any log files are not group-owned by "root", this is a finding.</t>
    </r>
  </si>
  <si>
    <t>V-240780</t>
  </si>
  <si>
    <r>
      <rPr>
        <sz val="11"/>
        <rFont val="Calibri"/>
      </rPr>
      <t>tc Server ALL log data and records must be backed up onto a different system or media.</t>
    </r>
  </si>
  <si>
    <r>
      <rPr>
        <sz val="11"/>
        <color rgb="FF000000"/>
        <rFont val="Calibri"/>
      </rPr>
      <t>Protection of tc Server ALL log data includes assuring log data is not accidentally lost or deleted. Backing up tc Server ALL log records to an unrelated system or onto separate media than the system the web server is actually running on helps to assure that, in the event of a catastrophic system failure, the log records will be retained.</t>
    </r>
  </si>
  <si>
    <r>
      <rPr>
        <sz val="11"/>
        <color rgb="FF000000"/>
        <rFont val="Calibri"/>
      </rPr>
      <t>Interview the ISSO.</t>
    </r>
    <r>
      <rPr>
        <sz val="11"/>
        <color rgb="FF000000"/>
        <rFont val="Calibri"/>
      </rPr>
      <t xml:space="preserve">
</t>
    </r>
    <r>
      <rPr>
        <sz val="11"/>
        <color rgb="FF000000"/>
        <rFont val="Calibri"/>
      </rPr>
      <t>Determine if log data and records are not being backed up onto a different system or media.</t>
    </r>
    <r>
      <rPr>
        <sz val="11"/>
        <color rgb="FF000000"/>
        <rFont val="Calibri"/>
      </rPr>
      <t xml:space="preserve">
</t>
    </r>
    <r>
      <rPr>
        <sz val="11"/>
        <color rgb="FF000000"/>
        <rFont val="Calibri"/>
      </rPr>
      <t>If log data and records are not being backed up onto a different system or media, this is a finding.</t>
    </r>
  </si>
  <si>
    <t>V-240781</t>
  </si>
  <si>
    <r>
      <rPr>
        <sz val="11"/>
        <rFont val="Calibri"/>
      </rPr>
      <t>tc Server ALL server files must be verified for their integrity (e.g., checksums and hashes) before becoming part of the production web server.</t>
    </r>
  </si>
  <si>
    <r>
      <rPr>
        <sz val="11"/>
        <color rgb="FF000000"/>
        <rFont val="Calibri"/>
      </rPr>
      <t>Configure the web server to verify object integrity before becoming part of the production web server or utilize an external tool designed to meet this requirement.</t>
    </r>
  </si>
  <si>
    <r>
      <rPr>
        <sz val="11"/>
        <color rgb="FF000000"/>
        <rFont val="Calibri"/>
      </rPr>
      <t xml:space="preserve">Being able to verify that a patch, upgrade, certificate, etc., being added to the web server is unchanged from the producer of the file is essential for file validation and non-repudiation of the information. </t>
    </r>
    <r>
      <rPr>
        <sz val="11"/>
        <color rgb="FF000000"/>
        <rFont val="Calibri"/>
      </rPr>
      <t xml:space="preserve">
</t>
    </r>
    <r>
      <rPr>
        <sz val="11"/>
        <color rgb="FF000000"/>
        <rFont val="Calibri"/>
      </rPr>
      <t>VMware delivers product updates and patches regularly. It is crucial that system administrators coordinate installation of product updates with the site ISSO to ensure that only valid files are uploaded onto the system.</t>
    </r>
  </si>
  <si>
    <r>
      <rPr>
        <sz val="11"/>
        <color rgb="FF000000"/>
        <rFont val="Calibri"/>
      </rPr>
      <t>Interview the ISSO.</t>
    </r>
    <r>
      <rPr>
        <sz val="11"/>
        <color rgb="FF000000"/>
        <rFont val="Calibri"/>
      </rPr>
      <t xml:space="preserve">
</t>
    </r>
    <r>
      <rPr>
        <sz val="11"/>
        <color rgb="FF000000"/>
        <rFont val="Calibri"/>
      </rPr>
      <t>Determine whether web server files are being fully reviewed, tested, and signed before being implemented into the production environment.</t>
    </r>
    <r>
      <rPr>
        <sz val="11"/>
        <color rgb="FF000000"/>
        <rFont val="Calibri"/>
      </rPr>
      <t xml:space="preserve">
</t>
    </r>
    <r>
      <rPr>
        <sz val="11"/>
        <color rgb="FF000000"/>
        <rFont val="Calibri"/>
      </rPr>
      <t>If the web server files are not being fully reviewed, tested, and signed before being implemented into the production environment, this is a finding.</t>
    </r>
  </si>
  <si>
    <t>V-240782</t>
  </si>
  <si>
    <r>
      <rPr>
        <sz val="11"/>
        <rFont val="Calibri"/>
      </rPr>
      <t>tc Server ALL expansion modules must be fully reviewed, tested, and signed before they can exist on a production web server.</t>
    </r>
  </si>
  <si>
    <r>
      <rPr>
        <sz val="11"/>
        <color rgb="FF000000"/>
        <rFont val="Calibri"/>
      </rPr>
      <t>Configure the web server to enforce, internally or through an external utility, the review, testing and signing of modules before implementation into the production environment.</t>
    </r>
  </si>
  <si>
    <r>
      <rPr>
        <sz val="11"/>
        <color rgb="FF000000"/>
        <rFont val="Calibri"/>
      </rPr>
      <t>In the case of a production web server, areas for content development and testing will not exist, as this type of content is only permissible on a development website. The process of developing on a functional production website entails a degree of trial and error and repeated testing. This process is often accomplished in an environment where debugging, sequencing, and formatting of content are the main goals. The opportunity for a malicious user to obtain files that reveal business logic and logon schemes is high in this situation. The existence of such immature content on a web server represents a significant security risk that is totally avoidable.</t>
    </r>
    <r>
      <rPr>
        <sz val="11"/>
        <color rgb="FF000000"/>
        <rFont val="Calibri"/>
      </rPr>
      <t xml:space="preserve">
</t>
    </r>
    <r>
      <rPr>
        <sz val="11"/>
        <color rgb="FF000000"/>
        <rFont val="Calibri"/>
      </rPr>
      <t>VMware delivers product updates and patches regularly. It is crucial that system administrators coordinate installation of product updates with the site ISSO to ensure that only valid files are uploaded onto the system.</t>
    </r>
  </si>
  <si>
    <t>V-240783</t>
  </si>
  <si>
    <r>
      <rPr>
        <sz val="11"/>
        <rFont val="Calibri"/>
      </rPr>
      <t>tc Server HORIZON must not use the tomcat-users XML database for user management.</t>
    </r>
  </si>
  <si>
    <r>
      <rPr>
        <sz val="11"/>
        <color rgb="FF000000"/>
        <rFont val="Calibri"/>
      </rPr>
      <t xml:space="preserve">Contact the ISSO and/or SA. </t>
    </r>
    <r>
      <rPr>
        <sz val="11"/>
        <color rgb="FF000000"/>
        <rFont val="Calibri"/>
      </rPr>
      <t xml:space="preserve">
</t>
    </r>
    <r>
      <rPr>
        <sz val="11"/>
        <color rgb="FF000000"/>
        <rFont val="Calibri"/>
      </rPr>
      <t xml:space="preserve">Determine why user data is being stored in "tomcat-users.xml". </t>
    </r>
    <r>
      <rPr>
        <sz val="11"/>
        <color rgb="FF000000"/>
        <rFont val="Calibri"/>
      </rPr>
      <t xml:space="preserve">
</t>
    </r>
    <r>
      <rPr>
        <sz val="11"/>
        <color rgb="FF000000"/>
        <rFont val="Calibri"/>
      </rPr>
      <t>If the user data is not required then it should be removed.</t>
    </r>
    <r>
      <rPr>
        <sz val="11"/>
        <color rgb="FF000000"/>
        <rFont val="Calibri"/>
      </rPr>
      <t xml:space="preserve">
</t>
    </r>
    <r>
      <rPr>
        <sz val="11"/>
        <color rgb="FF000000"/>
        <rFont val="Calibri"/>
      </rPr>
      <t>The vRA appliance does not maintain user data in this file by default.</t>
    </r>
  </si>
  <si>
    <r>
      <rPr>
        <sz val="11"/>
        <color rgb="FF000000"/>
        <rFont val="Calibri"/>
      </rPr>
      <t>User management and authentication can be an essential part of any application hosted by the web server. Along with authenticating users, the user management function must perform several other tasks like password complexity, locking users after a configurable number of failed logons, and management of temporary and emergency accounts; and all of this must be done enterprise-wide.</t>
    </r>
    <r>
      <rPr>
        <sz val="11"/>
        <color rgb="FF000000"/>
        <rFont val="Calibri"/>
      </rPr>
      <t xml:space="preserve">
</t>
    </r>
    <r>
      <rPr>
        <sz val="11"/>
        <color rgb="FF000000"/>
        <rFont val="Calibri"/>
      </rPr>
      <t>For historical reasons, tc Server contains a tomcat-users.xml file in the configuration directory. This file was originally used by standalone applications that did not authenticate against an LDAP or other enterprise mechanism. vRA does not use this file.</t>
    </r>
  </si>
  <si>
    <r>
      <rPr>
        <sz val="11"/>
        <color rgb="FF000000"/>
        <rFont val="Calibri"/>
      </rPr>
      <t>At the command prompt, execute the following command:</t>
    </r>
    <r>
      <rPr>
        <sz val="11"/>
        <color rgb="FF000000"/>
        <rFont val="Calibri"/>
      </rPr>
      <t xml:space="preserve">
</t>
    </r>
    <r>
      <rPr>
        <sz val="11"/>
        <color rgb="FF000000"/>
        <rFont val="Calibri"/>
      </rPr>
      <t>cat /opt/vmware/horizon/workspace/conf/tomcat-users.xml</t>
    </r>
    <r>
      <rPr>
        <sz val="11"/>
        <color rgb="FF000000"/>
        <rFont val="Calibri"/>
      </rPr>
      <t xml:space="preserve">
</t>
    </r>
    <r>
      <rPr>
        <sz val="11"/>
        <color rgb="FF000000"/>
        <rFont val="Calibri"/>
      </rPr>
      <t>If "tomcat-users.xml" file contains any user information, this is a finding.</t>
    </r>
  </si>
  <si>
    <t>V-240784</t>
  </si>
  <si>
    <r>
      <rPr>
        <sz val="11"/>
        <rFont val="Calibri"/>
      </rPr>
      <t>tc Server VCO must not use the tomcat-users XML database for user management.</t>
    </r>
  </si>
  <si>
    <r>
      <rPr>
        <sz val="11"/>
        <color rgb="FF000000"/>
        <rFont val="Calibri"/>
      </rPr>
      <t>At the command prompt, execute the following command:</t>
    </r>
    <r>
      <rPr>
        <sz val="11"/>
        <color rgb="FF000000"/>
        <rFont val="Calibri"/>
      </rPr>
      <t xml:space="preserve">
</t>
    </r>
    <r>
      <rPr>
        <sz val="11"/>
        <color rgb="FF000000"/>
        <rFont val="Calibri"/>
      </rPr>
      <t>cat /etc/vco/app-server/tomcat-users.xml</t>
    </r>
    <r>
      <rPr>
        <sz val="11"/>
        <color rgb="FF000000"/>
        <rFont val="Calibri"/>
      </rPr>
      <t xml:space="preserve">
</t>
    </r>
    <r>
      <rPr>
        <sz val="11"/>
        <color rgb="FF000000"/>
        <rFont val="Calibri"/>
      </rPr>
      <t>If "tomcat-users.xml" file contains any user information, this is a finding.</t>
    </r>
  </si>
  <si>
    <t>V-240785</t>
  </si>
  <si>
    <r>
      <rPr>
        <sz val="11"/>
        <rFont val="Calibri"/>
      </rPr>
      <t>tc Server VCAC must not use the tomcat-users XML database for user management.</t>
    </r>
  </si>
  <si>
    <r>
      <rPr>
        <sz val="11"/>
        <color rgb="FF000000"/>
        <rFont val="Calibri"/>
      </rPr>
      <t>At the command prompt, execute the following command:</t>
    </r>
    <r>
      <rPr>
        <sz val="11"/>
        <color rgb="FF000000"/>
        <rFont val="Calibri"/>
      </rPr>
      <t xml:space="preserve">
</t>
    </r>
    <r>
      <rPr>
        <sz val="11"/>
        <color rgb="FF000000"/>
        <rFont val="Calibri"/>
      </rPr>
      <t>cat /etc/vcac/tomcat-users.xml</t>
    </r>
    <r>
      <rPr>
        <sz val="11"/>
        <color rgb="FF000000"/>
        <rFont val="Calibri"/>
      </rPr>
      <t xml:space="preserve">
</t>
    </r>
    <r>
      <rPr>
        <sz val="11"/>
        <color rgb="FF000000"/>
        <rFont val="Calibri"/>
      </rPr>
      <t>If "tomcat-users.xml" file contains any user information, this is a finding.</t>
    </r>
  </si>
  <si>
    <t>V-240786</t>
  </si>
  <si>
    <r>
      <rPr>
        <sz val="11"/>
        <rFont val="Calibri"/>
      </rPr>
      <t>tc Server ALL must only contain services and functions necessary for operation.</t>
    </r>
  </si>
  <si>
    <r>
      <rPr>
        <sz val="11"/>
        <color rgb="FF000000"/>
        <rFont val="Calibri"/>
      </rPr>
      <t xml:space="preserve">A web server can provide many features, services, and processes. Some of these may be deemed unnecessary or too unsecure to run on a production DoD system. </t>
    </r>
    <r>
      <rPr>
        <sz val="11"/>
        <color rgb="FF000000"/>
        <rFont val="Calibri"/>
      </rPr>
      <t xml:space="preserve">
</t>
    </r>
    <r>
      <rPr>
        <sz val="11"/>
        <color rgb="FF000000"/>
        <rFont val="Calibri"/>
      </rPr>
      <t>The web server must provide the capability to disable, uninstall, or deactivate functionality and services that are deemed to be non-essential to the web server mission or can adversely impact server performance.</t>
    </r>
  </si>
  <si>
    <r>
      <rPr>
        <sz val="11"/>
        <color rgb="FF000000"/>
        <rFont val="Calibri"/>
      </rPr>
      <t>Interview the ISSO.</t>
    </r>
    <r>
      <rPr>
        <sz val="11"/>
        <color rgb="FF000000"/>
        <rFont val="Calibri"/>
      </rPr>
      <t xml:space="preserve">
</t>
    </r>
    <r>
      <rPr>
        <sz val="11"/>
        <color rgb="FF000000"/>
        <rFont val="Calibri"/>
      </rPr>
      <t>Review the web server documentation and deployed configuration to determine if web server features, services, and processes are installed that are not needed for hosted application deployment.</t>
    </r>
    <r>
      <rPr>
        <sz val="11"/>
        <color rgb="FF000000"/>
        <rFont val="Calibri"/>
      </rPr>
      <t xml:space="preserve">
</t>
    </r>
    <r>
      <rPr>
        <sz val="11"/>
        <color rgb="FF000000"/>
        <rFont val="Calibri"/>
      </rPr>
      <t>If excessive features, services, and processes are installed, this is a finding.</t>
    </r>
  </si>
  <si>
    <t>V-240787</t>
  </si>
  <si>
    <r>
      <rPr>
        <sz val="11"/>
        <rFont val="Calibri"/>
      </rPr>
      <t>tc Server ALL must exclude documentation, sample code, example applications, and tutorials.</t>
    </r>
  </si>
  <si>
    <r>
      <rPr>
        <sz val="11"/>
        <color rgb="FF000000"/>
        <rFont val="Calibri"/>
      </rPr>
      <t>Remove all documentation, sample code, example applications, and tutorials.</t>
    </r>
  </si>
  <si>
    <r>
      <rPr>
        <sz val="11"/>
        <color rgb="FF000000"/>
        <rFont val="Calibri"/>
      </rPr>
      <t xml:space="preserve">Web server documentation, sample code, example applications, and tutorials may be an exploitable threat to a web server because this type of code has not been evaluated and approved. A production web server must only contain components that are operationally necessary (e.g., compiled code, scripts, web-content, etc.). </t>
    </r>
    <r>
      <rPr>
        <sz val="11"/>
        <color rgb="FF000000"/>
        <rFont val="Calibri"/>
      </rPr>
      <t xml:space="preserve">
</t>
    </r>
    <r>
      <rPr>
        <sz val="11"/>
        <color rgb="FF000000"/>
        <rFont val="Calibri"/>
      </rPr>
      <t>Any documentation, sample code, example applications, and tutorials must be removed from a production web server. Because tc Server is installed as part of the entire vRA application, and not installed separately, VMware has ensured that all documentation, sample code, example applications, and tutorials have been removed from tc Server as part of the build process.</t>
    </r>
  </si>
  <si>
    <r>
      <rPr>
        <sz val="11"/>
        <color rgb="FF000000"/>
        <rFont val="Calibri"/>
      </rPr>
      <t>Interview the ISSO.</t>
    </r>
    <r>
      <rPr>
        <sz val="11"/>
        <color rgb="FF000000"/>
        <rFont val="Calibri"/>
      </rPr>
      <t xml:space="preserve">
</t>
    </r>
    <r>
      <rPr>
        <sz val="11"/>
        <color rgb="FF000000"/>
        <rFont val="Calibri"/>
      </rPr>
      <t>Review the web server documentation and deployed configuration to determine if documentation, sample code, example applications, and tutorials have been removed.</t>
    </r>
    <r>
      <rPr>
        <sz val="11"/>
        <color rgb="FF000000"/>
        <rFont val="Calibri"/>
      </rPr>
      <t xml:space="preserve">
</t>
    </r>
    <r>
      <rPr>
        <sz val="11"/>
        <color rgb="FF000000"/>
        <rFont val="Calibri"/>
      </rPr>
      <t>If documentation, sample code, example applications, and tutorials have not been removed, this is a finding.</t>
    </r>
  </si>
  <si>
    <t>V-240788</t>
  </si>
  <si>
    <r>
      <rPr>
        <sz val="11"/>
        <rFont val="Calibri"/>
      </rPr>
      <t>tc Server ALL must exclude installation of utility programs, services, plug-ins, and modules not necessary for operation.</t>
    </r>
  </si>
  <si>
    <r>
      <rPr>
        <sz val="11"/>
        <color rgb="FF000000"/>
        <rFont val="Calibri"/>
      </rPr>
      <t>Remove all utility programs, services, plug-ins, and modules not necessary for operation.</t>
    </r>
  </si>
  <si>
    <r>
      <rPr>
        <sz val="11"/>
        <color rgb="FF000000"/>
        <rFont val="Calibri"/>
      </rPr>
      <t xml:space="preserve">Just as running unneeded services and protocols is a danger to the web server at the lower levels of the OSI model, running unneeded utilities and programs is also a danger at the application layer of the OSI model. Office suites, development tools, and graphical editors are examples of such programs that are troublesome. </t>
    </r>
    <r>
      <rPr>
        <sz val="11"/>
        <color rgb="FF000000"/>
        <rFont val="Calibri"/>
      </rPr>
      <t xml:space="preserve">
</t>
    </r>
    <r>
      <rPr>
        <sz val="11"/>
        <color rgb="FF000000"/>
        <rFont val="Calibri"/>
      </rPr>
      <t>Because tc Server is installed as part of the entire vRA application, and not installed separately, VMware has ensured that no unnecessary utilities and programs have been included in tc Server.</t>
    </r>
  </si>
  <si>
    <r>
      <rPr>
        <sz val="11"/>
        <color rgb="FF000000"/>
        <rFont val="Calibri"/>
      </rPr>
      <t>Interview the ISSO.</t>
    </r>
    <r>
      <rPr>
        <sz val="11"/>
        <color rgb="FF000000"/>
        <rFont val="Calibri"/>
      </rPr>
      <t xml:space="preserve">
</t>
    </r>
    <r>
      <rPr>
        <sz val="11"/>
        <color rgb="FF000000"/>
        <rFont val="Calibri"/>
      </rPr>
      <t>Review the web server documentation and deployed configuration to determine if utility programs, services, plug-ins, and modules not necessary for operation have been removed.</t>
    </r>
    <r>
      <rPr>
        <sz val="11"/>
        <color rgb="FF000000"/>
        <rFont val="Calibri"/>
      </rPr>
      <t xml:space="preserve">
</t>
    </r>
    <r>
      <rPr>
        <sz val="11"/>
        <color rgb="FF000000"/>
        <rFont val="Calibri"/>
      </rPr>
      <t>If utility programs, services, plug-ins, and modules not necessary for operation have not been removed, this is a finding.</t>
    </r>
  </si>
  <si>
    <t>V-240789</t>
  </si>
  <si>
    <r>
      <rPr>
        <sz val="11"/>
        <rFont val="Calibri"/>
      </rPr>
      <t>tc Server ALL must have Multipurpose Internet Mail Extensions (MIME) that invoke OS shell programs disabled.</t>
    </r>
  </si>
  <si>
    <r>
      <rPr>
        <sz val="11"/>
        <color rgb="FF000000"/>
        <rFont val="Calibri"/>
      </rPr>
      <t xml:space="preserve">Navigate to a file that was listed. </t>
    </r>
    <r>
      <rPr>
        <sz val="11"/>
        <color rgb="FF000000"/>
        <rFont val="Calibri"/>
      </rPr>
      <t xml:space="preserve">
</t>
    </r>
    <r>
      <rPr>
        <sz val="11"/>
        <color rgb="FF000000"/>
        <rFont val="Calibri"/>
      </rPr>
      <t xml:space="preserve">Open the file in a text editor. </t>
    </r>
    <r>
      <rPr>
        <sz val="11"/>
        <color rgb="FF000000"/>
        <rFont val="Calibri"/>
      </rPr>
      <t xml:space="preserve">
</t>
    </r>
    <r>
      <rPr>
        <sz val="11"/>
        <color rgb="FF000000"/>
        <rFont val="Calibri"/>
      </rPr>
      <t>Delete any of the following types:</t>
    </r>
    <r>
      <rPr>
        <sz val="11"/>
        <color rgb="FF000000"/>
        <rFont val="Calibri"/>
      </rPr>
      <t xml:space="preserve">
</t>
    </r>
    <r>
      <rPr>
        <sz val="11"/>
        <color rgb="FF000000"/>
        <rFont val="Calibri"/>
      </rPr>
      <t>application/x-sh</t>
    </r>
    <r>
      <rPr>
        <sz val="11"/>
        <color rgb="FF000000"/>
        <rFont val="Calibri"/>
      </rPr>
      <t xml:space="preserve">
</t>
    </r>
    <r>
      <rPr>
        <sz val="11"/>
        <color rgb="FF000000"/>
        <rFont val="Calibri"/>
      </rPr>
      <t>application/x-shar</t>
    </r>
    <r>
      <rPr>
        <sz val="11"/>
        <color rgb="FF000000"/>
        <rFont val="Calibri"/>
      </rPr>
      <t xml:space="preserve">
</t>
    </r>
    <r>
      <rPr>
        <sz val="11"/>
        <color rgb="FF000000"/>
        <rFont val="Calibri"/>
      </rPr>
      <t>application/x-csh</t>
    </r>
    <r>
      <rPr>
        <sz val="11"/>
        <color rgb="FF000000"/>
        <rFont val="Calibri"/>
      </rPr>
      <t xml:space="preserve">
</t>
    </r>
    <r>
      <rPr>
        <sz val="11"/>
        <color rgb="FF000000"/>
        <rFont val="Calibri"/>
      </rPr>
      <t>application/x-ksh</t>
    </r>
  </si>
  <si>
    <r>
      <rPr>
        <sz val="11"/>
        <color rgb="FF000000"/>
        <rFont val="Calibri"/>
      </rPr>
      <t>Controlling what a user of a hosted application can access is part of the security posture of the web server. Any time a user can access more functionality than is needed for the operation of the hosted application poses a security issue. A user with too much access can view information that is not needed for the user's job role, or the user could use the function in an unintentional manner.</t>
    </r>
    <r>
      <rPr>
        <sz val="11"/>
        <color rgb="FF000000"/>
        <rFont val="Calibri"/>
      </rPr>
      <t xml:space="preserve">
</t>
    </r>
    <r>
      <rPr>
        <sz val="11"/>
        <color rgb="FF000000"/>
        <rFont val="Calibri"/>
      </rPr>
      <t>A MIME tells the web server what type of program various file types and extensions are and what external utilities or programs are needed to execute the file type.</t>
    </r>
    <r>
      <rPr>
        <sz val="11"/>
        <color rgb="FF000000"/>
        <rFont val="Calibri"/>
      </rPr>
      <t xml:space="preserve">
</t>
    </r>
    <r>
      <rPr>
        <sz val="11"/>
        <color rgb="FF000000"/>
        <rFont val="Calibri"/>
      </rPr>
      <t>tc Server configures MIME types in the web.xml file. By ensuring that sh, csh, and shar MIME types are not included in web.xml, the server is protected against malicious users tricking the server into executing shell command files.</t>
    </r>
  </si>
  <si>
    <r>
      <rPr>
        <sz val="11"/>
        <color rgb="FF000000"/>
        <rFont val="Calibri"/>
      </rPr>
      <t>At the command prompt, execute the following command:</t>
    </r>
    <r>
      <rPr>
        <sz val="11"/>
        <color rgb="FF000000"/>
        <rFont val="Calibri"/>
      </rPr>
      <t xml:space="preserve">
</t>
    </r>
    <r>
      <rPr>
        <sz val="11"/>
        <color rgb="FF000000"/>
        <rFont val="Calibri"/>
      </rPr>
      <t>find / -name 'web.xml' -print0 | xargs -0r grep -HEn '(x-csh&lt;)|(x-sh&lt;)|(x-shar&lt;)|(x-ksh&lt;)'</t>
    </r>
    <r>
      <rPr>
        <sz val="11"/>
        <color rgb="FF000000"/>
        <rFont val="Calibri"/>
      </rPr>
      <t xml:space="preserve">
</t>
    </r>
    <r>
      <rPr>
        <sz val="11"/>
        <color rgb="FF000000"/>
        <rFont val="Calibri"/>
      </rPr>
      <t>If the command produces any output, this is a finding.</t>
    </r>
  </si>
  <si>
    <t>V-240790</t>
  </si>
  <si>
    <r>
      <rPr>
        <sz val="11"/>
        <rFont val="Calibri"/>
      </rPr>
      <t>tc Server ALL must have all mappings to unused and vulnerable scripts to be removed.</t>
    </r>
  </si>
  <si>
    <r>
      <rPr>
        <sz val="11"/>
        <color rgb="FF000000"/>
        <rFont val="Calibri"/>
      </rPr>
      <t>Remove script mappings that are not needed for web server and hosted application operation.</t>
    </r>
  </si>
  <si>
    <r>
      <rPr>
        <sz val="11"/>
        <color rgb="FF000000"/>
        <rFont val="Calibri"/>
      </rPr>
      <t xml:space="preserve">Scripts allow server side processing on behalf of the hosted application user or as processes needed in the implementation of hosted applications. Removing scripts not needed for application operation or deemed vulnerable helps to secure the web server. </t>
    </r>
    <r>
      <rPr>
        <sz val="11"/>
        <color rgb="FF000000"/>
        <rFont val="Calibri"/>
      </rPr>
      <t xml:space="preserve">
</t>
    </r>
    <r>
      <rPr>
        <sz val="11"/>
        <color rgb="FF000000"/>
        <rFont val="Calibri"/>
      </rPr>
      <t>To assure scripts are not added to the web server and run maliciously, those script mappings that are not needed or used by the web server for hosted application operation must be removed. Because tc Server is installed as part of the entire vRA application, and not installed separately, VMware has ensured that scripts not needed for application operation or deemed vulnerable have been removed from tc Server.</t>
    </r>
  </si>
  <si>
    <r>
      <rPr>
        <sz val="11"/>
        <color rgb="FF000000"/>
        <rFont val="Calibri"/>
      </rPr>
      <t>Interview the ISSO.</t>
    </r>
    <r>
      <rPr>
        <sz val="11"/>
        <color rgb="FF000000"/>
        <rFont val="Calibri"/>
      </rPr>
      <t xml:space="preserve">
</t>
    </r>
    <r>
      <rPr>
        <sz val="11"/>
        <color rgb="FF000000"/>
        <rFont val="Calibri"/>
      </rPr>
      <t>Review the web server documentation and deployed configuration to determine if all mappings to unused and vulnerable scripts to be removed.</t>
    </r>
    <r>
      <rPr>
        <sz val="11"/>
        <color rgb="FF000000"/>
        <rFont val="Calibri"/>
      </rPr>
      <t xml:space="preserve">
</t>
    </r>
    <r>
      <rPr>
        <sz val="11"/>
        <color rgb="FF000000"/>
        <rFont val="Calibri"/>
      </rPr>
      <t>If all mappings to unused and vulnerable scripts have not been removed, this is a finding.</t>
    </r>
  </si>
  <si>
    <t>V-240791</t>
  </si>
  <si>
    <r>
      <rPr>
        <sz val="11"/>
        <rFont val="Calibri"/>
      </rPr>
      <t>tc Server HORIZON must have mappings set for Java Servlet Pages.</t>
    </r>
  </si>
  <si>
    <r>
      <rPr>
        <sz val="11"/>
        <color rgb="FF000000"/>
        <rFont val="Calibri"/>
      </rPr>
      <t>Navigate to and open /opt/vmware/horizon/workspace/conf/web.xml.</t>
    </r>
    <r>
      <rPr>
        <sz val="11"/>
        <color rgb="FF000000"/>
        <rFont val="Calibri"/>
      </rPr>
      <t xml:space="preserve">
</t>
    </r>
    <r>
      <rPr>
        <sz val="11"/>
        <color rgb="FF000000"/>
        <rFont val="Calibri"/>
      </rPr>
      <t>Navigate to and locate the mapping for the JSP servlet. It is the  &lt;servlet-mapping&gt; node that contains &lt;servlet-name&gt;jsp&lt;/servlet-name&gt;.</t>
    </r>
    <r>
      <rPr>
        <sz val="11"/>
        <color rgb="FF000000"/>
        <rFont val="Calibri"/>
      </rPr>
      <t xml:space="preserve">
</t>
    </r>
    <r>
      <rPr>
        <sz val="11"/>
        <color rgb="FF000000"/>
        <rFont val="Calibri"/>
      </rPr>
      <t>Configure the &lt;servlet-mapping&gt; node to look like the code snippet below:</t>
    </r>
    <r>
      <rPr>
        <sz val="11"/>
        <color rgb="FF000000"/>
        <rFont val="Calibri"/>
      </rPr>
      <t xml:space="preserve">
</t>
    </r>
    <r>
      <rPr>
        <sz val="11"/>
        <color rgb="FF000000"/>
        <rFont val="Calibri"/>
      </rPr>
      <t xml:space="preserve">    &lt;!-- The mappings for the JSP servlet --&gt;</t>
    </r>
    <r>
      <rPr>
        <sz val="11"/>
        <color rgb="FF000000"/>
        <rFont val="Calibri"/>
      </rPr>
      <t xml:space="preserve">
</t>
    </r>
    <r>
      <rPr>
        <sz val="11"/>
        <color rgb="FF000000"/>
        <rFont val="Calibri"/>
      </rPr>
      <t xml:space="preserve">    &lt;servlet-mapping&gt;</t>
    </r>
    <r>
      <rPr>
        <sz val="11"/>
        <color rgb="FF000000"/>
        <rFont val="Calibri"/>
      </rPr>
      <t xml:space="preserve">
</t>
    </r>
    <r>
      <rPr>
        <sz val="11"/>
        <color rgb="FF000000"/>
        <rFont val="Calibri"/>
      </rPr>
      <t xml:space="preserve">        &lt;servlet-name&gt;jsp&lt;/servlet-name&gt;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&lt;url-pattern&gt;*.jspx&lt;/url-pattern&gt;</t>
    </r>
    <r>
      <rPr>
        <sz val="11"/>
        <color rgb="FF000000"/>
        <rFont val="Calibri"/>
      </rPr>
      <t xml:space="preserve">
</t>
    </r>
    <r>
      <rPr>
        <sz val="11"/>
        <color rgb="FF000000"/>
        <rFont val="Calibri"/>
      </rPr>
      <t xml:space="preserve">    &lt;/servlet-mapping&gt;</t>
    </r>
  </si>
  <si>
    <r>
      <rPr>
        <sz val="11"/>
        <color rgb="FF000000"/>
        <rFont val="Calibri"/>
      </rPr>
      <t>Resource mapping is the process of tying a particular file type to a process in the web server that can serve that type of file to a requesting client and to identify which file types are not to be delivered to a client.</t>
    </r>
    <r>
      <rPr>
        <sz val="11"/>
        <color rgb="FF000000"/>
        <rFont val="Calibri"/>
      </rPr>
      <t xml:space="preserve">
</t>
    </r>
    <r>
      <rPr>
        <sz val="11"/>
        <color rgb="FF000000"/>
        <rFont val="Calibri"/>
      </rPr>
      <t xml:space="preserve">By not specifying which files can and which files cannot be served to a user, the web server could deliver to a user web server configuration files, log files, password files, etc. </t>
    </r>
    <r>
      <rPr>
        <sz val="11"/>
        <color rgb="FF000000"/>
        <rFont val="Calibri"/>
      </rPr>
      <t xml:space="preserve">
</t>
    </r>
    <r>
      <rPr>
        <sz val="11"/>
        <color rgb="FF000000"/>
        <rFont val="Calibri"/>
      </rPr>
      <t>As a derivative of the Apache Tomcat project, tc Server is a java-based web server. As a result, the main file extension used by tc Server is *.jsp. This check ensures that the *.jsp file type has been properly mapped to servlets.</t>
    </r>
  </si>
  <si>
    <r>
      <rPr>
        <sz val="11"/>
        <color rgb="FF000000"/>
        <rFont val="Calibri"/>
      </rPr>
      <t xml:space="preserve">At the command prompt, execute the following command: </t>
    </r>
    <r>
      <rPr>
        <sz val="11"/>
        <color rgb="FF000000"/>
        <rFont val="Calibri"/>
      </rPr>
      <t xml:space="preserve">
</t>
    </r>
    <r>
      <rPr>
        <sz val="11"/>
        <color rgb="FF000000"/>
        <rFont val="Calibri"/>
      </rPr>
      <t xml:space="preserve"> grep -E '&lt;url-pattern&gt;\*\.jsp&lt;/url-pattern&gt;'  -B 2 -A 2 /opt/vmware/horizon/workspace/conf/web.xml</t>
    </r>
    <r>
      <rPr>
        <sz val="11"/>
        <color rgb="FF000000"/>
        <rFont val="Calibri"/>
      </rPr>
      <t xml:space="preserve">
</t>
    </r>
    <r>
      <rPr>
        <sz val="11"/>
        <color rgb="FF000000"/>
        <rFont val="Calibri"/>
      </rPr>
      <t>If the jsp and jspx file extensions have not been mapped to the JSP servlet, this is a finding.</t>
    </r>
  </si>
  <si>
    <t>V-240792</t>
  </si>
  <si>
    <r>
      <rPr>
        <sz val="11"/>
        <rFont val="Calibri"/>
      </rPr>
      <t>tc Server VCO must have mappings set for Java Servlet Pages.</t>
    </r>
  </si>
  <si>
    <r>
      <rPr>
        <sz val="11"/>
        <color rgb="FF000000"/>
        <rFont val="Calibri"/>
      </rPr>
      <t>Navigate to and open /etc/vco/app-server/web.xml.</t>
    </r>
    <r>
      <rPr>
        <sz val="11"/>
        <color rgb="FF000000"/>
        <rFont val="Calibri"/>
      </rPr>
      <t xml:space="preserve">
</t>
    </r>
    <r>
      <rPr>
        <sz val="11"/>
        <color rgb="FF000000"/>
        <rFont val="Calibri"/>
      </rPr>
      <t>Navigate to and locate the mapping for the JSP servlet. It is the  &lt;servlet-mapping&gt; node that contains &lt;servlet-name&gt;jsp&lt;/servlet-name&gt;.</t>
    </r>
    <r>
      <rPr>
        <sz val="11"/>
        <color rgb="FF000000"/>
        <rFont val="Calibri"/>
      </rPr>
      <t xml:space="preserve">
</t>
    </r>
    <r>
      <rPr>
        <sz val="11"/>
        <color rgb="FF000000"/>
        <rFont val="Calibri"/>
      </rPr>
      <t>Configure the &lt;servlet-mapping&gt; node to look like the code snippet below:</t>
    </r>
    <r>
      <rPr>
        <sz val="11"/>
        <color rgb="FF000000"/>
        <rFont val="Calibri"/>
      </rPr>
      <t xml:space="preserve">
</t>
    </r>
    <r>
      <rPr>
        <sz val="11"/>
        <color rgb="FF000000"/>
        <rFont val="Calibri"/>
      </rPr>
      <t xml:space="preserve">    &lt;!-- The mappings for the JSP servlet --&gt;</t>
    </r>
    <r>
      <rPr>
        <sz val="11"/>
        <color rgb="FF000000"/>
        <rFont val="Calibri"/>
      </rPr>
      <t xml:space="preserve">
</t>
    </r>
    <r>
      <rPr>
        <sz val="11"/>
        <color rgb="FF000000"/>
        <rFont val="Calibri"/>
      </rPr>
      <t xml:space="preserve">    &lt;servlet-mapping&gt;</t>
    </r>
    <r>
      <rPr>
        <sz val="11"/>
        <color rgb="FF000000"/>
        <rFont val="Calibri"/>
      </rPr>
      <t xml:space="preserve">
</t>
    </r>
    <r>
      <rPr>
        <sz val="11"/>
        <color rgb="FF000000"/>
        <rFont val="Calibri"/>
      </rPr>
      <t xml:space="preserve">        &lt;servlet-name&gt;jsp&lt;/servlet-name&gt;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&lt;url-pattern&gt;*.jspx&lt;/url-pattern&gt;</t>
    </r>
    <r>
      <rPr>
        <sz val="11"/>
        <color rgb="FF000000"/>
        <rFont val="Calibri"/>
      </rPr>
      <t xml:space="preserve">
</t>
    </r>
    <r>
      <rPr>
        <sz val="11"/>
        <color rgb="FF000000"/>
        <rFont val="Calibri"/>
      </rPr>
      <t xml:space="preserve">    &lt;/servlet-mapping&gt;</t>
    </r>
  </si>
  <si>
    <r>
      <rPr>
        <sz val="11"/>
        <color rgb="FF000000"/>
        <rFont val="Calibri"/>
      </rPr>
      <t xml:space="preserve">At the command prompt, execute the following command: </t>
    </r>
    <r>
      <rPr>
        <sz val="11"/>
        <color rgb="FF000000"/>
        <rFont val="Calibri"/>
      </rPr>
      <t xml:space="preserve">
</t>
    </r>
    <r>
      <rPr>
        <sz val="11"/>
        <color rgb="FF000000"/>
        <rFont val="Calibri"/>
      </rPr>
      <t xml:space="preserve"> grep -E '&lt;url-pattern&gt;\*\.jsp&lt;/url-pattern&gt;'  -B 2 -A 2 /etc/vco/app-server/web.xml</t>
    </r>
    <r>
      <rPr>
        <sz val="11"/>
        <color rgb="FF000000"/>
        <rFont val="Calibri"/>
      </rPr>
      <t xml:space="preserve">
</t>
    </r>
    <r>
      <rPr>
        <sz val="11"/>
        <color rgb="FF000000"/>
        <rFont val="Calibri"/>
      </rPr>
      <t>If the jsp and jspx file extensions have not been mapped to the JSP servlet, this is a finding.</t>
    </r>
  </si>
  <si>
    <t>V-240793</t>
  </si>
  <si>
    <r>
      <rPr>
        <sz val="11"/>
        <rFont val="Calibri"/>
      </rPr>
      <t>tc Server VCAC must have mappings set for Java Servlet Pages.</t>
    </r>
  </si>
  <si>
    <r>
      <rPr>
        <sz val="11"/>
        <color rgb="FF000000"/>
        <rFont val="Calibri"/>
      </rPr>
      <t>Navigate to and open /etc/vcac/web.xml.</t>
    </r>
    <r>
      <rPr>
        <sz val="11"/>
        <color rgb="FF000000"/>
        <rFont val="Calibri"/>
      </rPr>
      <t xml:space="preserve">
</t>
    </r>
    <r>
      <rPr>
        <sz val="11"/>
        <color rgb="FF000000"/>
        <rFont val="Calibri"/>
      </rPr>
      <t>Navigate to and locate the mapping for the JSP servlet. It is the  &lt;servlet-mapping&gt; node that contains &lt;servlet-name&gt;jsp&lt;/servlet-name&gt;.</t>
    </r>
    <r>
      <rPr>
        <sz val="11"/>
        <color rgb="FF000000"/>
        <rFont val="Calibri"/>
      </rPr>
      <t xml:space="preserve">
</t>
    </r>
    <r>
      <rPr>
        <sz val="11"/>
        <color rgb="FF000000"/>
        <rFont val="Calibri"/>
      </rPr>
      <t>Configure the &lt;servlet-mapping&gt; node to look like the code snippet below:</t>
    </r>
    <r>
      <rPr>
        <sz val="11"/>
        <color rgb="FF000000"/>
        <rFont val="Calibri"/>
      </rPr>
      <t xml:space="preserve">
</t>
    </r>
    <r>
      <rPr>
        <sz val="11"/>
        <color rgb="FF000000"/>
        <rFont val="Calibri"/>
      </rPr>
      <t xml:space="preserve">    &lt;!-- The mappings for the JSP servlet --&gt;</t>
    </r>
    <r>
      <rPr>
        <sz val="11"/>
        <color rgb="FF000000"/>
        <rFont val="Calibri"/>
      </rPr>
      <t xml:space="preserve">
</t>
    </r>
    <r>
      <rPr>
        <sz val="11"/>
        <color rgb="FF000000"/>
        <rFont val="Calibri"/>
      </rPr>
      <t xml:space="preserve">    &lt;servlet-mapping&gt;</t>
    </r>
    <r>
      <rPr>
        <sz val="11"/>
        <color rgb="FF000000"/>
        <rFont val="Calibri"/>
      </rPr>
      <t xml:space="preserve">
</t>
    </r>
    <r>
      <rPr>
        <sz val="11"/>
        <color rgb="FF000000"/>
        <rFont val="Calibri"/>
      </rPr>
      <t xml:space="preserve">        &lt;servlet-name&gt;jsp&lt;/servlet-name&gt;</t>
    </r>
    <r>
      <rPr>
        <sz val="11"/>
        <color rgb="FF000000"/>
        <rFont val="Calibri"/>
      </rPr>
      <t xml:space="preserve">
</t>
    </r>
    <r>
      <rPr>
        <sz val="11"/>
        <color rgb="FF000000"/>
        <rFont val="Calibri"/>
      </rPr>
      <t xml:space="preserve">        &lt;url-pattern&gt;*.jsp&lt;/url-pattern&gt;</t>
    </r>
    <r>
      <rPr>
        <sz val="11"/>
        <color rgb="FF000000"/>
        <rFont val="Calibri"/>
      </rPr>
      <t xml:space="preserve">
</t>
    </r>
    <r>
      <rPr>
        <sz val="11"/>
        <color rgb="FF000000"/>
        <rFont val="Calibri"/>
      </rPr>
      <t xml:space="preserve">        &lt;url-pattern&gt;*.jspx&lt;/url-pattern&gt;</t>
    </r>
    <r>
      <rPr>
        <sz val="11"/>
        <color rgb="FF000000"/>
        <rFont val="Calibri"/>
      </rPr>
      <t xml:space="preserve">
</t>
    </r>
    <r>
      <rPr>
        <sz val="11"/>
        <color rgb="FF000000"/>
        <rFont val="Calibri"/>
      </rPr>
      <t xml:space="preserve">    &lt;/servlet-mapping&gt;</t>
    </r>
  </si>
  <si>
    <r>
      <rPr>
        <sz val="11"/>
        <color rgb="FF000000"/>
        <rFont val="Calibri"/>
      </rPr>
      <t xml:space="preserve">At the command prompt, execute the following command: </t>
    </r>
    <r>
      <rPr>
        <sz val="11"/>
        <color rgb="FF000000"/>
        <rFont val="Calibri"/>
      </rPr>
      <t xml:space="preserve">
</t>
    </r>
    <r>
      <rPr>
        <sz val="11"/>
        <color rgb="FF000000"/>
        <rFont val="Calibri"/>
      </rPr>
      <t xml:space="preserve"> grep -E '&lt;url-pattern&gt;\*\.jsp&lt;/url-pattern&gt;'  -B 2 -A 2 /etc/vcac/web.xml</t>
    </r>
    <r>
      <rPr>
        <sz val="11"/>
        <color rgb="FF000000"/>
        <rFont val="Calibri"/>
      </rPr>
      <t xml:space="preserve">
</t>
    </r>
    <r>
      <rPr>
        <sz val="11"/>
        <color rgb="FF000000"/>
        <rFont val="Calibri"/>
      </rPr>
      <t>If the jsp and jspx file extensions have not been mapped to the JSP servlet, this is a finding.</t>
    </r>
  </si>
  <si>
    <t>V-240794</t>
  </si>
  <si>
    <r>
      <rPr>
        <sz val="11"/>
        <rFont val="Calibri"/>
      </rPr>
      <t>tc Server ALL must not have the Web Distributed Authoring (WebDAV) servlet installed.</t>
    </r>
  </si>
  <si>
    <r>
      <rPr>
        <sz val="11"/>
        <color rgb="FF000000"/>
        <rFont val="Calibri"/>
      </rPr>
      <t>Navigate to and open all listed files.</t>
    </r>
    <r>
      <rPr>
        <sz val="11"/>
        <color rgb="FF000000"/>
        <rFont val="Calibri"/>
      </rPr>
      <t xml:space="preserve">
</t>
    </r>
    <r>
      <rPr>
        <sz val="11"/>
        <color rgb="FF000000"/>
        <rFont val="Calibri"/>
      </rPr>
      <t>Navigate to and locate the mapping for the JSP servlet. It is the &lt;servlet-mapping&gt; node that contains &lt;servlet-name&gt;webdav&lt;/servlet-name&gt;.</t>
    </r>
    <r>
      <rPr>
        <sz val="11"/>
        <color rgb="FF000000"/>
        <rFont val="Calibri"/>
      </rPr>
      <t xml:space="preserve">
</t>
    </r>
    <r>
      <rPr>
        <sz val="11"/>
        <color rgb="FF000000"/>
        <rFont val="Calibri"/>
      </rPr>
      <t>Remove the WebDAV servlet and any mapping associated with it.</t>
    </r>
  </si>
  <si>
    <r>
      <rPr>
        <sz val="11"/>
        <color rgb="FF000000"/>
        <rFont val="Calibri"/>
      </rPr>
      <t>A web server can be installed with functionality that, just by its nature, is not secure. Web Distributed Authoring (WebDAV) is an extension to the HTTP protocol that, when developed, was meant to allow users to create, change, and move documents on a server, typically a web server or web share. Allowing this functionality, development, and deployment is much easier for web authors.</t>
    </r>
    <r>
      <rPr>
        <sz val="11"/>
        <color rgb="FF000000"/>
        <rFont val="Calibri"/>
      </rPr>
      <t xml:space="preserve">
</t>
    </r>
    <r>
      <rPr>
        <sz val="11"/>
        <color rgb="FF000000"/>
        <rFont val="Calibri"/>
      </rPr>
      <t>WebDAV is not widely used and has serious security concerns because it may allow clients to modify unauthorized files on the web server.</t>
    </r>
    <r>
      <rPr>
        <sz val="11"/>
        <color rgb="FF000000"/>
        <rFont val="Calibri"/>
      </rPr>
      <t xml:space="preserve">
</t>
    </r>
    <r>
      <rPr>
        <sz val="11"/>
        <color rgb="FF000000"/>
        <rFont val="Calibri"/>
      </rPr>
      <t>As an extension to Tomcat, tc Server VCO-CFG uses the org.apache.catalina.servlets.WebdavServlet servlet to provide WebDAV services. Because the WebDAV service has been found to have an excessive number of vulnerabilities, this servlet must not be installed.</t>
    </r>
  </si>
  <si>
    <r>
      <rPr>
        <sz val="11"/>
        <color rgb="FF000000"/>
        <rFont val="Calibri"/>
      </rPr>
      <t xml:space="preserve">At the command prompt, execute the following command: </t>
    </r>
    <r>
      <rPr>
        <sz val="11"/>
        <color rgb="FF000000"/>
        <rFont val="Calibri"/>
      </rPr>
      <t xml:space="preserve">
</t>
    </r>
    <r>
      <rPr>
        <sz val="11"/>
        <color rgb="FF000000"/>
        <rFont val="Calibri"/>
      </rPr>
      <t>find / -name 'web.xml' -print0 | xargs -0r grep -HEn 'webdav'</t>
    </r>
    <r>
      <rPr>
        <sz val="11"/>
        <color rgb="FF000000"/>
        <rFont val="Calibri"/>
      </rPr>
      <t xml:space="preserve">
</t>
    </r>
    <r>
      <rPr>
        <sz val="11"/>
        <color rgb="FF000000"/>
        <rFont val="Calibri"/>
      </rPr>
      <t>If the command produces any output, this is a finding.</t>
    </r>
  </si>
  <si>
    <t>V-240795</t>
  </si>
  <si>
    <r>
      <rPr>
        <sz val="11"/>
        <rFont val="Calibri"/>
      </rPr>
      <t>tc Server HORIZON must be configured with memory leak protection.</t>
    </r>
  </si>
  <si>
    <r>
      <rPr>
        <sz val="11"/>
        <color rgb="FF000000"/>
        <rFont val="Calibri"/>
      </rPr>
      <t>Navigate to and open /opt/vmware/horizon/workspace/conf/server.xml.</t>
    </r>
    <r>
      <rPr>
        <sz val="11"/>
        <color rgb="FF000000"/>
        <rFont val="Calibri"/>
      </rPr>
      <t xml:space="preserve">
</t>
    </r>
    <r>
      <rPr>
        <sz val="11"/>
        <color rgb="FF000000"/>
        <rFont val="Calibri"/>
      </rPr>
      <t>Navigate to the &lt;Server&gt; node.</t>
    </r>
    <r>
      <rPr>
        <sz val="11"/>
        <color rgb="FF000000"/>
        <rFont val="Calibri"/>
      </rPr>
      <t xml:space="preserve">
</t>
    </r>
    <r>
      <rPr>
        <sz val="11"/>
        <color rgb="FF000000"/>
        <rFont val="Calibri"/>
      </rPr>
      <t>Add '&lt;Listener className="org.apache.catalina.core.JreMemoryLeakPreventionListener"/&gt;' to the &lt;Server&gt; node.</t>
    </r>
  </si>
  <si>
    <r>
      <rPr>
        <sz val="11"/>
        <color rgb="FF000000"/>
        <rFont val="Calibri"/>
      </rPr>
      <t>The Java Runtime environment can cause a memory leak or lock files under certain conditions. Without memory leak protection, tc Server HORIZON can continue to consume system resources that will lead to OutOfMemoryErrors when reloading web applications.</t>
    </r>
    <r>
      <rPr>
        <sz val="11"/>
        <color rgb="FF000000"/>
        <rFont val="Calibri"/>
      </rPr>
      <t xml:space="preserve">
</t>
    </r>
    <r>
      <rPr>
        <sz val="11"/>
        <color rgb="FF000000"/>
        <rFont val="Calibri"/>
      </rPr>
      <t>Memory leaks occur when JRE code uses the context class loader to load a singleton as this will cause a memory leak if a web application class loader happens to be the context class loader at the time. The JreMemoryLeakPreventionListener class is designed to initialize these singletons when Tomcat's common class loader is the context class loader.</t>
    </r>
    <r>
      <rPr>
        <sz val="11"/>
        <color rgb="FF000000"/>
        <rFont val="Calibri"/>
      </rPr>
      <t xml:space="preserve">
</t>
    </r>
    <r>
      <rPr>
        <sz val="11"/>
        <color rgb="FF000000"/>
        <rFont val="Calibri"/>
      </rPr>
      <t>Proper use of JRE memory leak protection will ensure that the hosted application does not consume system resources and cause an unstable environment.</t>
    </r>
  </si>
  <si>
    <r>
      <rPr>
        <sz val="11"/>
        <color rgb="FF000000"/>
        <rFont val="Calibri"/>
      </rPr>
      <t xml:space="preserve">At the command prompt, execute the following command: </t>
    </r>
    <r>
      <rPr>
        <sz val="11"/>
        <color rgb="FF000000"/>
        <rFont val="Calibri"/>
      </rPr>
      <t xml:space="preserve">
</t>
    </r>
    <r>
      <rPr>
        <sz val="11"/>
        <color rgb="FF000000"/>
        <rFont val="Calibri"/>
      </rPr>
      <t>grep JreMemoryLeakPreventionListener /opt/vmware/horizon/workspace/conf/server.xml</t>
    </r>
    <r>
      <rPr>
        <sz val="11"/>
        <color rgb="FF000000"/>
        <rFont val="Calibri"/>
      </rPr>
      <t xml:space="preserve">
</t>
    </r>
    <r>
      <rPr>
        <sz val="11"/>
        <color rgb="FF000000"/>
        <rFont val="Calibri"/>
      </rPr>
      <t>If the JreMemoryLeakPreventionListener &lt;Listener&gt; node is not listed, this is a finding.</t>
    </r>
  </si>
  <si>
    <t>V-240796</t>
  </si>
  <si>
    <r>
      <rPr>
        <sz val="11"/>
        <rFont val="Calibri"/>
      </rPr>
      <t>tc Server VCO must be configured with memory leak protection.</t>
    </r>
  </si>
  <si>
    <r>
      <rPr>
        <sz val="11"/>
        <color rgb="FF000000"/>
        <rFont val="Calibri"/>
      </rPr>
      <t>Navigate to and open /etc/vco/app-server/server.xml.</t>
    </r>
    <r>
      <rPr>
        <sz val="11"/>
        <color rgb="FF000000"/>
        <rFont val="Calibri"/>
      </rPr>
      <t xml:space="preserve">
</t>
    </r>
    <r>
      <rPr>
        <sz val="11"/>
        <color rgb="FF000000"/>
        <rFont val="Calibri"/>
      </rPr>
      <t>Navigate to the &lt;Server&gt; node.</t>
    </r>
    <r>
      <rPr>
        <sz val="11"/>
        <color rgb="FF000000"/>
        <rFont val="Calibri"/>
      </rPr>
      <t xml:space="preserve">
</t>
    </r>
    <r>
      <rPr>
        <sz val="11"/>
        <color rgb="FF000000"/>
        <rFont val="Calibri"/>
      </rPr>
      <t>Add '&lt;Listener className="org.apache.catalina.core.JreMemoryLeakPreventionListener"/&gt;' to the &lt;Server&gt; node.</t>
    </r>
  </si>
  <si>
    <r>
      <rPr>
        <sz val="11"/>
        <color rgb="FF000000"/>
        <rFont val="Calibri"/>
      </rPr>
      <t xml:space="preserve">At the command prompt, execute the following command: </t>
    </r>
    <r>
      <rPr>
        <sz val="11"/>
        <color rgb="FF000000"/>
        <rFont val="Calibri"/>
      </rPr>
      <t xml:space="preserve">
</t>
    </r>
    <r>
      <rPr>
        <sz val="11"/>
        <color rgb="FF000000"/>
        <rFont val="Calibri"/>
      </rPr>
      <t>grep JreMemoryLeakPreventionListener /etc/vco/app-server/server.xml</t>
    </r>
    <r>
      <rPr>
        <sz val="11"/>
        <color rgb="FF000000"/>
        <rFont val="Calibri"/>
      </rPr>
      <t xml:space="preserve">
</t>
    </r>
    <r>
      <rPr>
        <sz val="11"/>
        <color rgb="FF000000"/>
        <rFont val="Calibri"/>
      </rPr>
      <t>If the JreMemoryLeakPreventionListener &lt;Listener&gt; node is not listed, this is a finding.</t>
    </r>
  </si>
  <si>
    <t>V-240797</t>
  </si>
  <si>
    <r>
      <rPr>
        <sz val="11"/>
        <rFont val="Calibri"/>
      </rPr>
      <t>tc Server VCAC must be configured with memory leak protection.</t>
    </r>
  </si>
  <si>
    <r>
      <rPr>
        <sz val="11"/>
        <color rgb="FF000000"/>
        <rFont val="Calibri"/>
      </rPr>
      <t>Navigate to and open /etc/vcac/server.xml.</t>
    </r>
    <r>
      <rPr>
        <sz val="11"/>
        <color rgb="FF000000"/>
        <rFont val="Calibri"/>
      </rPr>
      <t xml:space="preserve">
</t>
    </r>
    <r>
      <rPr>
        <sz val="11"/>
        <color rgb="FF000000"/>
        <rFont val="Calibri"/>
      </rPr>
      <t>Navigate to the &lt;Server&gt; node.</t>
    </r>
    <r>
      <rPr>
        <sz val="11"/>
        <color rgb="FF000000"/>
        <rFont val="Calibri"/>
      </rPr>
      <t xml:space="preserve">
</t>
    </r>
    <r>
      <rPr>
        <sz val="11"/>
        <color rgb="FF000000"/>
        <rFont val="Calibri"/>
      </rPr>
      <t>Add '&lt;Listener className="org.apache.catalina.core.JreMemoryLeakPreventionListener"/&gt;' to the &lt;Server&gt; node.</t>
    </r>
  </si>
  <si>
    <r>
      <rPr>
        <sz val="11"/>
        <color rgb="FF000000"/>
        <rFont val="Calibri"/>
      </rPr>
      <t>The Java Runtime environment can cause a memory leak or lock files under certain conditions. Without memory leak protection, tc Server VCAC can continue to consume system resources that will lead to OutOfMemoryErrors when reloading web applications.</t>
    </r>
    <r>
      <rPr>
        <sz val="11"/>
        <color rgb="FF000000"/>
        <rFont val="Calibri"/>
      </rPr>
      <t xml:space="preserve">
</t>
    </r>
    <r>
      <rPr>
        <sz val="11"/>
        <color rgb="FF000000"/>
        <rFont val="Calibri"/>
      </rPr>
      <t>Memory leaks occur when JRE code uses the context class loader to load a singleton as this will cause a memory leak if a web application class loader happens to be the context class loader at the time. The JreMemoryLeakPreventionListener class is designed to initialize these singletons when Tomcat's common class loader is the context class loader.</t>
    </r>
    <r>
      <rPr>
        <sz val="11"/>
        <color rgb="FF000000"/>
        <rFont val="Calibri"/>
      </rPr>
      <t xml:space="preserve">
</t>
    </r>
    <r>
      <rPr>
        <sz val="11"/>
        <color rgb="FF000000"/>
        <rFont val="Calibri"/>
      </rPr>
      <t>Proper use of JRE memory leak protection will ensure that the hosted application does not consume system resources and cause an unstable environment.</t>
    </r>
  </si>
  <si>
    <r>
      <rPr>
        <sz val="11"/>
        <color rgb="FF000000"/>
        <rFont val="Calibri"/>
      </rPr>
      <t xml:space="preserve">At the command prompt, execute the following command: </t>
    </r>
    <r>
      <rPr>
        <sz val="11"/>
        <color rgb="FF000000"/>
        <rFont val="Calibri"/>
      </rPr>
      <t xml:space="preserve">
</t>
    </r>
    <r>
      <rPr>
        <sz val="11"/>
        <color rgb="FF000000"/>
        <rFont val="Calibri"/>
      </rPr>
      <t>grep JreMemoryLeakPreventionListener /etc/vcac/server.xml</t>
    </r>
    <r>
      <rPr>
        <sz val="11"/>
        <color rgb="FF000000"/>
        <rFont val="Calibri"/>
      </rPr>
      <t xml:space="preserve">
</t>
    </r>
    <r>
      <rPr>
        <sz val="11"/>
        <color rgb="FF000000"/>
        <rFont val="Calibri"/>
      </rPr>
      <t>If the JreMemoryLeakPreventionListener &lt;Listener&gt; node is not listed, this is a finding.</t>
    </r>
  </si>
  <si>
    <t>V-240798</t>
  </si>
  <si>
    <r>
      <rPr>
        <sz val="11"/>
        <rFont val="Calibri"/>
      </rPr>
      <t>tc Server VCO must not have any symbolic links in the web content directory tree.</t>
    </r>
  </si>
  <si>
    <r>
      <rPr>
        <sz val="11"/>
        <color rgb="FF000000"/>
        <rFont val="Calibri"/>
      </rPr>
      <t>At the command prompt, execute the following commands:</t>
    </r>
    <r>
      <rPr>
        <sz val="11"/>
        <color rgb="FF000000"/>
        <rFont val="Calibri"/>
      </rPr>
      <t xml:space="preserve">
</t>
    </r>
    <r>
      <rPr>
        <sz val="11"/>
        <color rgb="FF000000"/>
        <rFont val="Calibri"/>
      </rPr>
      <t>Note: Replace &lt;file_name&gt; for the name of any files that were returned.</t>
    </r>
    <r>
      <rPr>
        <sz val="11"/>
        <color rgb="FF000000"/>
        <rFont val="Calibri"/>
      </rPr>
      <t xml:space="preserve">
</t>
    </r>
    <r>
      <rPr>
        <sz val="11"/>
        <color rgb="FF000000"/>
        <rFont val="Calibri"/>
      </rPr>
      <t>unlink &lt;file_name&gt;</t>
    </r>
    <r>
      <rPr>
        <sz val="11"/>
        <color rgb="FF000000"/>
        <rFont val="Calibri"/>
      </rPr>
      <t xml:space="preserve">
</t>
    </r>
    <r>
      <rPr>
        <sz val="11"/>
        <color rgb="FF000000"/>
        <rFont val="Calibri"/>
      </rPr>
      <t>Repeat the commands for each file that was returned.</t>
    </r>
  </si>
  <si>
    <r>
      <rPr>
        <sz val="11"/>
        <color rgb="FF000000"/>
        <rFont val="Calibri"/>
      </rPr>
      <t xml:space="preserve">A web server is designed to deliver content and execute scripts or applications on the request of a client or user. Containing user requests to files in the directory tree of the hosted web application and limiting the execution of scripts and applications guarantees that the user is not accessing information protected outside the application's realm. </t>
    </r>
    <r>
      <rPr>
        <sz val="11"/>
        <color rgb="FF000000"/>
        <rFont val="Calibri"/>
      </rPr>
      <t xml:space="preserve">
</t>
    </r>
    <r>
      <rPr>
        <sz val="11"/>
        <color rgb="FF000000"/>
        <rFont val="Calibri"/>
      </rPr>
      <t>By checking that no symblic links exist in the document root, the web server is protected from users jumping outside the hosted application directory tree and gaining access to the other directories, including the system root.</t>
    </r>
  </si>
  <si>
    <r>
      <rPr>
        <sz val="11"/>
        <color rgb="FF000000"/>
        <rFont val="Calibri"/>
      </rPr>
      <t>At the command prompt, execute the following command:</t>
    </r>
    <r>
      <rPr>
        <sz val="11"/>
        <color rgb="FF000000"/>
        <rFont val="Calibri"/>
      </rPr>
      <t xml:space="preserve">
</t>
    </r>
    <r>
      <rPr>
        <sz val="11"/>
        <color rgb="FF000000"/>
        <rFont val="Calibri"/>
      </rPr>
      <t>ls -lR /usr/lib/vco/configuration/webapps | grep '^l'</t>
    </r>
    <r>
      <rPr>
        <sz val="11"/>
        <color rgb="FF000000"/>
        <rFont val="Calibri"/>
      </rPr>
      <t xml:space="preserve">
</t>
    </r>
    <r>
      <rPr>
        <sz val="11"/>
        <color rgb="FF000000"/>
        <rFont val="Calibri"/>
      </rPr>
      <t>If the command produces any output, this is a finding.</t>
    </r>
  </si>
  <si>
    <t>V-240799</t>
  </si>
  <si>
    <r>
      <rPr>
        <sz val="11"/>
        <rFont val="Calibri"/>
      </rPr>
      <t>tc Server HORIZON must be configured to use a specified IP address and port.</t>
    </r>
  </si>
  <si>
    <r>
      <rPr>
        <sz val="11"/>
        <color rgb="FF000000"/>
        <rFont val="Calibri"/>
      </rPr>
      <t>Navigate to and open /opt/vmware/horizon/workspace/conf/server.xml.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value 'address="XXXXX"'.</t>
    </r>
    <r>
      <rPr>
        <sz val="11"/>
        <color rgb="FF000000"/>
        <rFont val="Calibri"/>
      </rPr>
      <t xml:space="preserve">
</t>
    </r>
    <r>
      <rPr>
        <sz val="11"/>
        <color rgb="FF000000"/>
        <rFont val="Calibri"/>
      </rPr>
      <t>Note: Replace XXXXX with the appropriate address for that node.</t>
    </r>
  </si>
  <si>
    <r>
      <rPr>
        <sz val="11"/>
        <color rgb="FF000000"/>
        <rFont val="Calibri"/>
      </rPr>
      <t xml:space="preserve">The web server must be configured to listen on a specified IP address and port. Without specifying an IP address and port for the web server to utilize, the web server will listen on all IP addresses available to the hosting server. If the web server has multiple IP addresses, i.e., a management IP address, the web server will also accept connections on the management IP address. </t>
    </r>
    <r>
      <rPr>
        <sz val="11"/>
        <color rgb="FF000000"/>
        <rFont val="Calibri"/>
      </rPr>
      <t xml:space="preserve">
</t>
    </r>
    <r>
      <rPr>
        <sz val="11"/>
        <color rgb="FF000000"/>
        <rFont val="Calibri"/>
      </rPr>
      <t>Accessing the hosted application through an IP address normally used for non-application functions opens the possibility of user access to resources, utilities, files, ports, and protocols that are protected on the desired application IP address.</t>
    </r>
  </si>
  <si>
    <r>
      <rPr>
        <sz val="11"/>
        <color rgb="FF000000"/>
        <rFont val="Calibri"/>
      </rPr>
      <t>Navigate to and open /opt/vmware/horizon/workspace/conf/server.xml.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either the IP address or the port is not specified for each &lt;Connector&gt;, this is a finding.</t>
    </r>
  </si>
  <si>
    <t>V-240800</t>
  </si>
  <si>
    <r>
      <rPr>
        <sz val="11"/>
        <rFont val="Calibri"/>
      </rPr>
      <t>tc Server VCO must be configured to use a specified IP address and port.</t>
    </r>
  </si>
  <si>
    <r>
      <rPr>
        <sz val="11"/>
        <color rgb="FF000000"/>
        <rFont val="Calibri"/>
      </rPr>
      <t>Navigate to and open /etc/vco/app-server/server.xml.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Configure the &lt;Connector&gt; node with the value 'address="XXXXX"'.</t>
    </r>
    <r>
      <rPr>
        <sz val="11"/>
        <color rgb="FF000000"/>
        <rFont val="Calibri"/>
      </rPr>
      <t xml:space="preserve">
</t>
    </r>
    <r>
      <rPr>
        <sz val="11"/>
        <color rgb="FF000000"/>
        <rFont val="Calibri"/>
      </rPr>
      <t>Note: Replace XXXXX with the appropriate address for that node.</t>
    </r>
  </si>
  <si>
    <r>
      <rPr>
        <sz val="11"/>
        <color rgb="FF000000"/>
        <rFont val="Calibri"/>
      </rPr>
      <t>Navigate to and open /etc/vco/app-server/server.xml.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If either the IP address or the port is not specified for the &lt;Connector&gt;, this is a finding.</t>
    </r>
  </si>
  <si>
    <t>V-240801</t>
  </si>
  <si>
    <r>
      <rPr>
        <sz val="11"/>
        <rFont val="Calibri"/>
      </rPr>
      <t>tc Server VCAC must be configured to use a specified IP address and port.</t>
    </r>
  </si>
  <si>
    <r>
      <rPr>
        <sz val="11"/>
        <color rgb="FF000000"/>
        <rFont val="Calibri"/>
      </rPr>
      <t>Navigate to and open /etc/vcac/server.xml.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Configure the &lt;Connector&gt; node with the value 'address="XXXXX"'.</t>
    </r>
    <r>
      <rPr>
        <sz val="11"/>
        <color rgb="FF000000"/>
        <rFont val="Calibri"/>
      </rPr>
      <t xml:space="preserve">
</t>
    </r>
    <r>
      <rPr>
        <sz val="11"/>
        <color rgb="FF000000"/>
        <rFont val="Calibri"/>
      </rPr>
      <t>Note: Replace XXXXX with the appropriate address for that node.</t>
    </r>
  </si>
  <si>
    <r>
      <rPr>
        <sz val="11"/>
        <color rgb="FF000000"/>
        <rFont val="Calibri"/>
      </rPr>
      <t>Navigate to and open /etc/vcac/server.xml.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If either the IP address or the port is not specified for the &lt;Connector&gt;, this is a finding.</t>
    </r>
  </si>
  <si>
    <t>V-240802</t>
  </si>
  <si>
    <r>
      <rPr>
        <sz val="11"/>
        <rFont val="Calibri"/>
      </rPr>
      <t>tc Server HORIZON must encrypt passwords during transmission.</t>
    </r>
  </si>
  <si>
    <r>
      <rPr>
        <sz val="11"/>
        <color rgb="FF000000"/>
        <rFont val="Calibri"/>
      </rPr>
      <t xml:space="preserve">Data used to authenticate, especially passwords, needs to be protected at all times, and encryption is the standard method for protecting authentication data during transmission. Data used to authenticate can be passed to and from the web server for many reasons. </t>
    </r>
    <r>
      <rPr>
        <sz val="11"/>
        <color rgb="FF000000"/>
        <rFont val="Calibri"/>
      </rPr>
      <t xml:space="preserve">
</t>
    </r>
    <r>
      <rPr>
        <sz val="11"/>
        <color rgb="FF000000"/>
        <rFont val="Calibri"/>
      </rPr>
      <t>Examples include data passed from a user to the web server through an HTTPS connection for authentication, the web server authenticating to a backend database for data retrieval and posting, and the web server authenticating to a clustered web server manager for an update.</t>
    </r>
    <r>
      <rPr>
        <sz val="11"/>
        <color rgb="FF000000"/>
        <rFont val="Calibri"/>
      </rPr>
      <t xml:space="preserve">
</t>
    </r>
    <r>
      <rPr>
        <sz val="11"/>
        <color rgb="FF000000"/>
        <rFont val="Calibri"/>
      </rPr>
      <t>HTTP connections in tc Server are managed through the Connector object. Setting the Connector's SSLEnabled flag, SSL handshake/encryption/decryption is enabled.</t>
    </r>
  </si>
  <si>
    <t>V-240803</t>
  </si>
  <si>
    <r>
      <rPr>
        <sz val="11"/>
        <rFont val="Calibri"/>
      </rPr>
      <t>tc Server VCAC must encrypt passwords during transmission.</t>
    </r>
  </si>
  <si>
    <r>
      <rPr>
        <sz val="11"/>
        <color rgb="FF000000"/>
        <rFont val="Calibri"/>
      </rPr>
      <t>Navigate to and open /etc/vcac/server.xml.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Configure each &lt;Connector&gt; node with the value 'SSLEnabled="true"'.</t>
    </r>
  </si>
  <si>
    <t>V-240804</t>
  </si>
  <si>
    <r>
      <rPr>
        <sz val="11"/>
        <rFont val="Calibri"/>
      </rPr>
      <t>tc Server ALL must validate client certificates, to include all intermediary CAs, to ensure the client-presented certificates are valid and that the entire trust chain is valid.</t>
    </r>
  </si>
  <si>
    <r>
      <rPr>
        <sz val="11"/>
        <color rgb="FF000000"/>
        <rFont val="Calibri"/>
      </rPr>
      <t>If PKI is not being used, this check is Not Applicable.</t>
    </r>
    <r>
      <rPr>
        <sz val="11"/>
        <color rgb="FF000000"/>
        <rFont val="Calibri"/>
      </rPr>
      <t xml:space="preserve">
</t>
    </r>
    <r>
      <rPr>
        <sz val="11"/>
        <color rgb="FF000000"/>
        <rFont val="Calibri"/>
      </rPr>
      <t>Validate client certificates in accordance with RFC 5280.</t>
    </r>
  </si>
  <si>
    <r>
      <rPr>
        <sz val="11"/>
        <color rgb="FF000000"/>
        <rFont val="Calibri"/>
      </rPr>
      <t>If PKI is not being used, this check is Not Applicable.</t>
    </r>
    <r>
      <rPr>
        <sz val="11"/>
        <color rgb="FF000000"/>
        <rFont val="Calibri"/>
      </rPr>
      <t xml:space="preserve">
</t>
    </r>
    <r>
      <rPr>
        <sz val="11"/>
        <color rgb="FF000000"/>
        <rFont val="Calibri"/>
      </rPr>
      <t>Interview the ISSO.</t>
    </r>
    <r>
      <rPr>
        <sz val="11"/>
        <color rgb="FF000000"/>
        <rFont val="Calibri"/>
      </rPr>
      <t xml:space="preserve">
</t>
    </r>
    <r>
      <rPr>
        <sz val="11"/>
        <color rgb="FF000000"/>
        <rFont val="Calibri"/>
      </rPr>
      <t>Review tc Server ALL configuration to verify that certificates being provided by the client are being validated in accordance with RFC 5280.</t>
    </r>
    <r>
      <rPr>
        <sz val="11"/>
        <color rgb="FF000000"/>
        <rFont val="Calibri"/>
      </rPr>
      <t xml:space="preserve">
</t>
    </r>
    <r>
      <rPr>
        <sz val="11"/>
        <color rgb="FF000000"/>
        <rFont val="Calibri"/>
      </rPr>
      <t>If certificates are not being validated in accordance with RFC 5280, this is a finding.</t>
    </r>
  </si>
  <si>
    <t>V-240805</t>
  </si>
  <si>
    <r>
      <rPr>
        <sz val="11"/>
        <rFont val="Calibri"/>
      </rPr>
      <t>tc Server ALL must only allow authenticated system administrators to have access to the keystore.</t>
    </r>
  </si>
  <si>
    <r>
      <rPr>
        <sz val="11"/>
        <color rgb="FF000000"/>
        <rFont val="Calibri"/>
      </rPr>
      <t>At the command prompt, execute the following commands:</t>
    </r>
    <r>
      <rPr>
        <sz val="11"/>
        <color rgb="FF000000"/>
        <rFont val="Calibri"/>
      </rPr>
      <t xml:space="preserve">
</t>
    </r>
    <r>
      <rPr>
        <sz val="11"/>
        <color rgb="FF000000"/>
        <rFont val="Calibri"/>
      </rPr>
      <t>chown horizon:www /opt/vmware/horizon/workspace/conf/tcserver.keystore</t>
    </r>
    <r>
      <rPr>
        <sz val="11"/>
        <color rgb="FF000000"/>
        <rFont val="Calibri"/>
      </rPr>
      <t xml:space="preserve">
</t>
    </r>
    <r>
      <rPr>
        <sz val="11"/>
        <color rgb="FF000000"/>
        <rFont val="Calibri"/>
      </rPr>
      <t>chmod 640 /opt/vmware/horizon/workspace/conf/tcserver.keystore</t>
    </r>
  </si>
  <si>
    <r>
      <rPr>
        <sz val="11"/>
        <color rgb="FF000000"/>
        <rFont val="Calibri"/>
      </rPr>
      <t>The web server's private key is used to prove the identity of the server to clients and securely exchange the shared secret key used to encrypt communications between the web server and clients.</t>
    </r>
    <r>
      <rPr>
        <sz val="11"/>
        <color rgb="FF000000"/>
        <rFont val="Calibri"/>
      </rPr>
      <t xml:space="preserve">
</t>
    </r>
    <r>
      <rPr>
        <sz val="11"/>
        <color rgb="FF000000"/>
        <rFont val="Calibri"/>
      </rPr>
      <t>By gaining access to the private key, an attacker can pretend to be an authorized server and decrypt the SSL traffic between a client and the web server.</t>
    </r>
    <r>
      <rPr>
        <sz val="11"/>
        <color rgb="FF000000"/>
        <rFont val="Calibri"/>
      </rPr>
      <t xml:space="preserve">
</t>
    </r>
    <r>
      <rPr>
        <sz val="11"/>
        <color rgb="FF000000"/>
        <rFont val="Calibri"/>
      </rPr>
      <t>tc Server stores the server's private key in a keystore file. The vRA keystore file is tcserver.keystore, and this file must be protected to only allow system administrators and other authorized users to have access to it.</t>
    </r>
  </si>
  <si>
    <r>
      <rPr>
        <sz val="11"/>
        <color rgb="FF000000"/>
        <rFont val="Calibri"/>
      </rPr>
      <t>At the command prompt, execute the following command:</t>
    </r>
    <r>
      <rPr>
        <sz val="11"/>
        <color rgb="FF000000"/>
        <rFont val="Calibri"/>
      </rPr>
      <t xml:space="preserve">
</t>
    </r>
    <r>
      <rPr>
        <sz val="11"/>
        <color rgb="FF000000"/>
        <rFont val="Calibri"/>
      </rPr>
      <t>ls -al /opt/vmware/horizon/workspace/conf/tcserver.keystore</t>
    </r>
    <r>
      <rPr>
        <sz val="11"/>
        <color rgb="FF000000"/>
        <rFont val="Calibri"/>
      </rPr>
      <t xml:space="preserve">
</t>
    </r>
    <r>
      <rPr>
        <sz val="11"/>
        <color rgb="FF000000"/>
        <rFont val="Calibri"/>
      </rPr>
      <t>Verify that file permissions are set to "640" or more restrictive. Verify that the owner is horizon and group-owner is www.</t>
    </r>
    <r>
      <rPr>
        <sz val="11"/>
        <color rgb="FF000000"/>
        <rFont val="Calibri"/>
      </rPr>
      <t xml:space="preserve">
</t>
    </r>
    <r>
      <rPr>
        <sz val="11"/>
        <color rgb="FF000000"/>
        <rFont val="Calibri"/>
      </rPr>
      <t>If either of these conditions are not met, this is a finding.</t>
    </r>
  </si>
  <si>
    <t>V-240806</t>
  </si>
  <si>
    <r>
      <rPr>
        <sz val="11"/>
        <rFont val="Calibri"/>
      </rPr>
      <t>tc Server HORIZON must use cryptographic modules that meet the requirements of applicable federal laws, Executive Orders, directives, policies, regulations, standards, and guidance when authenticating users and processes.</t>
    </r>
  </si>
  <si>
    <r>
      <rPr>
        <sz val="11"/>
        <color rgb="FF000000"/>
        <rFont val="Calibri"/>
      </rPr>
      <t xml:space="preserve">Encryption is only as good as the encryption modules utilized. Unapproved cryptographic module algorithms cannot be verified and cannot be relied upon to provide confidentiality or integrity, and DoD data may be compromised due to weak algorithms. </t>
    </r>
    <r>
      <rPr>
        <sz val="11"/>
        <color rgb="FF000000"/>
        <rFont val="Calibri"/>
      </rPr>
      <t xml:space="preserve">
</t>
    </r>
    <r>
      <rPr>
        <sz val="11"/>
        <color rgb="FF000000"/>
        <rFont val="Calibri"/>
      </rPr>
      <t xml:space="preserve">FIPS 140-2 is the current standard for validating cryptographic modules and NSA Type-X (where X=1, 2, 3, 4) products are NSA-certified, hardware-based encryption modules. </t>
    </r>
    <r>
      <rPr>
        <sz val="11"/>
        <color rgb="FF000000"/>
        <rFont val="Calibri"/>
      </rPr>
      <t xml:space="preserve">
</t>
    </r>
    <r>
      <rPr>
        <sz val="11"/>
        <color rgb="FF000000"/>
        <rFont val="Calibri"/>
      </rPr>
      <t>vRA relies upon the OpenSSL suite of encryption libraries. A special carefully defined software component called the OpenSSL FIPS Object Module has been created from the OpenSSL libraries to provide FIPS 140-2 validated encryption. This Module was designed for compatibility with OpenSSL so that products using the OpenSSL API can be converted to use validated cryptography with minimal effort.</t>
    </r>
  </si>
  <si>
    <t>V-240807</t>
  </si>
  <si>
    <r>
      <rPr>
        <sz val="11"/>
        <rFont val="Calibri"/>
      </rPr>
      <t>tc Server VCAC must use cryptographic modules that meet the requirements of applicable federal laws, Executive Orders, directives, policies, regulations, standards, and guidance when authenticating users and processes.</t>
    </r>
  </si>
  <si>
    <t>V-240808</t>
  </si>
  <si>
    <r>
      <rPr>
        <sz val="11"/>
        <rFont val="Calibri"/>
      </rPr>
      <t>tc Server HORIZON accounts accessing the directory tree, the shell, or other operating system functions and utilities must be administrative accounts.</t>
    </r>
  </si>
  <si>
    <r>
      <rPr>
        <sz val="11"/>
        <color rgb="FF000000"/>
        <rFont val="Calibri"/>
      </rPr>
      <t>At the command prompt, execute the following command:</t>
    </r>
    <r>
      <rPr>
        <sz val="11"/>
        <color rgb="FF000000"/>
        <rFont val="Calibri"/>
      </rPr>
      <t xml:space="preserve">
</t>
    </r>
    <r>
      <rPr>
        <sz val="11"/>
        <color rgb="FF000000"/>
        <rFont val="Calibri"/>
      </rPr>
      <t>chown horizon:www &lt;file_name&gt;</t>
    </r>
    <r>
      <rPr>
        <sz val="11"/>
        <color rgb="FF000000"/>
        <rFont val="Calibri"/>
      </rPr>
      <t xml:space="preserve">
</t>
    </r>
    <r>
      <rPr>
        <sz val="11"/>
        <color rgb="FF000000"/>
        <rFont val="Calibri"/>
      </rPr>
      <t>Repeat the command for each file that was returned.</t>
    </r>
    <r>
      <rPr>
        <sz val="11"/>
        <color rgb="FF000000"/>
        <rFont val="Calibri"/>
      </rPr>
      <t xml:space="preserve">
</t>
    </r>
    <r>
      <rPr>
        <sz val="11"/>
        <color rgb="FF000000"/>
        <rFont val="Calibri"/>
      </rPr>
      <t>Note: Replace &lt;file_name&gt; for the name of the file that was returned.</t>
    </r>
  </si>
  <si>
    <r>
      <rPr>
        <sz val="11"/>
        <color rgb="FF000000"/>
        <rFont val="Calibri"/>
      </rPr>
      <t>As a rule, accounts on a web server are to be kept to a minimum. Only administrators, web managers, developers, auditors, and web authors require accounts on the machine hosting the web server. The resources to which these accounts have access must also be closely monitored and controlled. Only the system administrator needs access to all the system's capabilities, while the web administrator and associated staff require access and control of the web content and web server configuration files.</t>
    </r>
    <r>
      <rPr>
        <sz val="11"/>
        <color rgb="FF000000"/>
        <rFont val="Calibri"/>
      </rPr>
      <t xml:space="preserve">
</t>
    </r>
    <r>
      <rPr>
        <sz val="11"/>
        <color rgb="FF000000"/>
        <rFont val="Calibri"/>
      </rPr>
      <t>As with all secure web server installations, tc Server files and directories must be adequately protected with correct permissions.</t>
    </r>
  </si>
  <si>
    <r>
      <rPr>
        <sz val="11"/>
        <color rgb="FF000000"/>
        <rFont val="Calibri"/>
      </rPr>
      <t>At the command prompt, execute the following command:</t>
    </r>
    <r>
      <rPr>
        <sz val="11"/>
        <color rgb="FF000000"/>
        <rFont val="Calibri"/>
      </rPr>
      <t xml:space="preserve">
</t>
    </r>
    <r>
      <rPr>
        <sz val="11"/>
        <color rgb="FF000000"/>
        <rFont val="Calibri"/>
      </rPr>
      <t>ls -alR /opt/vmware/horizon/workspace/webapps | grep -E '^-' | awk '$3 !~ /horizon|root/ {print}'</t>
    </r>
    <r>
      <rPr>
        <sz val="11"/>
        <color rgb="FF000000"/>
        <rFont val="Calibri"/>
      </rPr>
      <t xml:space="preserve">
</t>
    </r>
    <r>
      <rPr>
        <sz val="11"/>
        <color rgb="FF000000"/>
        <rFont val="Calibri"/>
      </rPr>
      <t>If the command produces any output, this is a finding.</t>
    </r>
  </si>
  <si>
    <t>V-240809</t>
  </si>
  <si>
    <r>
      <rPr>
        <sz val="11"/>
        <rFont val="Calibri"/>
      </rPr>
      <t>tc Server VCO accounts accessing the directory tree, the shell, or other operating system functions and utilities must be administrative accounts.</t>
    </r>
  </si>
  <si>
    <r>
      <rPr>
        <sz val="11"/>
        <color rgb="FF000000"/>
        <rFont val="Calibri"/>
      </rPr>
      <t>At the command prompt, execute the following command:</t>
    </r>
    <r>
      <rPr>
        <sz val="11"/>
        <color rgb="FF000000"/>
        <rFont val="Calibri"/>
      </rPr>
      <t xml:space="preserve">
</t>
    </r>
    <r>
      <rPr>
        <sz val="11"/>
        <color rgb="FF000000"/>
        <rFont val="Calibri"/>
      </rPr>
      <t>chown vco:vco &lt;file_name&gt;</t>
    </r>
    <r>
      <rPr>
        <sz val="11"/>
        <color rgb="FF000000"/>
        <rFont val="Calibri"/>
      </rPr>
      <t xml:space="preserve">
</t>
    </r>
    <r>
      <rPr>
        <sz val="11"/>
        <color rgb="FF000000"/>
        <rFont val="Calibri"/>
      </rPr>
      <t>Repeat the command for each file that was returned.</t>
    </r>
    <r>
      <rPr>
        <sz val="11"/>
        <color rgb="FF000000"/>
        <rFont val="Calibri"/>
      </rPr>
      <t xml:space="preserve">
</t>
    </r>
    <r>
      <rPr>
        <sz val="11"/>
        <color rgb="FF000000"/>
        <rFont val="Calibri"/>
      </rPr>
      <t>Note: Replace &lt;file_name&gt; for the name of the file that was returned.</t>
    </r>
  </si>
  <si>
    <r>
      <rPr>
        <sz val="11"/>
        <color rgb="FF000000"/>
        <rFont val="Calibri"/>
      </rPr>
      <t>At the command prompt, execute the following command:</t>
    </r>
    <r>
      <rPr>
        <sz val="11"/>
        <color rgb="FF000000"/>
        <rFont val="Calibri"/>
      </rPr>
      <t xml:space="preserve">
</t>
    </r>
    <r>
      <rPr>
        <sz val="11"/>
        <color rgb="FF000000"/>
        <rFont val="Calibri"/>
      </rPr>
      <t>ls -lL /usr/lib/vco/configuration/webapps</t>
    </r>
    <r>
      <rPr>
        <sz val="11"/>
        <color rgb="FF000000"/>
        <rFont val="Calibri"/>
      </rPr>
      <t xml:space="preserve">
</t>
    </r>
    <r>
      <rPr>
        <sz val="11"/>
        <color rgb="FF000000"/>
        <rFont val="Calibri"/>
      </rPr>
      <t>If the listed files are not owned by "vco", this is a finding.</t>
    </r>
  </si>
  <si>
    <t>V-240810</t>
  </si>
  <si>
    <r>
      <rPr>
        <sz val="11"/>
        <rFont val="Calibri"/>
      </rPr>
      <t>tc Server VCAC accounts accessing the directory tree, the shell, or other operating system functions and utilities must be administrative accounts.</t>
    </r>
  </si>
  <si>
    <r>
      <rPr>
        <sz val="11"/>
        <color rgb="FF000000"/>
        <rFont val="Calibri"/>
      </rPr>
      <t>At the command prompt, execute the following command:</t>
    </r>
    <r>
      <rPr>
        <sz val="11"/>
        <color rgb="FF000000"/>
        <rFont val="Calibri"/>
      </rPr>
      <t xml:space="preserve">
</t>
    </r>
    <r>
      <rPr>
        <sz val="11"/>
        <color rgb="FF000000"/>
        <rFont val="Calibri"/>
      </rPr>
      <t>If the file was found in /etc/vcac or /usr/lib/vcac/server/webapps, execute the following command:</t>
    </r>
    <r>
      <rPr>
        <sz val="11"/>
        <color rgb="FF000000"/>
        <rFont val="Calibri"/>
      </rPr>
      <t xml:space="preserve">
</t>
    </r>
    <r>
      <rPr>
        <sz val="11"/>
        <color rgb="FF000000"/>
        <rFont val="Calibri"/>
      </rPr>
      <t>chown vcac:vcac &lt;file_name&gt;</t>
    </r>
    <r>
      <rPr>
        <sz val="11"/>
        <color rgb="FF000000"/>
        <rFont val="Calibri"/>
      </rPr>
      <t xml:space="preserve">
</t>
    </r>
    <r>
      <rPr>
        <sz val="11"/>
        <color rgb="FF000000"/>
        <rFont val="Calibri"/>
      </rPr>
      <t>Note: Replace &lt;file_name&gt; for the name of the file that was returned.</t>
    </r>
  </si>
  <si>
    <r>
      <rPr>
        <sz val="11"/>
        <color rgb="FF000000"/>
        <rFont val="Calibri"/>
      </rPr>
      <t>At the command prompt, execute the following command:</t>
    </r>
    <r>
      <rPr>
        <sz val="11"/>
        <color rgb="FF000000"/>
        <rFont val="Calibri"/>
      </rPr>
      <t xml:space="preserve">
</t>
    </r>
    <r>
      <rPr>
        <sz val="11"/>
        <color rgb="FF000000"/>
        <rFont val="Calibri"/>
      </rPr>
      <t>ls -alR /etc/vcac /usr/lib/vcac/server/webapps | grep -E '^-' | awk '$3 !~ /vcac|root/ {print}'</t>
    </r>
    <r>
      <rPr>
        <sz val="11"/>
        <color rgb="FF000000"/>
        <rFont val="Calibri"/>
      </rPr>
      <t xml:space="preserve">
</t>
    </r>
    <r>
      <rPr>
        <sz val="11"/>
        <color rgb="FF000000"/>
        <rFont val="Calibri"/>
      </rPr>
      <t>If the command produces any output, this is a finding.</t>
    </r>
  </si>
  <si>
    <t>V-240811</t>
  </si>
  <si>
    <r>
      <rPr>
        <sz val="11"/>
        <rFont val="Calibri"/>
      </rPr>
      <t>tc Server HORIZON web server application directories must not be accessible to anonymous user.</t>
    </r>
  </si>
  <si>
    <r>
      <rPr>
        <sz val="11"/>
        <color rgb="FF000000"/>
        <rFont val="Calibri"/>
      </rPr>
      <t>At the command prompt, execute the following command:</t>
    </r>
    <r>
      <rPr>
        <sz val="11"/>
        <color rgb="FF000000"/>
        <rFont val="Calibri"/>
      </rPr>
      <t xml:space="preserve">
</t>
    </r>
    <r>
      <rPr>
        <sz val="11"/>
        <color rgb="FF000000"/>
        <rFont val="Calibri"/>
      </rPr>
      <t>chmod 750 &lt;file_name&gt;</t>
    </r>
    <r>
      <rPr>
        <sz val="11"/>
        <color rgb="FF000000"/>
        <rFont val="Calibri"/>
      </rPr>
      <t xml:space="preserve">
</t>
    </r>
    <r>
      <rPr>
        <sz val="11"/>
        <color rgb="FF000000"/>
        <rFont val="Calibri"/>
      </rPr>
      <t>Repeat the command for each file that was returned.</t>
    </r>
    <r>
      <rPr>
        <sz val="11"/>
        <color rgb="FF000000"/>
        <rFont val="Calibri"/>
      </rPr>
      <t xml:space="preserve">
</t>
    </r>
    <r>
      <rPr>
        <sz val="11"/>
        <color rgb="FF000000"/>
        <rFont val="Calibri"/>
      </rPr>
      <t>Note: Replace &lt;file_name&gt; for the name of the file that was returned.</t>
    </r>
  </si>
  <si>
    <r>
      <rPr>
        <sz val="11"/>
        <color rgb="FF000000"/>
        <rFont val="Calibri"/>
      </rPr>
      <t>In order to properly monitor the changes to the web server and the hosted applications, logging must be enabled. Along with logging being enabled, each record must properly contain the changes made and the names of those who made the changes.</t>
    </r>
    <r>
      <rPr>
        <sz val="11"/>
        <color rgb="FF000000"/>
        <rFont val="Calibri"/>
      </rPr>
      <t xml:space="preserve">
</t>
    </r>
    <r>
      <rPr>
        <sz val="11"/>
        <color rgb="FF000000"/>
        <rFont val="Calibri"/>
      </rPr>
      <t>Allowing anonymous users the capability to change the web server or the hosted application will not generate proper log information that can then be used for forensic reporting in the case of a security issue. Allowing anonymous users to make changes will also grant change capabilities to anybody without forcing a user to authenticate before the changes can be made.</t>
    </r>
  </si>
  <si>
    <r>
      <rPr>
        <sz val="11"/>
        <color rgb="FF000000"/>
        <rFont val="Calibri"/>
      </rPr>
      <t>At the command prompt, execute the following command:</t>
    </r>
    <r>
      <rPr>
        <sz val="11"/>
        <color rgb="FF000000"/>
        <rFont val="Calibri"/>
      </rPr>
      <t xml:space="preserve">
</t>
    </r>
    <r>
      <rPr>
        <sz val="11"/>
        <color rgb="FF000000"/>
        <rFont val="Calibri"/>
      </rPr>
      <t>ls -alR /opt/vmware/horizon/workspace | grep -E '^-' | awk '$1 !~ /---$/ {print}'</t>
    </r>
    <r>
      <rPr>
        <sz val="11"/>
        <color rgb="FF000000"/>
        <rFont val="Calibri"/>
      </rPr>
      <t xml:space="preserve">
</t>
    </r>
    <r>
      <rPr>
        <sz val="11"/>
        <color rgb="FF000000"/>
        <rFont val="Calibri"/>
      </rPr>
      <t>If the command produces any output, this is a finding.</t>
    </r>
  </si>
  <si>
    <t>V-240812</t>
  </si>
  <si>
    <r>
      <rPr>
        <sz val="11"/>
        <rFont val="Calibri"/>
      </rPr>
      <t>tc Server VCO web server application directories must not be accessible to anonymous user.</t>
    </r>
  </si>
  <si>
    <r>
      <rPr>
        <sz val="11"/>
        <color rgb="FF000000"/>
        <rFont val="Calibri"/>
      </rPr>
      <t>At the command prompt, execute the following command:</t>
    </r>
    <r>
      <rPr>
        <sz val="11"/>
        <color rgb="FF000000"/>
        <rFont val="Calibri"/>
      </rPr>
      <t xml:space="preserve">
</t>
    </r>
    <r>
      <rPr>
        <sz val="11"/>
        <color rgb="FF000000"/>
        <rFont val="Calibri"/>
      </rPr>
      <t>ls -alR /etc/vco /usr/lib/vco/app-server | grep -E '^-' | awk '$1 !~ /---$/ {print}'</t>
    </r>
    <r>
      <rPr>
        <sz val="11"/>
        <color rgb="FF000000"/>
        <rFont val="Calibri"/>
      </rPr>
      <t xml:space="preserve">
</t>
    </r>
    <r>
      <rPr>
        <sz val="11"/>
        <color rgb="FF000000"/>
        <rFont val="Calibri"/>
      </rPr>
      <t>If anything is returned, this is a finding.</t>
    </r>
  </si>
  <si>
    <t>V-240813</t>
  </si>
  <si>
    <r>
      <rPr>
        <sz val="11"/>
        <rFont val="Calibri"/>
      </rPr>
      <t>tc Server VCAC web server application directories must not be accessible to anonymous user.</t>
    </r>
  </si>
  <si>
    <r>
      <rPr>
        <sz val="11"/>
        <color rgb="FF000000"/>
        <rFont val="Calibri"/>
      </rPr>
      <t>At the command prompt, execute the following command:</t>
    </r>
    <r>
      <rPr>
        <sz val="11"/>
        <color rgb="FF000000"/>
        <rFont val="Calibri"/>
      </rPr>
      <t xml:space="preserve">
</t>
    </r>
    <r>
      <rPr>
        <sz val="11"/>
        <color rgb="FF000000"/>
        <rFont val="Calibri"/>
      </rPr>
      <t>ls -alR /etc/vcac /usr/lib/vcac/server/webapps | grep -E '^-' | awk '$1 !~ /---$/ {print}'</t>
    </r>
    <r>
      <rPr>
        <sz val="11"/>
        <color rgb="FF000000"/>
        <rFont val="Calibri"/>
      </rPr>
      <t xml:space="preserve">
</t>
    </r>
    <r>
      <rPr>
        <sz val="11"/>
        <color rgb="FF000000"/>
        <rFont val="Calibri"/>
      </rPr>
      <t>If the command produces any output, this is a finding.</t>
    </r>
  </si>
  <si>
    <t>V-240814</t>
  </si>
  <si>
    <r>
      <rPr>
        <sz val="11"/>
        <rFont val="Calibri"/>
      </rPr>
      <t>tc Server ALL baseline must be documented and maintained.</t>
    </r>
  </si>
  <si>
    <r>
      <rPr>
        <sz val="11"/>
        <color rgb="FF000000"/>
        <rFont val="Calibri"/>
      </rPr>
      <t>Develop baseline documentation of the tc Server codebase.</t>
    </r>
  </si>
  <si>
    <r>
      <rPr>
        <sz val="11"/>
        <color rgb="FF000000"/>
        <rFont val="Calibri"/>
      </rPr>
      <t>Making certain that the web server has not been updated by an unauthorized user is always a concern. Adding patches, functions, and modules that are untested and not part of the baseline opens the possibility for security risks. The web server must offer, and not hinder, a method that allows for the quick and easy reinstallation of a verified and patched baseline to guarantee the production web server is up-to-date and has not been modified to add functionality or expose security risks.</t>
    </r>
    <r>
      <rPr>
        <sz val="11"/>
        <color rgb="FF000000"/>
        <rFont val="Calibri"/>
      </rPr>
      <t xml:space="preserve">
</t>
    </r>
    <r>
      <rPr>
        <sz val="11"/>
        <color rgb="FF000000"/>
        <rFont val="Calibri"/>
      </rPr>
      <t>Because tc Server is installed as part of the entire vRA application, and not installed separately, VMware has ensured that all updates, upgrades, and patches have been thoroughly tested before becoming part of the production build process.</t>
    </r>
  </si>
  <si>
    <r>
      <rPr>
        <sz val="11"/>
        <color rgb="FF000000"/>
        <rFont val="Calibri"/>
      </rPr>
      <t>Interview the ISSO.</t>
    </r>
    <r>
      <rPr>
        <sz val="11"/>
        <color rgb="FF000000"/>
        <rFont val="Calibri"/>
      </rPr>
      <t xml:space="preserve">
</t>
    </r>
    <r>
      <rPr>
        <sz val="11"/>
        <color rgb="FF000000"/>
        <rFont val="Calibri"/>
      </rPr>
      <t>Review the web server documentation and deployed configuration to determine if the tc Server code baseline is documented and maintained.</t>
    </r>
    <r>
      <rPr>
        <sz val="11"/>
        <color rgb="FF000000"/>
        <rFont val="Calibri"/>
      </rPr>
      <t xml:space="preserve">
</t>
    </r>
    <r>
      <rPr>
        <sz val="11"/>
        <color rgb="FF000000"/>
        <rFont val="Calibri"/>
      </rPr>
      <t>If the tc Server code baseline is not documented and maintained, this is a finding.</t>
    </r>
  </si>
  <si>
    <t>V-240815</t>
  </si>
  <si>
    <r>
      <rPr>
        <sz val="11"/>
        <rFont val="Calibri"/>
      </rPr>
      <t>tc Server HORIZON must be built to fail to a known safe state if system initialization fails, shutdown fails, or aborts fail.</t>
    </r>
  </si>
  <si>
    <r>
      <rPr>
        <sz val="11"/>
        <color rgb="FF000000"/>
        <rFont val="Calibri"/>
      </rPr>
      <t>Navigate to and open /opt/vmware/horizon/workspace/conf/catalina.properties.</t>
    </r>
    <r>
      <rPr>
        <sz val="11"/>
        <color rgb="FF000000"/>
        <rFont val="Calibri"/>
      </rPr>
      <t xml:space="preserve">
</t>
    </r>
    <r>
      <rPr>
        <sz val="11"/>
        <color rgb="FF000000"/>
        <rFont val="Calibri"/>
      </rPr>
      <t>Configure the setting "org.apache.catalina.startup.EXIT_ON_INIT_FAILURE" with the value "true".</t>
    </r>
    <r>
      <rPr>
        <sz val="11"/>
        <color rgb="FF000000"/>
        <rFont val="Calibri"/>
      </rPr>
      <t xml:space="preserve">
</t>
    </r>
    <r>
      <rPr>
        <sz val="11"/>
        <color rgb="FF000000"/>
        <rFont val="Calibri"/>
      </rPr>
      <t>Note: The word "true" should not be surrounded with any quote characters.</t>
    </r>
  </si>
  <si>
    <r>
      <rPr>
        <sz val="11"/>
        <color rgb="FF000000"/>
        <rFont val="Calibri"/>
      </rPr>
      <t xml:space="preserve">Determining a safe state for failure and weighing that against a potential DoS for users depends on what type of application the web server is hosting. For an application presenting publicly available information that is not critical, a safe state for failure might be to shut down for any type of failure; but for an application that presents critical and timely information, a shutdown might not be the best state for all failures. </t>
    </r>
    <r>
      <rPr>
        <sz val="11"/>
        <color rgb="FF000000"/>
        <rFont val="Calibri"/>
      </rPr>
      <t xml:space="preserve">
</t>
    </r>
    <r>
      <rPr>
        <sz val="11"/>
        <color rgb="FF000000"/>
        <rFont val="Calibri"/>
      </rPr>
      <t>Performing a proper risk analysis of the hosted applications and configuring the web server according to what actions to take for each failure condition will provide a known fail safe state for the web server. The VMware engineering process includes regression testing of new and modified components before they become part of the production build process.</t>
    </r>
  </si>
  <si>
    <r>
      <rPr>
        <sz val="11"/>
        <color rgb="FF000000"/>
        <rFont val="Calibri"/>
      </rPr>
      <t>At the command line, execute the following command:</t>
    </r>
    <r>
      <rPr>
        <sz val="11"/>
        <color rgb="FF000000"/>
        <rFont val="Calibri"/>
      </rPr>
      <t xml:space="preserve">
</t>
    </r>
    <r>
      <rPr>
        <sz val="11"/>
        <color rgb="FF000000"/>
        <rFont val="Calibri"/>
      </rPr>
      <t>grep EXIT_ON_INIT_FAILURE /opt/vmware/horizon/workspace/conf/catalina.properties</t>
    </r>
    <r>
      <rPr>
        <sz val="11"/>
        <color rgb="FF000000"/>
        <rFont val="Calibri"/>
      </rPr>
      <t xml:space="preserve">
</t>
    </r>
    <r>
      <rPr>
        <sz val="11"/>
        <color rgb="FF000000"/>
        <rFont val="Calibri"/>
      </rPr>
      <t>If the "org.apache.catalina.startup.EXIT_ON_INIT_FAILURE" setting is not set to "true" or is missing, this is a finding.</t>
    </r>
  </si>
  <si>
    <t>V-240816</t>
  </si>
  <si>
    <r>
      <rPr>
        <sz val="11"/>
        <rFont val="Calibri"/>
      </rPr>
      <t>tc Server VCO must be built to fail to a known safe state if system initialization fails, shutdown fails, or aborts fail.</t>
    </r>
  </si>
  <si>
    <r>
      <rPr>
        <sz val="11"/>
        <color rgb="FF000000"/>
        <rFont val="Calibri"/>
      </rPr>
      <t>Navigate to and open /etc/vco/app-server/catalina.properties.</t>
    </r>
    <r>
      <rPr>
        <sz val="11"/>
        <color rgb="FF000000"/>
        <rFont val="Calibri"/>
      </rPr>
      <t xml:space="preserve">
</t>
    </r>
    <r>
      <rPr>
        <sz val="11"/>
        <color rgb="FF000000"/>
        <rFont val="Calibri"/>
      </rPr>
      <t>Configure the setting "org.apache.catalina.startup.EXIT_ON_INIT_FAILURE" with the value "true".</t>
    </r>
    <r>
      <rPr>
        <sz val="11"/>
        <color rgb="FF000000"/>
        <rFont val="Calibri"/>
      </rPr>
      <t xml:space="preserve">
</t>
    </r>
    <r>
      <rPr>
        <sz val="11"/>
        <color rgb="FF000000"/>
        <rFont val="Calibri"/>
      </rPr>
      <t>Note: The word "true" should not be surrounded with any quote characters.</t>
    </r>
  </si>
  <si>
    <r>
      <rPr>
        <sz val="11"/>
        <color rgb="FF000000"/>
        <rFont val="Calibri"/>
      </rPr>
      <t>At the command line, execute the following command:</t>
    </r>
    <r>
      <rPr>
        <sz val="11"/>
        <color rgb="FF000000"/>
        <rFont val="Calibri"/>
      </rPr>
      <t xml:space="preserve">
</t>
    </r>
    <r>
      <rPr>
        <sz val="11"/>
        <color rgb="FF000000"/>
        <rFont val="Calibri"/>
      </rPr>
      <t>grep EXIT_ON_INIT_FAILURE /etc/vco/app-server/catalina.properties</t>
    </r>
    <r>
      <rPr>
        <sz val="11"/>
        <color rgb="FF000000"/>
        <rFont val="Calibri"/>
      </rPr>
      <t xml:space="preserve">
</t>
    </r>
    <r>
      <rPr>
        <sz val="11"/>
        <color rgb="FF000000"/>
        <rFont val="Calibri"/>
      </rPr>
      <t>If the "org.apache.catalina.startup.EXIT_ON_INIT_FAILURE" setting is not set to "true" or is missing, this is a finding.</t>
    </r>
  </si>
  <si>
    <t>V-240817</t>
  </si>
  <si>
    <r>
      <rPr>
        <sz val="11"/>
        <rFont val="Calibri"/>
      </rPr>
      <t>tc Server VCAC must be built to fail to a known safe state if system initialization fails, shutdown fails, or aborts fail.</t>
    </r>
  </si>
  <si>
    <r>
      <rPr>
        <sz val="11"/>
        <color rgb="FF000000"/>
        <rFont val="Calibri"/>
      </rPr>
      <t>Navigate to and open /etc/vcac/catalina.properties.</t>
    </r>
    <r>
      <rPr>
        <sz val="11"/>
        <color rgb="FF000000"/>
        <rFont val="Calibri"/>
      </rPr>
      <t xml:space="preserve">
</t>
    </r>
    <r>
      <rPr>
        <sz val="11"/>
        <color rgb="FF000000"/>
        <rFont val="Calibri"/>
      </rPr>
      <t>Configure the setting "org.apache.catalina.startup.EXIT_ON_INIT_FAILURE" with the value "true".</t>
    </r>
    <r>
      <rPr>
        <sz val="11"/>
        <color rgb="FF000000"/>
        <rFont val="Calibri"/>
      </rPr>
      <t xml:space="preserve">
</t>
    </r>
    <r>
      <rPr>
        <sz val="11"/>
        <color rgb="FF000000"/>
        <rFont val="Calibri"/>
      </rPr>
      <t>Note: The word "true" should not be surrounded with any quote characters.</t>
    </r>
  </si>
  <si>
    <r>
      <rPr>
        <sz val="11"/>
        <color rgb="FF000000"/>
        <rFont val="Calibri"/>
      </rPr>
      <t>At the command line, execute the following command:</t>
    </r>
    <r>
      <rPr>
        <sz val="11"/>
        <color rgb="FF000000"/>
        <rFont val="Calibri"/>
      </rPr>
      <t xml:space="preserve">
</t>
    </r>
    <r>
      <rPr>
        <sz val="11"/>
        <color rgb="FF000000"/>
        <rFont val="Calibri"/>
      </rPr>
      <t>grep EXIT_ON_INIT_FAILURE /etc/vcac/catalina.properties</t>
    </r>
    <r>
      <rPr>
        <sz val="11"/>
        <color rgb="FF000000"/>
        <rFont val="Calibri"/>
      </rPr>
      <t xml:space="preserve">
</t>
    </r>
    <r>
      <rPr>
        <sz val="11"/>
        <color rgb="FF000000"/>
        <rFont val="Calibri"/>
      </rPr>
      <t>If the "org.apache.catalina.startup.EXIT_ON_INIT_FAILURE" setting is not set to "true" or is missing, this is a finding.</t>
    </r>
  </si>
  <si>
    <t>V-240818</t>
  </si>
  <si>
    <r>
      <rPr>
        <sz val="11"/>
        <rFont val="Calibri"/>
      </rPr>
      <t>tc Server HORIZON document directory must be in a separate partition from the web servers system files.</t>
    </r>
  </si>
  <si>
    <r>
      <rPr>
        <sz val="11"/>
        <color rgb="FF000000"/>
        <rFont val="Calibri"/>
      </rPr>
      <t xml:space="preserve">Consult with the ISSO. </t>
    </r>
    <r>
      <rPr>
        <sz val="11"/>
        <color rgb="FF000000"/>
        <rFont val="Calibri"/>
      </rPr>
      <t xml:space="preserve">
</t>
    </r>
    <r>
      <rPr>
        <sz val="11"/>
        <color rgb="FF000000"/>
        <rFont val="Calibri"/>
      </rPr>
      <t>Move the tc Server HORIZON /opt/vmware/horizon/workspace/webapps folder to a separate partition.</t>
    </r>
  </si>
  <si>
    <r>
      <rPr>
        <sz val="11"/>
        <color rgb="FF000000"/>
        <rFont val="Calibri"/>
      </rPr>
      <t>A web server is used to deliver content on the request of a client. The content delivered to a client must be controlled, allowing only hosted application files to be accessed and delivered. To allow a client access to system files of any type is a major security risk that is entirely avoidable. Obtaining such access is the goal of directory traversal and URL manipulation vulnerabilities. To facilitate such access by misconfiguring the web document (home) directory is a serious error. In addition, having the path on the same drive as the system folder compounds potential attacks such as drive space exhaustion.</t>
    </r>
    <r>
      <rPr>
        <sz val="11"/>
        <color rgb="FF000000"/>
        <rFont val="Calibri"/>
      </rPr>
      <t xml:space="preserve">
</t>
    </r>
    <r>
      <rPr>
        <sz val="11"/>
        <color rgb="FF000000"/>
        <rFont val="Calibri"/>
      </rPr>
      <t>As a Tomcat derivative, tc Server stores the web applications in a special 'webapps' folder. The Java engine, however, is stored in a separate are of the OS directory structure. For greatest security It is important to verify that the webapps and the Java directories remain separated.</t>
    </r>
  </si>
  <si>
    <r>
      <rPr>
        <sz val="11"/>
        <color rgb="FF000000"/>
        <rFont val="Calibri"/>
      </rPr>
      <t>At the command prompt, execute the following commands:</t>
    </r>
    <r>
      <rPr>
        <sz val="11"/>
        <color rgb="FF000000"/>
        <rFont val="Calibri"/>
      </rPr>
      <t xml:space="preserve">
</t>
    </r>
    <r>
      <rPr>
        <sz val="11"/>
        <color rgb="FF000000"/>
        <rFont val="Calibri"/>
      </rPr>
      <t>df -k /usr/java/jre-vmware</t>
    </r>
    <r>
      <rPr>
        <sz val="11"/>
        <color rgb="FF000000"/>
        <rFont val="Calibri"/>
      </rPr>
      <t xml:space="preserve">
</t>
    </r>
    <r>
      <rPr>
        <sz val="11"/>
        <color rgb="FF000000"/>
        <rFont val="Calibri"/>
      </rPr>
      <t>df -k /opt/vmware/horizon/workspace/webapps</t>
    </r>
    <r>
      <rPr>
        <sz val="11"/>
        <color rgb="FF000000"/>
        <rFont val="Calibri"/>
      </rPr>
      <t xml:space="preserve">
</t>
    </r>
    <r>
      <rPr>
        <sz val="11"/>
        <color rgb="FF000000"/>
        <rFont val="Calibri"/>
      </rPr>
      <t>If the two directories above are on the same partition, this is a finding.</t>
    </r>
  </si>
  <si>
    <t>V-240819</t>
  </si>
  <si>
    <r>
      <rPr>
        <sz val="11"/>
        <rFont val="Calibri"/>
      </rPr>
      <t>tc Server VCO document directory must be in a separate partition from the web servers system files.</t>
    </r>
  </si>
  <si>
    <r>
      <rPr>
        <sz val="11"/>
        <color rgb="FF000000"/>
        <rFont val="Calibri"/>
      </rPr>
      <t xml:space="preserve">Consult with the ISSO. </t>
    </r>
    <r>
      <rPr>
        <sz val="11"/>
        <color rgb="FF000000"/>
        <rFont val="Calibri"/>
      </rPr>
      <t xml:space="preserve">
</t>
    </r>
    <r>
      <rPr>
        <sz val="11"/>
        <color rgb="FF000000"/>
        <rFont val="Calibri"/>
      </rPr>
      <t>Move the tc Server VCO /usr/lib/vco/configuration/webapps folder to a separate partition.</t>
    </r>
  </si>
  <si>
    <r>
      <rPr>
        <sz val="11"/>
        <color rgb="FF000000"/>
        <rFont val="Calibri"/>
      </rPr>
      <t>At the command prompt, execute the following commands:</t>
    </r>
    <r>
      <rPr>
        <sz val="11"/>
        <color rgb="FF000000"/>
        <rFont val="Calibri"/>
      </rPr>
      <t xml:space="preserve">
</t>
    </r>
    <r>
      <rPr>
        <sz val="11"/>
        <color rgb="FF000000"/>
        <rFont val="Calibri"/>
      </rPr>
      <t>df -k /usr/java/jre-vmware</t>
    </r>
    <r>
      <rPr>
        <sz val="11"/>
        <color rgb="FF000000"/>
        <rFont val="Calibri"/>
      </rPr>
      <t xml:space="preserve">
</t>
    </r>
    <r>
      <rPr>
        <sz val="11"/>
        <color rgb="FF000000"/>
        <rFont val="Calibri"/>
      </rPr>
      <t>df -k /usr/lib/vco/configuration/webapps</t>
    </r>
    <r>
      <rPr>
        <sz val="11"/>
        <color rgb="FF000000"/>
        <rFont val="Calibri"/>
      </rPr>
      <t xml:space="preserve">
</t>
    </r>
    <r>
      <rPr>
        <sz val="11"/>
        <color rgb="FF000000"/>
        <rFont val="Calibri"/>
      </rPr>
      <t>If the two directories above are on the same partition, this is a finding.</t>
    </r>
  </si>
  <si>
    <t>V-240820</t>
  </si>
  <si>
    <r>
      <rPr>
        <sz val="11"/>
        <rFont val="Calibri"/>
      </rPr>
      <t>tc Server VCAC document directory must be in a separate partition from the web servers system files.</t>
    </r>
  </si>
  <si>
    <r>
      <rPr>
        <sz val="11"/>
        <color rgb="FF000000"/>
        <rFont val="Calibri"/>
      </rPr>
      <t xml:space="preserve">Consult with the ISSO. </t>
    </r>
    <r>
      <rPr>
        <sz val="11"/>
        <color rgb="FF000000"/>
        <rFont val="Calibri"/>
      </rPr>
      <t xml:space="preserve">
</t>
    </r>
    <r>
      <rPr>
        <sz val="11"/>
        <color rgb="FF000000"/>
        <rFont val="Calibri"/>
      </rPr>
      <t>Move the tc Server VCAC /usr/lib/vcac/server/webapps folder to a separate partition.</t>
    </r>
  </si>
  <si>
    <r>
      <rPr>
        <sz val="11"/>
        <color rgb="FF000000"/>
        <rFont val="Calibri"/>
      </rPr>
      <t>At the command prompt, execute the following commands:</t>
    </r>
    <r>
      <rPr>
        <sz val="11"/>
        <color rgb="FF000000"/>
        <rFont val="Calibri"/>
      </rPr>
      <t xml:space="preserve">
</t>
    </r>
    <r>
      <rPr>
        <sz val="11"/>
        <color rgb="FF000000"/>
        <rFont val="Calibri"/>
      </rPr>
      <t>df -k /usr/java/jre-vmware</t>
    </r>
    <r>
      <rPr>
        <sz val="11"/>
        <color rgb="FF000000"/>
        <rFont val="Calibri"/>
      </rPr>
      <t xml:space="preserve">
</t>
    </r>
    <r>
      <rPr>
        <sz val="11"/>
        <color rgb="FF000000"/>
        <rFont val="Calibri"/>
      </rPr>
      <t>df -k /usr/lib/vcac/server/webapps</t>
    </r>
    <r>
      <rPr>
        <sz val="11"/>
        <color rgb="FF000000"/>
        <rFont val="Calibri"/>
      </rPr>
      <t xml:space="preserve">
</t>
    </r>
    <r>
      <rPr>
        <sz val="11"/>
        <color rgb="FF000000"/>
        <rFont val="Calibri"/>
      </rPr>
      <t>If the two directories above are on the same partition, this is a finding.</t>
    </r>
  </si>
  <si>
    <t>V-240824</t>
  </si>
  <si>
    <r>
      <rPr>
        <sz val="11"/>
        <rFont val="Calibri"/>
      </rPr>
      <t>tc Server HORIZON must set URIEncoding to UTF-8.</t>
    </r>
  </si>
  <si>
    <r>
      <rPr>
        <sz val="11"/>
        <color rgb="FF000000"/>
        <rFont val="Calibri"/>
      </rPr>
      <t>Navigate to and open /opt/vmware/horizon/workspace/conf/server.xml.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value 'URIEncoding="UTF-8"'.</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</si>
  <si>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An attacker can also enter Unicode into hosted applications in an effort to break out of the document home or root home directory or to bypass security checks.</t>
    </r>
    <r>
      <rPr>
        <sz val="11"/>
        <color rgb="FF000000"/>
        <rFont val="Calibri"/>
      </rPr>
      <t xml:space="preserve">
</t>
    </r>
    <r>
      <rPr>
        <sz val="11"/>
        <color rgb="FF000000"/>
        <rFont val="Calibri"/>
      </rPr>
      <t>To mitigate against many types of character-based vulnerabilities, tc Server should be configured to use a consistent character set. The URIEncoding attribute on the Connector nodes provides the means for tc Server to enforce a consistent character set encoding.</t>
    </r>
  </si>
  <si>
    <r>
      <rPr>
        <sz val="11"/>
        <color rgb="FF000000"/>
        <rFont val="Calibri"/>
      </rPr>
      <t>Navigate to and open /opt/vmware/horizon/workspace/conf/server.xml.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"URIEncoding" is not set to "UTF-8" or is missing, this is a finding.</t>
    </r>
  </si>
  <si>
    <t>V-240825</t>
  </si>
  <si>
    <r>
      <rPr>
        <sz val="11"/>
        <rFont val="Calibri"/>
      </rPr>
      <t>tc Server VCO must set URIEncoding to UTF-8.</t>
    </r>
  </si>
  <si>
    <r>
      <rPr>
        <sz val="11"/>
        <color rgb="FF000000"/>
        <rFont val="Calibri"/>
      </rPr>
      <t>Navigate to and open /etc/vco/app-server/server.xml.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Configure each &lt;Connector&gt; node with the value 'URIEncoding="UTF-8"'.</t>
    </r>
  </si>
  <si>
    <r>
      <rPr>
        <sz val="11"/>
        <color rgb="FF000000"/>
        <rFont val="Calibri"/>
      </rPr>
      <t>Navigate to and open /etc/vco/app-server/server.xml.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If the value of "URIEncoding" is not set to "UTF-8" or is missing, this is a finding.</t>
    </r>
  </si>
  <si>
    <t>V-240826</t>
  </si>
  <si>
    <r>
      <rPr>
        <sz val="11"/>
        <rFont val="Calibri"/>
      </rPr>
      <t>tc Server HORIZON must use the setCharacterEncodingFilter filter.</t>
    </r>
  </si>
  <si>
    <r>
      <rPr>
        <sz val="11"/>
        <color rgb="FF000000"/>
        <rFont val="Calibri"/>
      </rPr>
      <t>Navigate to and open /opt/vmware/horizon/workspace/conf/web.xml.</t>
    </r>
    <r>
      <rPr>
        <sz val="11"/>
        <color rgb="FF000000"/>
        <rFont val="Calibri"/>
      </rPr>
      <t xml:space="preserve">
</t>
    </r>
    <r>
      <rPr>
        <sz val="11"/>
        <color rgb="FF000000"/>
        <rFont val="Calibri"/>
      </rPr>
      <t>Configure the &lt;web-app&gt; node with the &lt;filter&gt; node listed below.</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 xml:space="preserve">            &lt;/filter&gt;</t>
    </r>
  </si>
  <si>
    <r>
      <rPr>
        <sz val="11"/>
        <color rgb="FF000000"/>
        <rFont val="Calibri"/>
      </rPr>
      <t xml:space="preserve">Invalid user input occurs when a user inserts data or characters into a hosted application's data entry field and the hosted application is unprepared to process that data. This results in unanticipated application behavior, potentially leading to an application compromise. Invalid user input is one of the primary methods employed when attempting to compromise an application. </t>
    </r>
    <r>
      <rPr>
        <sz val="11"/>
        <color rgb="FF000000"/>
        <rFont val="Calibri"/>
      </rPr>
      <t xml:space="preserve">
</t>
    </r>
    <r>
      <rPr>
        <sz val="11"/>
        <color rgb="FF000000"/>
        <rFont val="Calibri"/>
      </rPr>
      <t>An attacker can also enter Unicode into hosted applications in an effort to break out of the document home or root home directory or to bypass security checks.</t>
    </r>
    <r>
      <rPr>
        <sz val="11"/>
        <color rgb="FF000000"/>
        <rFont val="Calibri"/>
      </rPr>
      <t xml:space="preserve">
</t>
    </r>
    <r>
      <rPr>
        <sz val="11"/>
        <color rgb="FF000000"/>
        <rFont val="Calibri"/>
      </rPr>
      <t>As a web server, tc Server can be vulnerable to character encoding attacks if steps are not taken to mitigate the threat. VMware utilizes the standard Tomcat SetCharacterEncodingFilter to provide a layer of defense against character encoding attacks. Filters are Java objects that performs filtering tasks on either the request to a resource (a servlet or static content), or on the response from a resource, or both.</t>
    </r>
  </si>
  <si>
    <r>
      <rPr>
        <sz val="11"/>
        <color rgb="FF000000"/>
        <rFont val="Calibri"/>
      </rPr>
      <t>Navigate to and open /opt/vmware/horizon/workspace/conf/web.xml.</t>
    </r>
    <r>
      <rPr>
        <sz val="11"/>
        <color rgb="FF000000"/>
        <rFont val="Calibri"/>
      </rPr>
      <t xml:space="preserve">
</t>
    </r>
    <r>
      <rPr>
        <sz val="11"/>
        <color rgb="FF000000"/>
        <rFont val="Calibri"/>
      </rPr>
      <t>Verify that the 'setCharacterEncodingFilter' &lt;filter&gt; has been specified.</t>
    </r>
    <r>
      <rPr>
        <sz val="11"/>
        <color rgb="FF000000"/>
        <rFont val="Calibri"/>
      </rPr>
      <t xml:space="preserve">
</t>
    </r>
    <r>
      <rPr>
        <sz val="11"/>
        <color rgb="FF000000"/>
        <rFont val="Calibri"/>
      </rPr>
      <t>If the "setCharacterEncodingFilter" filter has not been specified or is commented out, this is a finding.</t>
    </r>
  </si>
  <si>
    <t>V-240827</t>
  </si>
  <si>
    <r>
      <rPr>
        <sz val="11"/>
        <rFont val="Calibri"/>
      </rPr>
      <t>tc Server VCO must use the setCharacterEncodingFilter filter.</t>
    </r>
  </si>
  <si>
    <r>
      <rPr>
        <sz val="11"/>
        <color rgb="FF000000"/>
        <rFont val="Calibri"/>
      </rPr>
      <t>Navigate to and open /etc/vco/app-server/web.xml.</t>
    </r>
    <r>
      <rPr>
        <sz val="11"/>
        <color rgb="FF000000"/>
        <rFont val="Calibri"/>
      </rPr>
      <t xml:space="preserve">
</t>
    </r>
    <r>
      <rPr>
        <sz val="11"/>
        <color rgb="FF000000"/>
        <rFont val="Calibri"/>
      </rPr>
      <t>Configure the &lt;web-app&gt; node with the &lt;filter&gt; node listed below.</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 xml:space="preserve">            &lt;/filter&gt;</t>
    </r>
  </si>
  <si>
    <r>
      <rPr>
        <sz val="11"/>
        <color rgb="FF000000"/>
        <rFont val="Calibri"/>
      </rPr>
      <t>Navigate to and open /etc/vco/app-server/web.xml.</t>
    </r>
    <r>
      <rPr>
        <sz val="11"/>
        <color rgb="FF000000"/>
        <rFont val="Calibri"/>
      </rPr>
      <t xml:space="preserve">
</t>
    </r>
    <r>
      <rPr>
        <sz val="11"/>
        <color rgb="FF000000"/>
        <rFont val="Calibri"/>
      </rPr>
      <t>Verify that the 'setCharacterEncodingFilter' &lt;filter&gt; has been specified.</t>
    </r>
    <r>
      <rPr>
        <sz val="11"/>
        <color rgb="FF000000"/>
        <rFont val="Calibri"/>
      </rPr>
      <t xml:space="preserve">
</t>
    </r>
    <r>
      <rPr>
        <sz val="11"/>
        <color rgb="FF000000"/>
        <rFont val="Calibri"/>
      </rPr>
      <t>If the "setCharacterEncodingFilter" filter has not been specified or is commented out, this is a finding.</t>
    </r>
  </si>
  <si>
    <t>V-240828</t>
  </si>
  <si>
    <r>
      <rPr>
        <sz val="11"/>
        <rFont val="Calibri"/>
      </rPr>
      <t>tc Server VCAC must set URIEncoding to UTF-8.</t>
    </r>
  </si>
  <si>
    <r>
      <rPr>
        <sz val="11"/>
        <color rgb="FF000000"/>
        <rFont val="Calibri"/>
      </rPr>
      <t>Navigate to and open /etc/vcac/server.xml.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Configure the &lt;Connector&gt; node with the value 'URIEncoding="UTF-8"'.</t>
    </r>
  </si>
  <si>
    <r>
      <rPr>
        <sz val="11"/>
        <color rgb="FF000000"/>
        <rFont val="Calibri"/>
      </rPr>
      <t>Navigate to and open /etc/vcac/server.xml.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If the value of "URIEncoding" is not set to "UTF-8" or is missing, this is a finding.</t>
    </r>
  </si>
  <si>
    <t>V-240829</t>
  </si>
  <si>
    <r>
      <rPr>
        <sz val="11"/>
        <rFont val="Calibri"/>
      </rPr>
      <t>tc Server VCAC must use the setCharacterEncodingFilter filter.</t>
    </r>
  </si>
  <si>
    <r>
      <rPr>
        <sz val="11"/>
        <color rgb="FF000000"/>
        <rFont val="Calibri"/>
      </rPr>
      <t>Navigate to and open /etc/vcac/web.xml.</t>
    </r>
    <r>
      <rPr>
        <sz val="11"/>
        <color rgb="FF000000"/>
        <rFont val="Calibri"/>
      </rPr>
      <t xml:space="preserve">
</t>
    </r>
    <r>
      <rPr>
        <sz val="11"/>
        <color rgb="FF000000"/>
        <rFont val="Calibri"/>
      </rPr>
      <t>Configure the &lt;web-app&gt; node with the &lt;filter&gt; node listed below.</t>
    </r>
    <r>
      <rPr>
        <sz val="11"/>
        <color rgb="FF000000"/>
        <rFont val="Calibri"/>
      </rPr>
      <t xml:space="preserve">
</t>
    </r>
    <r>
      <rPr>
        <sz val="11"/>
        <color rgb="FF000000"/>
        <rFont val="Calibri"/>
      </rPr>
      <t xml:space="preserve">            &lt;filter&gt;</t>
    </r>
    <r>
      <rPr>
        <sz val="11"/>
        <color rgb="FF000000"/>
        <rFont val="Calibri"/>
      </rPr>
      <t xml:space="preserve">
</t>
    </r>
    <r>
      <rPr>
        <sz val="11"/>
        <color rgb="FF000000"/>
        <rFont val="Calibri"/>
      </rPr>
      <t xml:space="preserve">                &lt;filter-name&gt;setCharacterEncodingFilter&lt;/filter-name&gt;</t>
    </r>
    <r>
      <rPr>
        <sz val="11"/>
        <color rgb="FF000000"/>
        <rFont val="Calibri"/>
      </rPr>
      <t xml:space="preserve">
</t>
    </r>
    <r>
      <rPr>
        <sz val="11"/>
        <color rgb="FF000000"/>
        <rFont val="Calibri"/>
      </rPr>
      <t xml:space="preserve">                &lt;filter-class&gt;org.apache.catalina.filters.SetCharacterEncodingFilter&lt;/filter-class&gt;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&lt;param-name&gt;encoding&lt;/param-name&gt;</t>
    </r>
    <r>
      <rPr>
        <sz val="11"/>
        <color rgb="FF000000"/>
        <rFont val="Calibri"/>
      </rPr>
      <t xml:space="preserve">
</t>
    </r>
    <r>
      <rPr>
        <sz val="11"/>
        <color rgb="FF000000"/>
        <rFont val="Calibri"/>
      </rPr>
      <t xml:space="preserve">                    &lt;param-value&gt;UTF-8&lt;/param-value&gt;</t>
    </r>
    <r>
      <rPr>
        <sz val="11"/>
        <color rgb="FF000000"/>
        <rFont val="Calibri"/>
      </rPr>
      <t xml:space="preserve">
</t>
    </r>
    <r>
      <rPr>
        <sz val="11"/>
        <color rgb="FF000000"/>
        <rFont val="Calibri"/>
      </rPr>
      <t xml:space="preserve">                    &lt;param-name&gt;ignore&lt;/param-name&gt;</t>
    </r>
    <r>
      <rPr>
        <sz val="11"/>
        <color rgb="FF000000"/>
        <rFont val="Calibri"/>
      </rPr>
      <t xml:space="preserve">
</t>
    </r>
    <r>
      <rPr>
        <sz val="11"/>
        <color rgb="FF000000"/>
        <rFont val="Calibri"/>
      </rPr>
      <t xml:space="preserve">                    &lt;param-value&gt;false&lt;/param-value&gt;</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&lt;async-supported&gt;true&lt;/async-supported&gt;</t>
    </r>
    <r>
      <rPr>
        <sz val="11"/>
        <color rgb="FF000000"/>
        <rFont val="Calibri"/>
      </rPr>
      <t xml:space="preserve">
</t>
    </r>
    <r>
      <rPr>
        <sz val="11"/>
        <color rgb="FF000000"/>
        <rFont val="Calibri"/>
      </rPr>
      <t xml:space="preserve">            &lt;/filter&gt;</t>
    </r>
  </si>
  <si>
    <r>
      <rPr>
        <sz val="11"/>
        <color rgb="FF000000"/>
        <rFont val="Calibri"/>
      </rPr>
      <t>Navigate to and open /etc/vcac/web.xml.</t>
    </r>
    <r>
      <rPr>
        <sz val="11"/>
        <color rgb="FF000000"/>
        <rFont val="Calibri"/>
      </rPr>
      <t xml:space="preserve">
</t>
    </r>
    <r>
      <rPr>
        <sz val="11"/>
        <color rgb="FF000000"/>
        <rFont val="Calibri"/>
      </rPr>
      <t>Verify that the 'setCharacterEncodingFilter' &lt;filter&gt; has been specified.</t>
    </r>
    <r>
      <rPr>
        <sz val="11"/>
        <color rgb="FF000000"/>
        <rFont val="Calibri"/>
      </rPr>
      <t xml:space="preserve">
</t>
    </r>
    <r>
      <rPr>
        <sz val="11"/>
        <color rgb="FF000000"/>
        <rFont val="Calibri"/>
      </rPr>
      <t>If the "setCharacterEncodingFilter" filter has not been specified or is commented out, this is a finding.</t>
    </r>
  </si>
  <si>
    <t>V-240830</t>
  </si>
  <si>
    <r>
      <rPr>
        <sz val="11"/>
        <rFont val="Calibri"/>
      </rPr>
      <t>tc Server HORIZON must set the welcome-file node to a default web page.</t>
    </r>
  </si>
  <si>
    <r>
      <rPr>
        <sz val="11"/>
        <color rgb="FF000000"/>
        <rFont val="Calibri"/>
      </rPr>
      <t>Navigate to and open /opt/vmware/horizon/workspace/conf/web.xml.</t>
    </r>
    <r>
      <rPr>
        <sz val="11"/>
        <color rgb="FF000000"/>
        <rFont val="Calibri"/>
      </rPr>
      <t xml:space="preserve">
</t>
    </r>
    <r>
      <rPr>
        <sz val="11"/>
        <color rgb="FF000000"/>
        <rFont val="Calibri"/>
      </rPr>
      <t>Inspect the file and ensure that it contains the below section:</t>
    </r>
    <r>
      <rPr>
        <sz val="11"/>
        <color rgb="FF000000"/>
        <rFont val="Calibri"/>
      </rPr>
      <t xml:space="preserve">
</t>
    </r>
    <r>
      <rPr>
        <sz val="11"/>
        <color rgb="FF000000"/>
        <rFont val="Calibri"/>
      </rPr>
      <t xml:space="preserve">    &lt;welcome-file-list&gt;</t>
    </r>
    <r>
      <rPr>
        <sz val="11"/>
        <color rgb="FF000000"/>
        <rFont val="Calibri"/>
      </rPr>
      <t xml:space="preserve">
</t>
    </r>
    <r>
      <rPr>
        <sz val="11"/>
        <color rgb="FF000000"/>
        <rFont val="Calibri"/>
      </rPr>
      <t xml:space="preserve">        &lt;welcome-file&gt;index.html&lt;/welcome-file&gt;</t>
    </r>
    <r>
      <rPr>
        <sz val="11"/>
        <color rgb="FF000000"/>
        <rFont val="Calibri"/>
      </rPr>
      <t xml:space="preserve">
</t>
    </r>
    <r>
      <rPr>
        <sz val="11"/>
        <color rgb="FF000000"/>
        <rFont val="Calibri"/>
      </rPr>
      <t xml:space="preserve">        &lt;welcome-file&gt;index.htm&lt;/welcome-file&gt;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 xml:space="preserve">    &lt;/welcome-file-list&gt;</t>
    </r>
  </si>
  <si>
    <r>
      <rPr>
        <sz val="11"/>
        <color rgb="FF000000"/>
        <rFont val="Calibri"/>
      </rPr>
      <t>The goal is to completely control the web user's experience in navigating any portion of the web document root directories. Ensuring all web content directories have at least the equivalent of an index.html file is a significant factor to accomplish this end.</t>
    </r>
    <r>
      <rPr>
        <sz val="11"/>
        <color rgb="FF000000"/>
        <rFont val="Calibri"/>
      </rPr>
      <t xml:space="preserve">
</t>
    </r>
    <r>
      <rPr>
        <sz val="11"/>
        <color rgb="FF000000"/>
        <rFont val="Calibri"/>
      </rPr>
      <t>Enumeration techniques, such as URL parameter manipulation, rely upon being able to obtain information about the web server's directory structure by locating directories without default pages. In the scenario, the web server will display to the user a listing of the files in the directory being accessed. By having a default hosted application web page, the anonymous web user will not obtain directory browsing information or an error message that reveals the server type and version.</t>
    </r>
    <r>
      <rPr>
        <sz val="11"/>
        <color rgb="FF000000"/>
        <rFont val="Calibri"/>
      </rPr>
      <t xml:space="preserve">
</t>
    </r>
    <r>
      <rPr>
        <sz val="11"/>
        <color rgb="FF000000"/>
        <rFont val="Calibri"/>
      </rPr>
      <t>As a web server, tc Server can be vulnerable to enumeration techniques if steps are not taken to mitigate the vulnerability. Ensuring that every document directory has an index.jsp (or equivalent) file is one common sense approach to mitigating the vulnerability.</t>
    </r>
  </si>
  <si>
    <r>
      <rPr>
        <sz val="11"/>
        <color rgb="FF000000"/>
        <rFont val="Calibri"/>
      </rPr>
      <t>At the command prompt,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grep -E -A 4 '&lt;welcome-file-list' /opt/vmware/horizon/workspace/conf/web.xml</t>
    </r>
    <r>
      <rPr>
        <sz val="11"/>
        <color rgb="FF000000"/>
        <rFont val="Calibri"/>
      </rPr>
      <t xml:space="preserve">
</t>
    </r>
    <r>
      <rPr>
        <sz val="11"/>
        <color rgb="FF000000"/>
        <rFont val="Calibri"/>
      </rPr>
      <t>If a &lt;welcome-file&gt; node is not set to a default web page, this is a finding.</t>
    </r>
  </si>
  <si>
    <t>V-240831</t>
  </si>
  <si>
    <r>
      <rPr>
        <sz val="11"/>
        <rFont val="Calibri"/>
      </rPr>
      <t>tc Server VCO must set the welcome-file node to a default web page.</t>
    </r>
  </si>
  <si>
    <r>
      <rPr>
        <sz val="11"/>
        <color rgb="FF000000"/>
        <rFont val="Calibri"/>
      </rPr>
      <t>Navigate to and open /etc/vco/app-server/web.xml.</t>
    </r>
    <r>
      <rPr>
        <sz val="11"/>
        <color rgb="FF000000"/>
        <rFont val="Calibri"/>
      </rPr>
      <t xml:space="preserve">
</t>
    </r>
    <r>
      <rPr>
        <sz val="11"/>
        <color rgb="FF000000"/>
        <rFont val="Calibri"/>
      </rPr>
      <t>Inspect the file and ensure that it contains the below section:</t>
    </r>
    <r>
      <rPr>
        <sz val="11"/>
        <color rgb="FF000000"/>
        <rFont val="Calibri"/>
      </rPr>
      <t xml:space="preserve">
</t>
    </r>
    <r>
      <rPr>
        <sz val="11"/>
        <color rgb="FF000000"/>
        <rFont val="Calibri"/>
      </rPr>
      <t xml:space="preserve">    &lt;welcome-file-list&gt;</t>
    </r>
    <r>
      <rPr>
        <sz val="11"/>
        <color rgb="FF000000"/>
        <rFont val="Calibri"/>
      </rPr>
      <t xml:space="preserve">
</t>
    </r>
    <r>
      <rPr>
        <sz val="11"/>
        <color rgb="FF000000"/>
        <rFont val="Calibri"/>
      </rPr>
      <t xml:space="preserve">        &lt;welcome-file&gt;index.html&lt;/welcome-file&gt;</t>
    </r>
    <r>
      <rPr>
        <sz val="11"/>
        <color rgb="FF000000"/>
        <rFont val="Calibri"/>
      </rPr>
      <t xml:space="preserve">
</t>
    </r>
    <r>
      <rPr>
        <sz val="11"/>
        <color rgb="FF000000"/>
        <rFont val="Calibri"/>
      </rPr>
      <t xml:space="preserve">        &lt;welcome-file&gt;index.htm&lt;/welcome-file&gt;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 xml:space="preserve">    &lt;/welcome-file-list&gt;</t>
    </r>
  </si>
  <si>
    <r>
      <rPr>
        <sz val="11"/>
        <color rgb="FF000000"/>
        <rFont val="Calibri"/>
      </rPr>
      <t>At the command prompt,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grep -E -A 4 '&lt;welcome-file-list' /etc/vco/app-server/web.xml</t>
    </r>
    <r>
      <rPr>
        <sz val="11"/>
        <color rgb="FF000000"/>
        <rFont val="Calibri"/>
      </rPr>
      <t xml:space="preserve">
</t>
    </r>
    <r>
      <rPr>
        <sz val="11"/>
        <color rgb="FF000000"/>
        <rFont val="Calibri"/>
      </rPr>
      <t>If a &lt;welcome-file&gt; node is not set to a default web page, this is a finding.</t>
    </r>
  </si>
  <si>
    <t>V-240832</t>
  </si>
  <si>
    <r>
      <rPr>
        <sz val="11"/>
        <rFont val="Calibri"/>
      </rPr>
      <t>tc Server VCAC must set the welcome-file node to a default web page.</t>
    </r>
  </si>
  <si>
    <r>
      <rPr>
        <sz val="11"/>
        <color rgb="FF000000"/>
        <rFont val="Calibri"/>
      </rPr>
      <t>Navigate to and open /etc/vcac/web.xml.</t>
    </r>
    <r>
      <rPr>
        <sz val="11"/>
        <color rgb="FF000000"/>
        <rFont val="Calibri"/>
      </rPr>
      <t xml:space="preserve">
</t>
    </r>
    <r>
      <rPr>
        <sz val="11"/>
        <color rgb="FF000000"/>
        <rFont val="Calibri"/>
      </rPr>
      <t>Inspect the file and ensure that it contains the below section:</t>
    </r>
    <r>
      <rPr>
        <sz val="11"/>
        <color rgb="FF000000"/>
        <rFont val="Calibri"/>
      </rPr>
      <t xml:space="preserve">
</t>
    </r>
    <r>
      <rPr>
        <sz val="11"/>
        <color rgb="FF000000"/>
        <rFont val="Calibri"/>
      </rPr>
      <t xml:space="preserve">    &lt;welcome-file-list&gt;</t>
    </r>
    <r>
      <rPr>
        <sz val="11"/>
        <color rgb="FF000000"/>
        <rFont val="Calibri"/>
      </rPr>
      <t xml:space="preserve">
</t>
    </r>
    <r>
      <rPr>
        <sz val="11"/>
        <color rgb="FF000000"/>
        <rFont val="Calibri"/>
      </rPr>
      <t xml:space="preserve">        &lt;welcome-file&gt;index.html&lt;/welcome-file&gt;</t>
    </r>
    <r>
      <rPr>
        <sz val="11"/>
        <color rgb="FF000000"/>
        <rFont val="Calibri"/>
      </rPr>
      <t xml:space="preserve">
</t>
    </r>
    <r>
      <rPr>
        <sz val="11"/>
        <color rgb="FF000000"/>
        <rFont val="Calibri"/>
      </rPr>
      <t xml:space="preserve">        &lt;welcome-file&gt;index.htm&lt;/welcome-file&gt;</t>
    </r>
    <r>
      <rPr>
        <sz val="11"/>
        <color rgb="FF000000"/>
        <rFont val="Calibri"/>
      </rPr>
      <t xml:space="preserve">
</t>
    </r>
    <r>
      <rPr>
        <sz val="11"/>
        <color rgb="FF000000"/>
        <rFont val="Calibri"/>
      </rPr>
      <t xml:space="preserve">        &lt;welcome-file&gt;index.jsp&lt;/welcome-file&gt;</t>
    </r>
    <r>
      <rPr>
        <sz val="11"/>
        <color rgb="FF000000"/>
        <rFont val="Calibri"/>
      </rPr>
      <t xml:space="preserve">
</t>
    </r>
    <r>
      <rPr>
        <sz val="11"/>
        <color rgb="FF000000"/>
        <rFont val="Calibri"/>
      </rPr>
      <t xml:space="preserve">    &lt;/welcome-file-list&gt;</t>
    </r>
  </si>
  <si>
    <r>
      <rPr>
        <sz val="11"/>
        <color rgb="FF000000"/>
        <rFont val="Calibri"/>
      </rPr>
      <t>At the command prompt,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grep -E -A 4 '&lt;welcome-file-list' /etc/vcac/web.xml</t>
    </r>
    <r>
      <rPr>
        <sz val="11"/>
        <color rgb="FF000000"/>
        <rFont val="Calibri"/>
      </rPr>
      <t xml:space="preserve">
</t>
    </r>
    <r>
      <rPr>
        <sz val="11"/>
        <color rgb="FF000000"/>
        <rFont val="Calibri"/>
      </rPr>
      <t>If a &lt;welcome-file&gt; node is not set to a default web page, this is a finding.</t>
    </r>
  </si>
  <si>
    <t>V-240833</t>
  </si>
  <si>
    <r>
      <rPr>
        <sz val="11"/>
        <rFont val="Calibri"/>
      </rPr>
      <t>tc Server HORIZON must have the allowTrace parameter set to false.</t>
    </r>
  </si>
  <si>
    <r>
      <rPr>
        <sz val="11"/>
        <color rgb="FF000000"/>
        <rFont val="Calibri"/>
      </rPr>
      <t>Navigate to and open /opt/vmware/horizon/workspace/conf/server.xml.</t>
    </r>
    <r>
      <rPr>
        <sz val="11"/>
        <color rgb="FF000000"/>
        <rFont val="Calibri"/>
      </rPr>
      <t xml:space="preserve">
</t>
    </r>
    <r>
      <rPr>
        <sz val="11"/>
        <color rgb="FF000000"/>
        <rFont val="Calibri"/>
      </rPr>
      <t>Navigate to and locate 'allowTrace="true"'.</t>
    </r>
    <r>
      <rPr>
        <sz val="11"/>
        <color rgb="FF000000"/>
        <rFont val="Calibri"/>
      </rPr>
      <t xml:space="preserve">
</t>
    </r>
    <r>
      <rPr>
        <sz val="11"/>
        <color rgb="FF000000"/>
        <rFont val="Calibri"/>
      </rPr>
      <t>Remove the 'allowTrace="true"' setting.</t>
    </r>
  </si>
  <si>
    <r>
      <rPr>
        <sz val="11"/>
        <color rgb="FF000000"/>
        <rFont val="Calibri"/>
      </rPr>
      <t>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 Since this information may be placed in logs and general messages during normal operation of the web server, an attacker does not need to cause an error condition to gain this information.</t>
    </r>
    <r>
      <rPr>
        <sz val="11"/>
        <color rgb="FF000000"/>
        <rFont val="Calibri"/>
      </rPr>
      <t xml:space="preserve">
</t>
    </r>
    <r>
      <rPr>
        <sz val="11"/>
        <color rgb="FF000000"/>
        <rFont val="Calibri"/>
      </rPr>
      <t>"Trace" is a technique for a user to request internal information about tc Server. This is useful during product development, but should not be enabled in production. Allowing an attacker to conduct a Trace operation against tc Server will expose information that would be useful to perform a more targeted attack. tc Server provides the allowTrace parameter as means to disable responding to Trace requests.</t>
    </r>
  </si>
  <si>
    <r>
      <rPr>
        <sz val="11"/>
        <color rgb="FF000000"/>
        <rFont val="Calibri"/>
      </rPr>
      <t>At the command prompt, execute the following command:</t>
    </r>
    <r>
      <rPr>
        <sz val="11"/>
        <color rgb="FF000000"/>
        <rFont val="Calibri"/>
      </rPr>
      <t xml:space="preserve">
</t>
    </r>
    <r>
      <rPr>
        <sz val="11"/>
        <color rgb="FF000000"/>
        <rFont val="Calibri"/>
      </rPr>
      <t>grep allowTrace /opt/vmware/horizon/workspace/conf/server.xml</t>
    </r>
    <r>
      <rPr>
        <sz val="11"/>
        <color rgb="FF000000"/>
        <rFont val="Calibri"/>
      </rPr>
      <t xml:space="preserve">
</t>
    </r>
    <r>
      <rPr>
        <sz val="11"/>
        <color rgb="FF000000"/>
        <rFont val="Calibri"/>
      </rPr>
      <t>If "allowTrace" is set to "true", this is a finding.</t>
    </r>
    <r>
      <rPr>
        <sz val="11"/>
        <color rgb="FF000000"/>
        <rFont val="Calibri"/>
      </rPr>
      <t xml:space="preserve">
</t>
    </r>
    <r>
      <rPr>
        <sz val="11"/>
        <color rgb="FF000000"/>
        <rFont val="Calibri"/>
      </rPr>
      <t>Note: If no line is returned this is NOT a finding.</t>
    </r>
  </si>
  <si>
    <t>V-240834</t>
  </si>
  <si>
    <r>
      <rPr>
        <sz val="11"/>
        <rFont val="Calibri"/>
      </rPr>
      <t>tc Server VCO must have the allowTrace parameter set to false.</t>
    </r>
  </si>
  <si>
    <r>
      <rPr>
        <sz val="11"/>
        <color rgb="FF000000"/>
        <rFont val="Calibri"/>
      </rPr>
      <t>Navigate to and open /etc/vco/app-server/server.xml.</t>
    </r>
    <r>
      <rPr>
        <sz val="11"/>
        <color rgb="FF000000"/>
        <rFont val="Calibri"/>
      </rPr>
      <t xml:space="preserve">
</t>
    </r>
    <r>
      <rPr>
        <sz val="11"/>
        <color rgb="FF000000"/>
        <rFont val="Calibri"/>
      </rPr>
      <t>Navigate to and locate 'allowTrace="true"'.</t>
    </r>
    <r>
      <rPr>
        <sz val="11"/>
        <color rgb="FF000000"/>
        <rFont val="Calibri"/>
      </rPr>
      <t xml:space="preserve">
</t>
    </r>
    <r>
      <rPr>
        <sz val="11"/>
        <color rgb="FF000000"/>
        <rFont val="Calibri"/>
      </rPr>
      <t>Remove the 'allowTrace="true"' setting.</t>
    </r>
  </si>
  <si>
    <r>
      <rPr>
        <sz val="11"/>
        <color rgb="FF000000"/>
        <rFont val="Calibri"/>
      </rPr>
      <t>At the command prompt, execute the following command:</t>
    </r>
    <r>
      <rPr>
        <sz val="11"/>
        <color rgb="FF000000"/>
        <rFont val="Calibri"/>
      </rPr>
      <t xml:space="preserve">
</t>
    </r>
    <r>
      <rPr>
        <sz val="11"/>
        <color rgb="FF000000"/>
        <rFont val="Calibri"/>
      </rPr>
      <t>grep allowTrace /etc/vco/app-server/server.xml</t>
    </r>
    <r>
      <rPr>
        <sz val="11"/>
        <color rgb="FF000000"/>
        <rFont val="Calibri"/>
      </rPr>
      <t xml:space="preserve">
</t>
    </r>
    <r>
      <rPr>
        <sz val="11"/>
        <color rgb="FF000000"/>
        <rFont val="Calibri"/>
      </rPr>
      <t>If "allowTrace" is set to "true", this is a finding.</t>
    </r>
    <r>
      <rPr>
        <sz val="11"/>
        <color rgb="FF000000"/>
        <rFont val="Calibri"/>
      </rPr>
      <t xml:space="preserve">
</t>
    </r>
    <r>
      <rPr>
        <sz val="11"/>
        <color rgb="FF000000"/>
        <rFont val="Calibri"/>
      </rPr>
      <t>Note: If no line is returned this is NOT a finding.</t>
    </r>
  </si>
  <si>
    <t>V-240835</t>
  </si>
  <si>
    <r>
      <rPr>
        <sz val="11"/>
        <rFont val="Calibri"/>
      </rPr>
      <t>tc Server VCAC must have the allowTrace parameter set to false.</t>
    </r>
  </si>
  <si>
    <r>
      <rPr>
        <sz val="11"/>
        <color rgb="FF000000"/>
        <rFont val="Calibri"/>
      </rPr>
      <t>Navigate to and open /etc/vcac/server.xml.</t>
    </r>
    <r>
      <rPr>
        <sz val="11"/>
        <color rgb="FF000000"/>
        <rFont val="Calibri"/>
      </rPr>
      <t xml:space="preserve">
</t>
    </r>
    <r>
      <rPr>
        <sz val="11"/>
        <color rgb="FF000000"/>
        <rFont val="Calibri"/>
      </rPr>
      <t>Navigate to and locate 'allowTrace="true"'.</t>
    </r>
    <r>
      <rPr>
        <sz val="11"/>
        <color rgb="FF000000"/>
        <rFont val="Calibri"/>
      </rPr>
      <t xml:space="preserve">
</t>
    </r>
    <r>
      <rPr>
        <sz val="11"/>
        <color rgb="FF000000"/>
        <rFont val="Calibri"/>
      </rPr>
      <t>Remove the 'allowTrace="true"' setting.</t>
    </r>
  </si>
  <si>
    <r>
      <rPr>
        <sz val="11"/>
        <color rgb="FF000000"/>
        <rFont val="Calibri"/>
      </rPr>
      <t>At the command prompt, execute the following command:</t>
    </r>
    <r>
      <rPr>
        <sz val="11"/>
        <color rgb="FF000000"/>
        <rFont val="Calibri"/>
      </rPr>
      <t xml:space="preserve">
</t>
    </r>
    <r>
      <rPr>
        <sz val="11"/>
        <color rgb="FF000000"/>
        <rFont val="Calibri"/>
      </rPr>
      <t>grep allowTrace /etc/vcac/server.xml</t>
    </r>
    <r>
      <rPr>
        <sz val="11"/>
        <color rgb="FF000000"/>
        <rFont val="Calibri"/>
      </rPr>
      <t xml:space="preserve">
</t>
    </r>
    <r>
      <rPr>
        <sz val="11"/>
        <color rgb="FF000000"/>
        <rFont val="Calibri"/>
      </rPr>
      <t>If "allowTrace" is set to "true", this is a finding.</t>
    </r>
    <r>
      <rPr>
        <sz val="11"/>
        <color rgb="FF000000"/>
        <rFont val="Calibri"/>
      </rPr>
      <t xml:space="preserve">
</t>
    </r>
    <r>
      <rPr>
        <sz val="11"/>
        <color rgb="FF000000"/>
        <rFont val="Calibri"/>
      </rPr>
      <t>Note: If no line is returned this is NOT a finding.</t>
    </r>
  </si>
  <si>
    <t>V-240836</t>
  </si>
  <si>
    <r>
      <rPr>
        <sz val="11"/>
        <rFont val="Calibri"/>
      </rPr>
      <t>tc Server HORIZON must have the debug option turned off.</t>
    </r>
  </si>
  <si>
    <r>
      <rPr>
        <sz val="11"/>
        <color rgb="FF000000"/>
        <rFont val="Calibri"/>
      </rPr>
      <t>Navigate to and open /opt/vmware/horizon/workspace/conf/web.xml.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below:</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 xml:space="preserve">               &lt;/init-param&gt;</t>
    </r>
  </si>
  <si>
    <r>
      <rPr>
        <sz val="11"/>
        <color rgb="FF000000"/>
        <rFont val="Calibri"/>
      </rPr>
      <t>Information needed by an attacker to begin looking for possible vulnerabilities in a web server includes any information about the web server and plug-ins or modules being used. When debugging or trace information is enabled in a production web server, information about the web server, such as web server type, version, patches installed, plug-ins and modules installed, type of code being used by the hosted application, and any backends being used for data storage may be displayed. Since this information may be placed in logs and general messages during normal operation of the web server, an attacker does not need to cause an error condition to gain this information.</t>
    </r>
    <r>
      <rPr>
        <sz val="11"/>
        <color rgb="FF000000"/>
        <rFont val="Calibri"/>
      </rPr>
      <t xml:space="preserve">
</t>
    </r>
    <r>
      <rPr>
        <sz val="11"/>
        <color rgb="FF000000"/>
        <rFont val="Calibri"/>
      </rPr>
      <t>As a Tomcat derivative, tc Server can be configured to set the debugging level. By setting the debugging level to zero (0), no debugging information will be provided to a malicious user. This provides a layer of defense to vRA.</t>
    </r>
  </si>
  <si>
    <r>
      <rPr>
        <sz val="11"/>
        <color rgb="FF000000"/>
        <rFont val="Calibri"/>
      </rPr>
      <t>At the command prompt, execute the following command:</t>
    </r>
    <r>
      <rPr>
        <sz val="11"/>
        <color rgb="FF000000"/>
        <rFont val="Calibri"/>
      </rPr>
      <t xml:space="preserve">
</t>
    </r>
    <r>
      <rPr>
        <sz val="11"/>
        <color rgb="FF000000"/>
        <rFont val="Calibri"/>
      </rPr>
      <t>grep -En -A 2 -B 1 '&lt;param-name&gt;debug&lt;/param-name&gt;' /opt/vmware/horizon/workspace/conf/web.xml</t>
    </r>
    <r>
      <rPr>
        <sz val="11"/>
        <color rgb="FF000000"/>
        <rFont val="Calibri"/>
      </rPr>
      <t xml:space="preserve">
</t>
    </r>
    <r>
      <rPr>
        <sz val="11"/>
        <color rgb="FF000000"/>
        <rFont val="Calibri"/>
      </rPr>
      <t>If all instances of the debug parameter are not set to "0", this is a finding.</t>
    </r>
  </si>
  <si>
    <t>V-240837</t>
  </si>
  <si>
    <r>
      <rPr>
        <sz val="11"/>
        <rFont val="Calibri"/>
      </rPr>
      <t>tc Server VCO must have the debug option turned off.</t>
    </r>
  </si>
  <si>
    <r>
      <rPr>
        <sz val="11"/>
        <color rgb="FF000000"/>
        <rFont val="Calibri"/>
      </rPr>
      <t>Navigate to and open /etc/vco/app-server/web.xml.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below:</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 xml:space="preserve">               &lt;/init-param&gt;</t>
    </r>
  </si>
  <si>
    <r>
      <rPr>
        <sz val="11"/>
        <color rgb="FF000000"/>
        <rFont val="Calibri"/>
      </rPr>
      <t>At the command prompt, execute the following command:</t>
    </r>
    <r>
      <rPr>
        <sz val="11"/>
        <color rgb="FF000000"/>
        <rFont val="Calibri"/>
      </rPr>
      <t xml:space="preserve">
</t>
    </r>
    <r>
      <rPr>
        <sz val="11"/>
        <color rgb="FF000000"/>
        <rFont val="Calibri"/>
      </rPr>
      <t>grep -En -A 2 -B 1 '&lt;param-name&gt;debug&lt;/param-name&gt;' /etc/vco/app-server/web.xml</t>
    </r>
    <r>
      <rPr>
        <sz val="11"/>
        <color rgb="FF000000"/>
        <rFont val="Calibri"/>
      </rPr>
      <t xml:space="preserve">
</t>
    </r>
    <r>
      <rPr>
        <sz val="11"/>
        <color rgb="FF000000"/>
        <rFont val="Calibri"/>
      </rPr>
      <t>If all instances of the debug parameter are not set to "0", this is a finding.</t>
    </r>
  </si>
  <si>
    <t>V-240838</t>
  </si>
  <si>
    <r>
      <rPr>
        <sz val="11"/>
        <rFont val="Calibri"/>
      </rPr>
      <t>tc Server VCAC must have the debug option turned off.</t>
    </r>
  </si>
  <si>
    <r>
      <rPr>
        <sz val="11"/>
        <color rgb="FF000000"/>
        <rFont val="Calibri"/>
      </rPr>
      <t>Navigate to and open /etc/vcac/web.xml.</t>
    </r>
    <r>
      <rPr>
        <sz val="11"/>
        <color rgb="FF000000"/>
        <rFont val="Calibri"/>
      </rPr>
      <t xml:space="preserve">
</t>
    </r>
    <r>
      <rPr>
        <sz val="11"/>
        <color rgb="FF000000"/>
        <rFont val="Calibri"/>
      </rPr>
      <t>Navigate to all &lt;debug&gt; nodes that are not set to "0".</t>
    </r>
    <r>
      <rPr>
        <sz val="11"/>
        <color rgb="FF000000"/>
        <rFont val="Calibri"/>
      </rPr>
      <t xml:space="preserve">
</t>
    </r>
    <r>
      <rPr>
        <sz val="11"/>
        <color rgb="FF000000"/>
        <rFont val="Calibri"/>
      </rPr>
      <t>Set the &lt;param-value&gt; to "0" in all &lt;param-name&gt;debug&lt;/param-name&gt; nodes.</t>
    </r>
    <r>
      <rPr>
        <sz val="11"/>
        <color rgb="FF000000"/>
        <rFont val="Calibri"/>
      </rPr>
      <t xml:space="preserve">
</t>
    </r>
    <r>
      <rPr>
        <sz val="11"/>
        <color rgb="FF000000"/>
        <rFont val="Calibri"/>
      </rPr>
      <t>Note: The debug setting should look like the below:</t>
    </r>
    <r>
      <rPr>
        <sz val="11"/>
        <color rgb="FF000000"/>
        <rFont val="Calibri"/>
      </rPr>
      <t xml:space="preserve">
</t>
    </r>
    <r>
      <rPr>
        <sz val="11"/>
        <color rgb="FF000000"/>
        <rFont val="Calibri"/>
      </rPr>
      <t xml:space="preserve">               &lt;init-param&gt;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 xml:space="preserve">               &lt;/init-param&gt;</t>
    </r>
  </si>
  <si>
    <r>
      <rPr>
        <sz val="11"/>
        <color rgb="FF000000"/>
        <rFont val="Calibri"/>
      </rPr>
      <t>At the command prompt, execute the following command:</t>
    </r>
    <r>
      <rPr>
        <sz val="11"/>
        <color rgb="FF000000"/>
        <rFont val="Calibri"/>
      </rPr>
      <t xml:space="preserve">
</t>
    </r>
    <r>
      <rPr>
        <sz val="11"/>
        <color rgb="FF000000"/>
        <rFont val="Calibri"/>
      </rPr>
      <t>grep -En -A 2 -B 1 '&lt;param-name&gt;debug&lt;/param-name&gt;' /etc/vcac/web.xml</t>
    </r>
    <r>
      <rPr>
        <sz val="11"/>
        <color rgb="FF000000"/>
        <rFont val="Calibri"/>
      </rPr>
      <t xml:space="preserve">
</t>
    </r>
    <r>
      <rPr>
        <sz val="11"/>
        <color rgb="FF000000"/>
        <rFont val="Calibri"/>
      </rPr>
      <t>If all instances of the debug parameter are not set to "0", this is a finding.</t>
    </r>
  </si>
  <si>
    <t>V-240839</t>
  </si>
  <si>
    <r>
      <rPr>
        <sz val="11"/>
        <rFont val="Calibri"/>
      </rPr>
      <t>tc Server HORIZON must set an inactive timeout for sessions.</t>
    </r>
  </si>
  <si>
    <r>
      <rPr>
        <sz val="11"/>
        <color rgb="FF000000"/>
        <rFont val="Calibri"/>
      </rPr>
      <t>Navigate to and open /opt/vmware/horizon/workspace/conf/web.xml.</t>
    </r>
    <r>
      <rPr>
        <sz val="11"/>
        <color rgb="FF000000"/>
        <rFont val="Calibri"/>
      </rPr>
      <t xml:space="preserve">
</t>
    </r>
    <r>
      <rPr>
        <sz val="11"/>
        <color rgb="FF000000"/>
        <rFont val="Calibri"/>
      </rPr>
      <t>Navigate to the &lt;session-config&gt; node.</t>
    </r>
    <r>
      <rPr>
        <sz val="11"/>
        <color rgb="FF000000"/>
        <rFont val="Calibri"/>
      </rPr>
      <t xml:space="preserve">
</t>
    </r>
    <r>
      <rPr>
        <sz val="11"/>
        <color rgb="FF000000"/>
        <rFont val="Calibri"/>
      </rPr>
      <t>Add the &lt;session-timeout&gt;30&lt;/session-timeout&gt; node setting to the &lt;session-config&gt; node.</t>
    </r>
  </si>
  <si>
    <r>
      <rPr>
        <sz val="11"/>
        <color rgb="FF000000"/>
        <rFont val="Calibri"/>
      </rPr>
      <t xml:space="preserve">Leaving sessions open indefinitely is a major security risk. An attacker can easily use an already authenticated session to access the hosted application as the previously authenticated user. By closing sessions after a set period of inactivity, the web server can make certain that those sessions that are not closed through the user logging out of an application are eventually closed. </t>
    </r>
    <r>
      <rPr>
        <sz val="11"/>
        <color rgb="FF000000"/>
        <rFont val="Calibri"/>
      </rPr>
      <t xml:space="preserve">
</t>
    </r>
    <r>
      <rPr>
        <sz val="11"/>
        <color rgb="FF000000"/>
        <rFont val="Calibri"/>
      </rPr>
      <t>tc Server provides a session timeout parameter in the web.xml configuration file.</t>
    </r>
  </si>
  <si>
    <r>
      <rPr>
        <sz val="11"/>
        <color rgb="FF000000"/>
        <rFont val="Calibri"/>
      </rPr>
      <t>At the command prompt, execute the following command:</t>
    </r>
    <r>
      <rPr>
        <sz val="11"/>
        <color rgb="FF000000"/>
        <rFont val="Calibri"/>
      </rPr>
      <t xml:space="preserve">
</t>
    </r>
    <r>
      <rPr>
        <sz val="11"/>
        <color rgb="FF000000"/>
        <rFont val="Calibri"/>
      </rPr>
      <t>grep session-timeout /opt/vmware/horizon/workspace/conf/web.xml</t>
    </r>
    <r>
      <rPr>
        <sz val="11"/>
        <color rgb="FF000000"/>
        <rFont val="Calibri"/>
      </rPr>
      <t xml:space="preserve">
</t>
    </r>
    <r>
      <rPr>
        <sz val="11"/>
        <color rgb="FF000000"/>
        <rFont val="Calibri"/>
      </rPr>
      <t>If the value of &lt;session-timeout&gt; is not "30" or is missing, this is a finding.</t>
    </r>
  </si>
  <si>
    <t>V-240840</t>
  </si>
  <si>
    <r>
      <rPr>
        <sz val="11"/>
        <rFont val="Calibri"/>
      </rPr>
      <t>tc Server VCO must set an inactive timeout for sessions.</t>
    </r>
  </si>
  <si>
    <r>
      <rPr>
        <sz val="11"/>
        <color rgb="FF000000"/>
        <rFont val="Calibri"/>
      </rPr>
      <t>Navigate to and open /etc/vco/app-server/web.xml.</t>
    </r>
    <r>
      <rPr>
        <sz val="11"/>
        <color rgb="FF000000"/>
        <rFont val="Calibri"/>
      </rPr>
      <t xml:space="preserve">
</t>
    </r>
    <r>
      <rPr>
        <sz val="11"/>
        <color rgb="FF000000"/>
        <rFont val="Calibri"/>
      </rPr>
      <t>Navigate to the &lt;session-config&gt; node.</t>
    </r>
    <r>
      <rPr>
        <sz val="11"/>
        <color rgb="FF000000"/>
        <rFont val="Calibri"/>
      </rPr>
      <t xml:space="preserve">
</t>
    </r>
    <r>
      <rPr>
        <sz val="11"/>
        <color rgb="FF000000"/>
        <rFont val="Calibri"/>
      </rPr>
      <t>Add the &lt;session-timeout&gt;30&lt;/session-timeout&gt; node setting to the &lt;session-config&gt; node.</t>
    </r>
  </si>
  <si>
    <r>
      <rPr>
        <sz val="11"/>
        <color rgb="FF000000"/>
        <rFont val="Calibri"/>
      </rPr>
      <t>At the command prompt, execute the following command:</t>
    </r>
    <r>
      <rPr>
        <sz val="11"/>
        <color rgb="FF000000"/>
        <rFont val="Calibri"/>
      </rPr>
      <t xml:space="preserve">
</t>
    </r>
    <r>
      <rPr>
        <sz val="11"/>
        <color rgb="FF000000"/>
        <rFont val="Calibri"/>
      </rPr>
      <t>grep session-timeout /etc/vco/app-server/web.xml</t>
    </r>
    <r>
      <rPr>
        <sz val="11"/>
        <color rgb="FF000000"/>
        <rFont val="Calibri"/>
      </rPr>
      <t xml:space="preserve">
</t>
    </r>
    <r>
      <rPr>
        <sz val="11"/>
        <color rgb="FF000000"/>
        <rFont val="Calibri"/>
      </rPr>
      <t>If the value of &lt;session-timeout&gt; is not "30" or is missing, this is a finding.</t>
    </r>
  </si>
  <si>
    <t>V-240841</t>
  </si>
  <si>
    <r>
      <rPr>
        <sz val="11"/>
        <rFont val="Calibri"/>
      </rPr>
      <t>tc Server VCAC must set an inactive timeout for sessions.</t>
    </r>
  </si>
  <si>
    <r>
      <rPr>
        <sz val="11"/>
        <color rgb="FF000000"/>
        <rFont val="Calibri"/>
      </rPr>
      <t>Navigate to and open /etc/vcac/web.xml.</t>
    </r>
    <r>
      <rPr>
        <sz val="11"/>
        <color rgb="FF000000"/>
        <rFont val="Calibri"/>
      </rPr>
      <t xml:space="preserve">
</t>
    </r>
    <r>
      <rPr>
        <sz val="11"/>
        <color rgb="FF000000"/>
        <rFont val="Calibri"/>
      </rPr>
      <t>Navigate to the &lt;session-config&gt; node.</t>
    </r>
    <r>
      <rPr>
        <sz val="11"/>
        <color rgb="FF000000"/>
        <rFont val="Calibri"/>
      </rPr>
      <t xml:space="preserve">
</t>
    </r>
    <r>
      <rPr>
        <sz val="11"/>
        <color rgb="FF000000"/>
        <rFont val="Calibri"/>
      </rPr>
      <t>Add the &lt;session-timeout&gt;30&lt;/session-timeout&gt; node setting to the &lt;session-config&gt; node.</t>
    </r>
  </si>
  <si>
    <r>
      <rPr>
        <sz val="11"/>
        <color rgb="FF000000"/>
        <rFont val="Calibri"/>
      </rPr>
      <t>At the command prompt, execute the following command:</t>
    </r>
    <r>
      <rPr>
        <sz val="11"/>
        <color rgb="FF000000"/>
        <rFont val="Calibri"/>
      </rPr>
      <t xml:space="preserve">
</t>
    </r>
    <r>
      <rPr>
        <sz val="11"/>
        <color rgb="FF000000"/>
        <rFont val="Calibri"/>
      </rPr>
      <t>grep session-timeout /etc/vcac/web.xml</t>
    </r>
    <r>
      <rPr>
        <sz val="11"/>
        <color rgb="FF000000"/>
        <rFont val="Calibri"/>
      </rPr>
      <t xml:space="preserve">
</t>
    </r>
    <r>
      <rPr>
        <sz val="11"/>
        <color rgb="FF000000"/>
        <rFont val="Calibri"/>
      </rPr>
      <t>If the value of &lt;session-timeout&gt; is not "30" or is missing, this is a finding.</t>
    </r>
  </si>
  <si>
    <t>V-240842</t>
  </si>
  <si>
    <r>
      <rPr>
        <sz val="11"/>
        <rFont val="Calibri"/>
      </rPr>
      <t>tc Server ALL must be configured to the correct user authentication source.</t>
    </r>
  </si>
  <si>
    <r>
      <rPr>
        <sz val="11"/>
        <color rgb="FF000000"/>
        <rFont val="Calibri"/>
      </rPr>
      <t>Obtain the correct configuration data for the Authentication Source from the ISSO.</t>
    </r>
    <r>
      <rPr>
        <sz val="11"/>
        <color rgb="FF000000"/>
        <rFont val="Calibri"/>
      </rPr>
      <t xml:space="preserve">
</t>
    </r>
    <r>
      <rPr>
        <sz val="11"/>
        <color rgb="FF000000"/>
        <rFont val="Calibri"/>
      </rPr>
      <t>Open a web browser, and type in the vRA URL.</t>
    </r>
    <r>
      <rPr>
        <sz val="11"/>
        <color rgb="FF000000"/>
        <rFont val="Calibri"/>
      </rPr>
      <t xml:space="preserve">
</t>
    </r>
    <r>
      <rPr>
        <sz val="11"/>
        <color rgb="FF000000"/>
        <rFont val="Calibri"/>
      </rPr>
      <t>1. Log on to the Tenant Administration Portal.</t>
    </r>
    <r>
      <rPr>
        <sz val="11"/>
        <color rgb="FF000000"/>
        <rFont val="Calibri"/>
      </rPr>
      <t xml:space="preserve">
</t>
    </r>
    <r>
      <rPr>
        <sz val="11"/>
        <color rgb="FF000000"/>
        <rFont val="Calibri"/>
      </rPr>
      <t>2. Click on Administration &gt;&gt; Directories Management.</t>
    </r>
    <r>
      <rPr>
        <sz val="11"/>
        <color rgb="FF000000"/>
        <rFont val="Calibri"/>
      </rPr>
      <t xml:space="preserve">
</t>
    </r>
    <r>
      <rPr>
        <sz val="11"/>
        <color rgb="FF000000"/>
        <rFont val="Calibri"/>
      </rPr>
      <t>3. Click on "Policies".</t>
    </r>
    <r>
      <rPr>
        <sz val="11"/>
        <color rgb="FF000000"/>
        <rFont val="Calibri"/>
      </rPr>
      <t xml:space="preserve">
</t>
    </r>
    <r>
      <rPr>
        <sz val="11"/>
        <color rgb="FF000000"/>
        <rFont val="Calibri"/>
      </rPr>
      <t>4. Click on the "Policy Set" link.</t>
    </r>
    <r>
      <rPr>
        <sz val="11"/>
        <color rgb="FF000000"/>
        <rFont val="Calibri"/>
      </rPr>
      <t xml:space="preserve">
</t>
    </r>
    <r>
      <rPr>
        <sz val="11"/>
        <color rgb="FF000000"/>
        <rFont val="Calibri"/>
      </rPr>
      <t>5. Modify the Authentication Source in accordance with site policy.</t>
    </r>
  </si>
  <si>
    <r>
      <rPr>
        <sz val="11"/>
        <color rgb="FF000000"/>
        <rFont val="Calibri"/>
      </rPr>
      <t>Remote access to the web server is any access that communicates through an external, non-organization-controlled network. Remote access can be used to access hosted applications or to perform management functions.</t>
    </r>
    <r>
      <rPr>
        <sz val="11"/>
        <color rgb="FF000000"/>
        <rFont val="Calibri"/>
      </rPr>
      <t xml:space="preserve">
</t>
    </r>
    <r>
      <rPr>
        <sz val="11"/>
        <color rgb="FF000000"/>
        <rFont val="Calibri"/>
      </rPr>
      <t xml:space="preserve">A web server can be accessed remotely and must be able to enforce remote access policy requirements or work in conjunction with enterprise tools designed to enforce policy requirements. </t>
    </r>
    <r>
      <rPr>
        <sz val="11"/>
        <color rgb="FF000000"/>
        <rFont val="Calibri"/>
      </rPr>
      <t xml:space="preserve">
</t>
    </r>
    <r>
      <rPr>
        <sz val="11"/>
        <color rgb="FF000000"/>
        <rFont val="Calibri"/>
      </rPr>
      <t>vRealize Automation can be configured with a variety of authentication sources. Site policies and procedures will dictate the appropriate authentication mechanism.</t>
    </r>
  </si>
  <si>
    <r>
      <rPr>
        <sz val="11"/>
        <color rgb="FF000000"/>
        <rFont val="Calibri"/>
      </rPr>
      <t xml:space="preserve">Obtain the correct configuration data for the Authentication Source from the ISSO.  </t>
    </r>
    <r>
      <rPr>
        <sz val="11"/>
        <color rgb="FF000000"/>
        <rFont val="Calibri"/>
      </rPr>
      <t xml:space="preserve">
</t>
    </r>
    <r>
      <rPr>
        <sz val="11"/>
        <color rgb="FF000000"/>
        <rFont val="Calibri"/>
      </rPr>
      <t>Open a web browser, and type in the vRA URL.</t>
    </r>
    <r>
      <rPr>
        <sz val="11"/>
        <color rgb="FF000000"/>
        <rFont val="Calibri"/>
      </rPr>
      <t xml:space="preserve">
</t>
    </r>
    <r>
      <rPr>
        <sz val="11"/>
        <color rgb="FF000000"/>
        <rFont val="Calibri"/>
      </rPr>
      <t>1. Log on to the Tenant Administration Portal.</t>
    </r>
    <r>
      <rPr>
        <sz val="11"/>
        <color rgb="FF000000"/>
        <rFont val="Calibri"/>
      </rPr>
      <t xml:space="preserve">
</t>
    </r>
    <r>
      <rPr>
        <sz val="11"/>
        <color rgb="FF000000"/>
        <rFont val="Calibri"/>
      </rPr>
      <t>2. Click on Administration &gt;&gt; Directories Management.</t>
    </r>
    <r>
      <rPr>
        <sz val="11"/>
        <color rgb="FF000000"/>
        <rFont val="Calibri"/>
      </rPr>
      <t xml:space="preserve">
</t>
    </r>
    <r>
      <rPr>
        <sz val="11"/>
        <color rgb="FF000000"/>
        <rFont val="Calibri"/>
      </rPr>
      <t>3. Click on "Policies".</t>
    </r>
    <r>
      <rPr>
        <sz val="11"/>
        <color rgb="FF000000"/>
        <rFont val="Calibri"/>
      </rPr>
      <t xml:space="preserve">
</t>
    </r>
    <r>
      <rPr>
        <sz val="11"/>
        <color rgb="FF000000"/>
        <rFont val="Calibri"/>
      </rPr>
      <t>4. Click on the "Policy Set" link.</t>
    </r>
    <r>
      <rPr>
        <sz val="11"/>
        <color rgb="FF000000"/>
        <rFont val="Calibri"/>
      </rPr>
      <t xml:space="preserve">
</t>
    </r>
    <r>
      <rPr>
        <sz val="11"/>
        <color rgb="FF000000"/>
        <rFont val="Calibri"/>
      </rPr>
      <t>5. Verify that User Authentication is configured correctly.</t>
    </r>
    <r>
      <rPr>
        <sz val="11"/>
        <color rgb="FF000000"/>
        <rFont val="Calibri"/>
      </rPr>
      <t xml:space="preserve">
</t>
    </r>
    <r>
      <rPr>
        <sz val="11"/>
        <color rgb="FF000000"/>
        <rFont val="Calibri"/>
      </rPr>
      <t>If the Authentication Source is not configured in accordance with site policy, this is a finding.</t>
    </r>
  </si>
  <si>
    <t>V-240843</t>
  </si>
  <si>
    <r>
      <rPr>
        <sz val="11"/>
        <rFont val="Calibri"/>
      </rPr>
      <t>tc Server HORIZON must be configured to use the https scheme.</t>
    </r>
  </si>
  <si>
    <r>
      <rPr>
        <sz val="11"/>
        <color rgb="FF000000"/>
        <rFont val="Calibri"/>
      </rPr>
      <t>Navigate to and open /opt/vmware/horizon/workspace/conf/server.xml.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Configure each &lt;Connector&gt; node with the value 'scheme="https"'.</t>
    </r>
  </si>
  <si>
    <r>
      <rPr>
        <sz val="11"/>
        <color rgb="FF000000"/>
        <rFont val="Calibri"/>
      </rPr>
      <t>Remote access to the web server is any access that communicates through an external, non-organization-controlled network. Remote access can be used to access hosted applications or to perform management functions.</t>
    </r>
    <r>
      <rPr>
        <sz val="11"/>
        <color rgb="FF000000"/>
        <rFont val="Calibri"/>
      </rPr>
      <t xml:space="preserve">
</t>
    </r>
    <r>
      <rPr>
        <sz val="11"/>
        <color rgb="FF000000"/>
        <rFont val="Calibri"/>
      </rPr>
      <t>tc Server connections are managed by the Connector object class. By configuring external Connector objects to use the HTTPS scheme, vRA's information in flight will be protected.</t>
    </r>
  </si>
  <si>
    <r>
      <rPr>
        <sz val="11"/>
        <color rgb="FF000000"/>
        <rFont val="Calibri"/>
      </rPr>
      <t>Navigate to and open /opt/vmware/horizon/workspace/conf/server.xml.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"scheme" is not set to "https" or is missing, this is a finding.</t>
    </r>
  </si>
  <si>
    <t>V-240844</t>
  </si>
  <si>
    <r>
      <rPr>
        <sz val="11"/>
        <rFont val="Calibri"/>
      </rPr>
      <t>tc Server VCAC must be configured to use the https scheme.</t>
    </r>
  </si>
  <si>
    <r>
      <rPr>
        <sz val="11"/>
        <color rgb="FF000000"/>
        <rFont val="Calibri"/>
      </rPr>
      <t>Navigate to and open /etc/vcac/server.xml.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Configure the &lt;Connector&gt; node with the value 'scheme="https"'.</t>
    </r>
  </si>
  <si>
    <r>
      <rPr>
        <sz val="11"/>
        <color rgb="FF000000"/>
        <rFont val="Calibri"/>
      </rPr>
      <t>Navigate to and open /etc/vcac/server.xml.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If the value of "scheme" is not set to "https" or is missing, this is a finding.</t>
    </r>
  </si>
  <si>
    <t>V-240845</t>
  </si>
  <si>
    <r>
      <rPr>
        <sz val="11"/>
        <rFont val="Calibri"/>
      </rPr>
      <t>tc Server ALL must use a logging mechanism that is configured to allocate log record storage capacity large enough to accommodate the logging requirements of the web server.</t>
    </r>
  </si>
  <si>
    <r>
      <rPr>
        <sz val="11"/>
        <color rgb="FF000000"/>
        <rFont val="Calibri"/>
      </rPr>
      <t>Configure the web server to use a logging mechanism that is configured to allocate log record storage capacity in accordance with NIST SP 800-92 log record storage requirements.</t>
    </r>
  </si>
  <si>
    <r>
      <rPr>
        <sz val="11"/>
        <color rgb="FF000000"/>
        <rFont val="Calibri"/>
      </rPr>
      <t xml:space="preserve">In order to make certain that the logging mechanism used by the web server has sufficient storage capacity in which to write the logs, the logging mechanism needs to be able to allocate log record storage capacity. </t>
    </r>
    <r>
      <rPr>
        <sz val="11"/>
        <color rgb="FF000000"/>
        <rFont val="Calibri"/>
      </rPr>
      <t xml:space="preserve">
</t>
    </r>
    <r>
      <rPr>
        <sz val="11"/>
        <color rgb="FF000000"/>
        <rFont val="Calibri"/>
      </rPr>
      <t>The task of allocating log record storage capacity is usually performed during initial installation of the logging mechanism. The system administrator will usually coordinate the allocation of physical drive space with the web server administrator along with the physical location of the partition and disk. Refer to NIST SP 800-92 for specific requirements on log rotation and storage dependent on the impact of the web server.</t>
    </r>
  </si>
  <si>
    <r>
      <rPr>
        <sz val="11"/>
        <color rgb="FF000000"/>
        <rFont val="Calibri"/>
      </rPr>
      <t>Interview the ISSO.</t>
    </r>
    <r>
      <rPr>
        <sz val="11"/>
        <color rgb="FF000000"/>
        <rFont val="Calibri"/>
      </rPr>
      <t xml:space="preserve">
</t>
    </r>
    <r>
      <rPr>
        <sz val="11"/>
        <color rgb="FF000000"/>
        <rFont val="Calibri"/>
      </rPr>
      <t>Determine if tc Server ALL is using a logging mechanism that is configured to have a capacity large enough to accommodate logging requirements.</t>
    </r>
    <r>
      <rPr>
        <sz val="11"/>
        <color rgb="FF000000"/>
        <rFont val="Calibri"/>
      </rPr>
      <t xml:space="preserve">
</t>
    </r>
    <r>
      <rPr>
        <sz val="11"/>
        <color rgb="FF000000"/>
        <rFont val="Calibri"/>
      </rPr>
      <t>If the logging mechanism does not have sufficient capacity, this is a finding.</t>
    </r>
  </si>
  <si>
    <t>V-240846</t>
  </si>
  <si>
    <r>
      <rPr>
        <sz val="11"/>
        <rFont val="Calibri"/>
      </rPr>
      <t>tc Server ALL log files must be moved to a permanent repository in accordance with site policy.</t>
    </r>
  </si>
  <si>
    <r>
      <rPr>
        <sz val="11"/>
        <color rgb="FF000000"/>
        <rFont val="Calibri"/>
      </rPr>
      <t>Develop and enforce a site procedure for moving log files periodically from the web server to a permanent repository in accordance with site retention policies.</t>
    </r>
  </si>
  <si>
    <r>
      <rPr>
        <sz val="11"/>
        <color rgb="FF000000"/>
        <rFont val="Calibri"/>
      </rPr>
      <t>A web server will typically utilize logging mechanisms for maintaining a historical log of activity that occurs within a hosted application. This information can then be used for diagnostic purposes, forensics purposes, or other purposes relevant to ensuring the availability and integrity of the hosted application.</t>
    </r>
    <r>
      <rPr>
        <sz val="11"/>
        <color rgb="FF000000"/>
        <rFont val="Calibri"/>
      </rPr>
      <t xml:space="preserve">
</t>
    </r>
    <r>
      <rPr>
        <sz val="11"/>
        <color rgb="FF000000"/>
        <rFont val="Calibri"/>
      </rPr>
      <t>Log files must be periodically moved from the web server to a permanent storage location. This serves two beneficial purposes. First, the web server's resources are freed up for productions. Also, this ensures that the site has, and enforces, policies designed to preserve the integrity of historical logs.</t>
    </r>
  </si>
  <si>
    <r>
      <rPr>
        <sz val="11"/>
        <color rgb="FF000000"/>
        <rFont val="Calibri"/>
      </rPr>
      <t>Interview the ISSO.</t>
    </r>
    <r>
      <rPr>
        <sz val="11"/>
        <color rgb="FF000000"/>
        <rFont val="Calibri"/>
      </rPr>
      <t xml:space="preserve">
</t>
    </r>
    <r>
      <rPr>
        <sz val="11"/>
        <color rgb="FF000000"/>
        <rFont val="Calibri"/>
      </rPr>
      <t>Review the site policy for moving log files from the web server to a permanent repository. Ensure that log files are being moved from the web server in accordance with the site policy.</t>
    </r>
    <r>
      <rPr>
        <sz val="11"/>
        <color rgb="FF000000"/>
        <rFont val="Calibri"/>
      </rPr>
      <t xml:space="preserve">
</t>
    </r>
    <r>
      <rPr>
        <sz val="11"/>
        <color rgb="FF000000"/>
        <rFont val="Calibri"/>
      </rPr>
      <t>If the site does not have a policy for periodically moving log files to an archive repository or such policy is not being enforced, this is a finding.</t>
    </r>
  </si>
  <si>
    <t>V-240847</t>
  </si>
  <si>
    <r>
      <rPr>
        <sz val="11"/>
        <rFont val="Calibri"/>
      </rPr>
      <t>tc Server ALL must use a logging mechanism that is configured to provide a warning to the ISSO and SA when allocated record storage volume reaches 75% of maximum log record storage capacity.</t>
    </r>
  </si>
  <si>
    <r>
      <rPr>
        <sz val="11"/>
        <color rgb="FF000000"/>
        <rFont val="Calibri"/>
      </rPr>
      <t>Configure the tc Server ALL logging mechanism to alert the ISSO / SA when the logs have reached 75% of storage capacity.</t>
    </r>
  </si>
  <si>
    <r>
      <rPr>
        <sz val="11"/>
        <color rgb="FF000000"/>
        <rFont val="Calibri"/>
      </rPr>
      <t xml:space="preserve">It is critical for the appropriate personnel to be aware if a system is at risk of failing to process logs as required. Log processing failures include: software/hardware errors, failures in the log capturing mechanisms, and log storage capacity being reached or exceeded. </t>
    </r>
    <r>
      <rPr>
        <sz val="11"/>
        <color rgb="FF000000"/>
        <rFont val="Calibri"/>
      </rPr>
      <t xml:space="preserve">
</t>
    </r>
    <r>
      <rPr>
        <sz val="11"/>
        <color rgb="FF000000"/>
        <rFont val="Calibri"/>
      </rPr>
      <t xml:space="preserve">If log capacity were to be exceeded, then events subsequently occurring would not be recorded. Organizations must define a maximum allowable percentage of storage capacity serving as an alarming threshold (e.g., web server has exceeded 75% of log storage capacity allocated), at which time the web server or the logging mechanism the web server utilizes will provide a warning to the ISSO and SA at a minimum. </t>
    </r>
    <r>
      <rPr>
        <sz val="11"/>
        <color rgb="FF000000"/>
        <rFont val="Calibri"/>
      </rPr>
      <t xml:space="preserve">
</t>
    </r>
    <r>
      <rPr>
        <sz val="11"/>
        <color rgb="FF000000"/>
        <rFont val="Calibri"/>
      </rPr>
      <t>This requirement can be met by configuring the web server to utilize a dedicated log tool that meets this requirement.</t>
    </r>
  </si>
  <si>
    <r>
      <rPr>
        <sz val="11"/>
        <color rgb="FF000000"/>
        <rFont val="Calibri"/>
      </rPr>
      <t>Interview the ISSO.</t>
    </r>
    <r>
      <rPr>
        <sz val="11"/>
        <color rgb="FF000000"/>
        <rFont val="Calibri"/>
      </rPr>
      <t xml:space="preserve">
</t>
    </r>
    <r>
      <rPr>
        <sz val="11"/>
        <color rgb="FF000000"/>
        <rFont val="Calibri"/>
      </rPr>
      <t>Review site documentation and system configuration. Determine if the system has a logging mechanism that will provide a warning to the ISSO and SA when allocated record storage volume reaches 75% of maximum log record storage capacity.</t>
    </r>
    <r>
      <rPr>
        <sz val="11"/>
        <color rgb="FF000000"/>
        <rFont val="Calibri"/>
      </rPr>
      <t xml:space="preserve">
</t>
    </r>
    <r>
      <rPr>
        <sz val="11"/>
        <color rgb="FF000000"/>
        <rFont val="Calibri"/>
      </rPr>
      <t>If such an alert mechanism is not in use, this is a finding.</t>
    </r>
  </si>
  <si>
    <t>V-240848</t>
  </si>
  <si>
    <r>
      <rPr>
        <sz val="11"/>
        <rFont val="Calibri"/>
      </rPr>
      <t>tc Server HORIZON must generate log records that can be mapped to Coordinated Universal Time (UTC) or Greenwich Mean Time (GMT).</t>
    </r>
  </si>
  <si>
    <r>
      <rPr>
        <sz val="11"/>
        <color rgb="FF000000"/>
        <rFont val="Calibri"/>
      </rPr>
      <t>Navigate to and open /opt/vmware/horizon/workspace/conf/server.xml.</t>
    </r>
    <r>
      <rPr>
        <sz val="11"/>
        <color rgb="FF000000"/>
        <rFont val="Calibri"/>
      </rPr>
      <t xml:space="preserve">
</t>
    </r>
    <r>
      <rPr>
        <sz val="11"/>
        <color rgb="FF000000"/>
        <rFont val="Calibri"/>
      </rPr>
      <t>Navigate to the &lt;Valve className="org.apache.catalina.valves.AccessLogValve"&gt; node.</t>
    </r>
    <r>
      <rPr>
        <sz val="11"/>
        <color rgb="FF000000"/>
        <rFont val="Calibri"/>
      </rPr>
      <t xml:space="preserve">
</t>
    </r>
    <r>
      <rPr>
        <sz val="11"/>
        <color rgb="FF000000"/>
        <rFont val="Calibri"/>
      </rPr>
      <t>Set the "pattern" setting with "%h %l %u %t &amp;quot;%r&amp;quot; %s %b".</t>
    </r>
    <r>
      <rPr>
        <sz val="11"/>
        <color rgb="FF000000"/>
        <rFont val="Calibri"/>
      </rPr>
      <t xml:space="preserve">
</t>
    </r>
    <r>
      <rPr>
        <sz val="11"/>
        <color rgb="FF000000"/>
        <rFont val="Calibri"/>
      </rPr>
      <t>Note: The &lt;Valve&gt; node should be configured per the following:</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</si>
  <si>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r>
      <rPr>
        <sz val="11"/>
        <color rgb="FF000000"/>
        <rFont val="Calibri"/>
      </rPr>
      <t>If time stamps are not consistently applied and there is no common time reference, it is difficult to perform forensic analysis across multiple devices and log records.</t>
    </r>
    <r>
      <rPr>
        <sz val="11"/>
        <color rgb="FF000000"/>
        <rFont val="Calibri"/>
      </rPr>
      <t xml:space="preserve">
</t>
    </r>
    <r>
      <rPr>
        <sz val="11"/>
        <color rgb="FF000000"/>
        <rFont val="Calibri"/>
      </rPr>
      <t>Time stamps generated by the web server include date and time. Time is commonly expressed in Coordinated Universal Time (UTC), a modern continuation of Greenwich Mean Time (GMT), or local time with an offset from UTC.</t>
    </r>
    <r>
      <rPr>
        <sz val="11"/>
        <color rgb="FF000000"/>
        <rFont val="Calibri"/>
      </rPr>
      <t xml:space="preserve">
</t>
    </r>
    <r>
      <rPr>
        <sz val="11"/>
        <color rgb="FF000000"/>
        <rFont val="Calibri"/>
      </rPr>
      <t>Like all web servers, tc Server logs can be configured to produce a Common Log Format (CLF). The tc Server component known as an AccessLogValve, which represents a component that can be inserted into the request processing pipeline to capture user interaction. The Access Log Valve creates log files in the same format as those created by standard web servers including GMT offset.</t>
    </r>
  </si>
  <si>
    <r>
      <rPr>
        <sz val="11"/>
        <color rgb="FF000000"/>
        <rFont val="Calibri"/>
      </rPr>
      <t xml:space="preserve">At the command prompt, execute the following command: </t>
    </r>
    <r>
      <rPr>
        <sz val="11"/>
        <color rgb="FF000000"/>
        <rFont val="Calibri"/>
      </rPr>
      <t xml:space="preserve">
</t>
    </r>
    <r>
      <rPr>
        <sz val="11"/>
        <color rgb="FF000000"/>
        <rFont val="Calibri"/>
      </rPr>
      <t>tail /storage/log/vmware/horizon/localhost_access_log.YYYY-MM-dd.txt</t>
    </r>
    <r>
      <rPr>
        <sz val="11"/>
        <color rgb="FF000000"/>
        <rFont val="Calibri"/>
      </rPr>
      <t xml:space="preserve">
</t>
    </r>
    <r>
      <rPr>
        <sz val="11"/>
        <color rgb="FF000000"/>
        <rFont val="Calibri"/>
      </rPr>
      <t>If the timestamp does not contain a time zone mapping, this is a finding.</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Note: In Common Log Format, a timestamp will look like [06/Feb/2016:23:12:57 +0000]. The +0000 part is the time zone mapping.</t>
    </r>
  </si>
  <si>
    <t>V-240849</t>
  </si>
  <si>
    <r>
      <rPr>
        <sz val="11"/>
        <rFont val="Calibri"/>
      </rPr>
      <t>tc Server VCO must generate log records that can be mapped to Coordinated Universal Time (UTC) or Greenwich Mean Time (GMT).</t>
    </r>
  </si>
  <si>
    <r>
      <rPr>
        <sz val="11"/>
        <color rgb="FF000000"/>
        <rFont val="Calibri"/>
      </rPr>
      <t>Navigate to and open /etc/vco/app-server/server.xml.</t>
    </r>
    <r>
      <rPr>
        <sz val="11"/>
        <color rgb="FF000000"/>
        <rFont val="Calibri"/>
      </rPr>
      <t xml:space="preserve">
</t>
    </r>
    <r>
      <rPr>
        <sz val="11"/>
        <color rgb="FF000000"/>
        <rFont val="Calibri"/>
      </rPr>
      <t>Navigate to the &lt;Valve className="org.apache.catalina.valves.AccessLogValve"&gt; node.</t>
    </r>
    <r>
      <rPr>
        <sz val="11"/>
        <color rgb="FF000000"/>
        <rFont val="Calibri"/>
      </rPr>
      <t xml:space="preserve">
</t>
    </r>
    <r>
      <rPr>
        <sz val="11"/>
        <color rgb="FF000000"/>
        <rFont val="Calibri"/>
      </rPr>
      <t>Set the "pattern" setting with "%h %l %u %t &amp;quot;%r&amp;quot; %s %b".</t>
    </r>
    <r>
      <rPr>
        <sz val="11"/>
        <color rgb="FF000000"/>
        <rFont val="Calibri"/>
      </rPr>
      <t xml:space="preserve">
</t>
    </r>
    <r>
      <rPr>
        <sz val="11"/>
        <color rgb="FF000000"/>
        <rFont val="Calibri"/>
      </rPr>
      <t>Note: The &lt;Valve&gt; node should be configured per the following:</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</si>
  <si>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r>
      <rPr>
        <sz val="11"/>
        <color rgb="FF000000"/>
        <rFont val="Calibri"/>
      </rPr>
      <t xml:space="preserve">At the command prompt, execute the following command: </t>
    </r>
    <r>
      <rPr>
        <sz val="11"/>
        <color rgb="FF000000"/>
        <rFont val="Calibri"/>
      </rPr>
      <t xml:space="preserve">
</t>
    </r>
    <r>
      <rPr>
        <sz val="11"/>
        <color rgb="FF000000"/>
        <rFont val="Calibri"/>
      </rPr>
      <t>tail /storage/log/vmware/vco/app-server/localhost_access_log.txt</t>
    </r>
    <r>
      <rPr>
        <sz val="11"/>
        <color rgb="FF000000"/>
        <rFont val="Calibri"/>
      </rPr>
      <t xml:space="preserve">
</t>
    </r>
    <r>
      <rPr>
        <sz val="11"/>
        <color rgb="FF000000"/>
        <rFont val="Calibri"/>
      </rPr>
      <t>If the timestamp does not contain a time zone mapping, this is a finding.</t>
    </r>
    <r>
      <rPr>
        <sz val="11"/>
        <color rgb="FF000000"/>
        <rFont val="Calibri"/>
      </rPr>
      <t xml:space="preserve">
</t>
    </r>
    <r>
      <rPr>
        <sz val="11"/>
        <color rgb="FF000000"/>
        <rFont val="Calibri"/>
      </rPr>
      <t>Note: In Common Log Format, a timestamp will look like [06/Feb/2016:23:12:57 +0000]. The +0000 part is the time zone mapping.</t>
    </r>
  </si>
  <si>
    <t>V-240850</t>
  </si>
  <si>
    <r>
      <rPr>
        <sz val="11"/>
        <rFont val="Calibri"/>
      </rPr>
      <t>tc Server VCAC must generate log records that can be mapped to Coordinated Universal Time (UTC) or Greenwich Mean Time (GMT).</t>
    </r>
  </si>
  <si>
    <r>
      <rPr>
        <sz val="11"/>
        <color rgb="FF000000"/>
        <rFont val="Calibri"/>
      </rPr>
      <t>Navigate to and open /etc/vcac/server.xml.</t>
    </r>
    <r>
      <rPr>
        <sz val="11"/>
        <color rgb="FF000000"/>
        <rFont val="Calibri"/>
      </rPr>
      <t xml:space="preserve">
</t>
    </r>
    <r>
      <rPr>
        <sz val="11"/>
        <color rgb="FF000000"/>
        <rFont val="Calibri"/>
      </rPr>
      <t>Navigate to the &lt;Valve className="org.apache.catalina.valves.AccessLogValve"&gt; node.</t>
    </r>
    <r>
      <rPr>
        <sz val="11"/>
        <color rgb="FF000000"/>
        <rFont val="Calibri"/>
      </rPr>
      <t xml:space="preserve">
</t>
    </r>
    <r>
      <rPr>
        <sz val="11"/>
        <color rgb="FF000000"/>
        <rFont val="Calibri"/>
      </rPr>
      <t>Set the "pattern" setting with "%h %l %u %t &amp;quot;%r&amp;quot; %s %b".</t>
    </r>
    <r>
      <rPr>
        <sz val="11"/>
        <color rgb="FF000000"/>
        <rFont val="Calibri"/>
      </rPr>
      <t xml:space="preserve">
</t>
    </r>
    <r>
      <rPr>
        <sz val="11"/>
        <color rgb="FF000000"/>
        <rFont val="Calibri"/>
      </rPr>
      <t>Note: The &lt;Valve&gt; node should be configured per the following:</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checkExists="true" </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prefix="access_log"</t>
    </r>
    <r>
      <rPr>
        <sz val="11"/>
        <color rgb="FF000000"/>
        <rFont val="Calibri"/>
      </rPr>
      <t xml:space="preserve">
</t>
    </r>
    <r>
      <rPr>
        <sz val="11"/>
        <color rgb="FF000000"/>
        <rFont val="Calibri"/>
      </rPr>
      <t xml:space="preserve">                       requestAttributesEnabled="true"</t>
    </r>
    <r>
      <rPr>
        <sz val="11"/>
        <color rgb="FF000000"/>
        <rFont val="Calibri"/>
      </rPr>
      <t xml:space="preserve">
</t>
    </r>
    <r>
      <rPr>
        <sz val="11"/>
        <color rgb="FF000000"/>
        <rFont val="Calibri"/>
      </rPr>
      <t xml:space="preserve">                       rotatable="false"</t>
    </r>
    <r>
      <rPr>
        <sz val="11"/>
        <color rgb="FF000000"/>
        <rFont val="Calibri"/>
      </rPr>
      <t xml:space="preserve">
</t>
    </r>
    <r>
      <rPr>
        <sz val="11"/>
        <color rgb="FF000000"/>
        <rFont val="Calibri"/>
      </rPr>
      <t xml:space="preserve">                       suffix=".txt"/&gt;</t>
    </r>
  </si>
  <si>
    <r>
      <rPr>
        <sz val="11"/>
        <color rgb="FF000000"/>
        <rFont val="Calibri"/>
      </rPr>
      <t xml:space="preserve">At the command prompt, execute the following command: </t>
    </r>
    <r>
      <rPr>
        <sz val="11"/>
        <color rgb="FF000000"/>
        <rFont val="Calibri"/>
      </rPr>
      <t xml:space="preserve">
</t>
    </r>
    <r>
      <rPr>
        <sz val="11"/>
        <color rgb="FF000000"/>
        <rFont val="Calibri"/>
      </rPr>
      <t>tail /storage/log/vmware/vcac/access_log.YYYY-MM-dd.txt</t>
    </r>
    <r>
      <rPr>
        <sz val="11"/>
        <color rgb="FF000000"/>
        <rFont val="Calibri"/>
      </rPr>
      <t xml:space="preserve">
</t>
    </r>
    <r>
      <rPr>
        <sz val="11"/>
        <color rgb="FF000000"/>
        <rFont val="Calibri"/>
      </rPr>
      <t>If the timestamp does not contain a time zone mapping, this is a finding.</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Note: In Common Log Format, a timestamp will look like [06/Feb/2016:23:12:57 +0000]. The +0000 part is the time zone mapping.</t>
    </r>
  </si>
  <si>
    <t>V-240851</t>
  </si>
  <si>
    <r>
      <rPr>
        <sz val="11"/>
        <rFont val="Calibri"/>
      </rPr>
      <t>tc Server HORIZON must record time stamps for log records to a minimum granularity of one second.</t>
    </r>
  </si>
  <si>
    <r>
      <rPr>
        <sz val="11"/>
        <color rgb="FF000000"/>
        <rFont val="Calibri"/>
      </rPr>
      <t>Navigate to and open /opt/vmware/horizon/workspace/conf/server.xml.</t>
    </r>
    <r>
      <rPr>
        <sz val="11"/>
        <color rgb="FF000000"/>
        <rFont val="Calibri"/>
      </rPr>
      <t xml:space="preserve">
</t>
    </r>
    <r>
      <rPr>
        <sz val="11"/>
        <color rgb="FF000000"/>
        <rFont val="Calibri"/>
      </rPr>
      <t>Navigate to the &lt;Valve className="org.apache.catalina.valves.AccessLogValve"&gt; node.</t>
    </r>
    <r>
      <rPr>
        <sz val="11"/>
        <color rgb="FF000000"/>
        <rFont val="Calibri"/>
      </rPr>
      <t xml:space="preserve">
</t>
    </r>
    <r>
      <rPr>
        <sz val="11"/>
        <color rgb="FF000000"/>
        <rFont val="Calibri"/>
      </rPr>
      <t>Set the 'pattern' setting with "%h %l %u %t &amp;quot;%r&amp;quot; %s %b".</t>
    </r>
    <r>
      <rPr>
        <sz val="11"/>
        <color rgb="FF000000"/>
        <rFont val="Calibri"/>
      </rPr>
      <t xml:space="preserve">
</t>
    </r>
    <r>
      <rPr>
        <sz val="11"/>
        <color rgb="FF000000"/>
        <rFont val="Calibri"/>
      </rPr>
      <t>Note: The &lt;Valve&gt; node should be configured per the following:</t>
    </r>
    <r>
      <rPr>
        <sz val="11"/>
        <color rgb="FF000000"/>
        <rFont val="Calibri"/>
      </rPr>
      <t xml:space="preserve">
</t>
    </r>
    <r>
      <rPr>
        <sz val="11"/>
        <color rgb="FF000000"/>
        <rFont val="Calibri"/>
      </rPr>
      <t xml:space="preserve">                &lt;Valve className="org.apache.catalina.valves.AccessLogValve"</t>
    </r>
    <r>
      <rPr>
        <sz val="11"/>
        <color rgb="FF000000"/>
        <rFont val="Calibri"/>
      </rPr>
      <t xml:space="preserve">
</t>
    </r>
    <r>
      <rPr>
        <sz val="11"/>
        <color rgb="FF000000"/>
        <rFont val="Calibri"/>
      </rPr>
      <t xml:space="preserve">                       directory="logs"</t>
    </r>
    <r>
      <rPr>
        <sz val="11"/>
        <color rgb="FF000000"/>
        <rFont val="Calibri"/>
      </rPr>
      <t xml:space="preserve">
</t>
    </r>
    <r>
      <rPr>
        <sz val="11"/>
        <color rgb="FF000000"/>
        <rFont val="Calibri"/>
      </rPr>
      <t xml:space="preserve">                       pattern="%h %l %u %t &amp;quot;%r&amp;quot; %s %b"</t>
    </r>
    <r>
      <rPr>
        <sz val="11"/>
        <color rgb="FF000000"/>
        <rFont val="Calibri"/>
      </rPr>
      <t xml:space="preserve">
</t>
    </r>
    <r>
      <rPr>
        <sz val="11"/>
        <color rgb="FF000000"/>
        <rFont val="Calibri"/>
      </rPr>
      <t xml:space="preserve">                       prefix="localhost_access_log."</t>
    </r>
    <r>
      <rPr>
        <sz val="11"/>
        <color rgb="FF000000"/>
        <rFont val="Calibri"/>
      </rPr>
      <t xml:space="preserve">
</t>
    </r>
    <r>
      <rPr>
        <sz val="11"/>
        <color rgb="FF000000"/>
        <rFont val="Calibri"/>
      </rPr>
      <t xml:space="preserve">                       suffix=".txt"/&gt;</t>
    </r>
  </si>
  <si>
    <r>
      <rPr>
        <sz val="11"/>
        <color rgb="FF000000"/>
        <rFont val="Calibri"/>
      </rPr>
      <t xml:space="preserve">Without sufficient granularity of time stamps, it is not possible to adequately determine the chronological order of records. </t>
    </r>
    <r>
      <rPr>
        <sz val="11"/>
        <color rgb="FF000000"/>
        <rFont val="Calibri"/>
      </rPr>
      <t xml:space="preserve">
</t>
    </r>
    <r>
      <rPr>
        <sz val="11"/>
        <color rgb="FF000000"/>
        <rFont val="Calibri"/>
      </rPr>
      <t>Time stamps generated by the web server include date and time and must be to a granularity of one second.</t>
    </r>
    <r>
      <rPr>
        <sz val="11"/>
        <color rgb="FF000000"/>
        <rFont val="Calibri"/>
      </rPr>
      <t xml:space="preserve">
</t>
    </r>
    <r>
      <rPr>
        <sz val="11"/>
        <color rgb="FF000000"/>
        <rFont val="Calibri"/>
      </rPr>
      <t>Like all web servers, tc Server logs can be configured to produce a Common Log Format (CLF). The tc Server component known as an AccessLogValve, which represents a component that can be inserted into the request processing pipeline to capture user interaction. The Access Log Valve should be configured to ensure that investigators have sufficient information to conduct an appropriate audit.</t>
    </r>
  </si>
  <si>
    <r>
      <rPr>
        <sz val="11"/>
        <color rgb="FF000000"/>
        <rFont val="Calibri"/>
      </rPr>
      <t>At the command prompt, execute the following command:</t>
    </r>
    <r>
      <rPr>
        <sz val="11"/>
        <color rgb="FF000000"/>
        <rFont val="Calibri"/>
      </rPr>
      <t xml:space="preserve">
</t>
    </r>
    <r>
      <rPr>
        <sz val="11"/>
        <color rgb="FF000000"/>
        <rFont val="Calibri"/>
      </rPr>
      <t>tail /storage/log/vmware/horizon/localhost_access_log.YYYY-MM-dd.txt</t>
    </r>
    <r>
      <rPr>
        <sz val="11"/>
        <color rgb="FF000000"/>
        <rFont val="Calibri"/>
      </rPr>
      <t xml:space="preserve">
</t>
    </r>
    <r>
      <rPr>
        <sz val="11"/>
        <color rgb="FF000000"/>
        <rFont val="Calibri"/>
      </rPr>
      <t>If the timestamp does not contain a minimum granularity of one second, this is a finding.</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Note: In Common Log Format, a timestamp will look like [06/Feb/2016:23:12:57 +0000]. The "57" part is the "seconds" part of the timestamp.</t>
    </r>
  </si>
  <si>
    <t>V-240852</t>
  </si>
  <si>
    <r>
      <rPr>
        <sz val="11"/>
        <rFont val="Calibri"/>
      </rPr>
      <t>tc Server VCO must record time stamps for log records to a minimum granularity of one second.</t>
    </r>
  </si>
  <si>
    <r>
      <rPr>
        <sz val="11"/>
        <color rgb="FF000000"/>
        <rFont val="Calibri"/>
      </rPr>
      <t>At the command prompt, execute the following command:</t>
    </r>
    <r>
      <rPr>
        <sz val="11"/>
        <color rgb="FF000000"/>
        <rFont val="Calibri"/>
      </rPr>
      <t xml:space="preserve">
</t>
    </r>
    <r>
      <rPr>
        <sz val="11"/>
        <color rgb="FF000000"/>
        <rFont val="Calibri"/>
      </rPr>
      <t>tail /storage/log/vmware/vco/app-server/localhost_access_log.txt</t>
    </r>
    <r>
      <rPr>
        <sz val="11"/>
        <color rgb="FF000000"/>
        <rFont val="Calibri"/>
      </rPr>
      <t xml:space="preserve">
</t>
    </r>
    <r>
      <rPr>
        <sz val="11"/>
        <color rgb="FF000000"/>
        <rFont val="Calibri"/>
      </rPr>
      <t>If the timestamp does not contain a minimum granularity of one second, this is a finding.</t>
    </r>
    <r>
      <rPr>
        <sz val="11"/>
        <color rgb="FF000000"/>
        <rFont val="Calibri"/>
      </rPr>
      <t xml:space="preserve">
</t>
    </r>
    <r>
      <rPr>
        <sz val="11"/>
        <color rgb="FF000000"/>
        <rFont val="Calibri"/>
      </rPr>
      <t>Note: In Common Log Format, a timestamp will look like [06/Feb/2016:23:12:57 +0000]. The "57" part is the "seconds" part of the timestamp.</t>
    </r>
  </si>
  <si>
    <t>V-240853</t>
  </si>
  <si>
    <r>
      <rPr>
        <sz val="11"/>
        <rFont val="Calibri"/>
      </rPr>
      <t>tc Server VCAC must record time stamps for log records to a minimum granularity of one second.</t>
    </r>
  </si>
  <si>
    <r>
      <rPr>
        <sz val="11"/>
        <color rgb="FF000000"/>
        <rFont val="Calibri"/>
      </rPr>
      <t>At the command prompt, execute the following command:</t>
    </r>
    <r>
      <rPr>
        <sz val="11"/>
        <color rgb="FF000000"/>
        <rFont val="Calibri"/>
      </rPr>
      <t xml:space="preserve">
</t>
    </r>
    <r>
      <rPr>
        <sz val="11"/>
        <color rgb="FF000000"/>
        <rFont val="Calibri"/>
      </rPr>
      <t>tail /storage/log/vmware/vcac/access_log.YYYY-MM-dd.txt</t>
    </r>
    <r>
      <rPr>
        <sz val="11"/>
        <color rgb="FF000000"/>
        <rFont val="Calibri"/>
      </rPr>
      <t xml:space="preserve">
</t>
    </r>
    <r>
      <rPr>
        <sz val="11"/>
        <color rgb="FF000000"/>
        <rFont val="Calibri"/>
      </rPr>
      <t>If the timestamp does not contain a minimum granularity of one second, this is a finding.</t>
    </r>
    <r>
      <rPr>
        <sz val="11"/>
        <color rgb="FF000000"/>
        <rFont val="Calibri"/>
      </rPr>
      <t xml:space="preserve">
</t>
    </r>
    <r>
      <rPr>
        <sz val="11"/>
        <color rgb="FF000000"/>
        <rFont val="Calibri"/>
      </rPr>
      <t>Note: Substitute the actual date in the file name.</t>
    </r>
    <r>
      <rPr>
        <sz val="11"/>
        <color rgb="FF000000"/>
        <rFont val="Calibri"/>
      </rPr>
      <t xml:space="preserve">
</t>
    </r>
    <r>
      <rPr>
        <sz val="11"/>
        <color rgb="FF000000"/>
        <rFont val="Calibri"/>
      </rPr>
      <t>Note: In Common Log Format, a timestamp will look like [06/Feb/2016:23:12:57 +0000]. The "57" part is the "seconds" part of the timestamp.</t>
    </r>
  </si>
  <si>
    <t>V-240854</t>
  </si>
  <si>
    <r>
      <rPr>
        <sz val="11"/>
        <rFont val="Calibri"/>
      </rPr>
      <t>tc Server HORIZON application, libraries, and configuration files must only be accessible to privileged users.</t>
    </r>
  </si>
  <si>
    <r>
      <rPr>
        <sz val="11"/>
        <color rgb="FF000000"/>
        <rFont val="Calibri"/>
      </rPr>
      <t>Remove all world permissions from any listed file with the following command:</t>
    </r>
    <r>
      <rPr>
        <sz val="11"/>
        <color rgb="FF000000"/>
        <rFont val="Calibri"/>
      </rPr>
      <t xml:space="preserve">
</t>
    </r>
    <r>
      <rPr>
        <sz val="11"/>
        <color rgb="FF000000"/>
        <rFont val="Calibri"/>
      </rPr>
      <t>chmod -R o-rwx /opt/vmware/horizon/workspace /opt/vmware/horizon/workspace/webapps</t>
    </r>
  </si>
  <si>
    <r>
      <rPr>
        <sz val="11"/>
        <color rgb="FF000000"/>
        <rFont val="Calibri"/>
      </rPr>
      <t>At the command prompt, execute the following command:</t>
    </r>
    <r>
      <rPr>
        <sz val="11"/>
        <color rgb="FF000000"/>
        <rFont val="Calibri"/>
      </rPr>
      <t xml:space="preserve">
</t>
    </r>
    <r>
      <rPr>
        <sz val="11"/>
        <color rgb="FF000000"/>
        <rFont val="Calibri"/>
      </rPr>
      <t>ls -alR /opt/vmware/horizon/workspace /opt/vmware/horizon/workspace/webapps | grep -E '^-' | awk '$1 !~ /---$/ {print}'</t>
    </r>
    <r>
      <rPr>
        <sz val="11"/>
        <color rgb="FF000000"/>
        <rFont val="Calibri"/>
      </rPr>
      <t xml:space="preserve">
</t>
    </r>
    <r>
      <rPr>
        <sz val="11"/>
        <color rgb="FF000000"/>
        <rFont val="Calibri"/>
      </rPr>
      <t>If the command produces any output, this is a finding.</t>
    </r>
  </si>
  <si>
    <t>V-240855</t>
  </si>
  <si>
    <r>
      <rPr>
        <sz val="11"/>
        <rFont val="Calibri"/>
      </rPr>
      <t>tc Server VCO application, libraries, and configuration files must only be accessible to privileged users.</t>
    </r>
  </si>
  <si>
    <r>
      <rPr>
        <sz val="11"/>
        <color rgb="FF000000"/>
        <rFont val="Calibri"/>
      </rPr>
      <t>Remove all world permissions from any listed file with the following command:</t>
    </r>
    <r>
      <rPr>
        <sz val="11"/>
        <color rgb="FF000000"/>
        <rFont val="Calibri"/>
      </rPr>
      <t xml:space="preserve">
</t>
    </r>
    <r>
      <rPr>
        <sz val="11"/>
        <color rgb="FF000000"/>
        <rFont val="Calibri"/>
      </rPr>
      <t>chmod -R o-rwx /usr/lib/vco/configuration/webapps</t>
    </r>
  </si>
  <si>
    <r>
      <rPr>
        <sz val="11"/>
        <color rgb="FF000000"/>
        <rFont val="Calibri"/>
      </rPr>
      <t>At the command prompt, execute the following command:</t>
    </r>
    <r>
      <rPr>
        <sz val="11"/>
        <color rgb="FF000000"/>
        <rFont val="Calibri"/>
      </rPr>
      <t xml:space="preserve">
</t>
    </r>
    <r>
      <rPr>
        <sz val="11"/>
        <color rgb="FF000000"/>
        <rFont val="Calibri"/>
      </rPr>
      <t>ls -alR /usr/lib/vco/configuration/webapps | grep -E '^-' | awk '$1 !~ /---$/ {print}'</t>
    </r>
    <r>
      <rPr>
        <sz val="11"/>
        <color rgb="FF000000"/>
        <rFont val="Calibri"/>
      </rPr>
      <t xml:space="preserve">
</t>
    </r>
    <r>
      <rPr>
        <sz val="11"/>
        <color rgb="FF000000"/>
        <rFont val="Calibri"/>
      </rPr>
      <t>If the command produces any output, this is a finding.</t>
    </r>
  </si>
  <si>
    <t>V-240856</t>
  </si>
  <si>
    <r>
      <rPr>
        <sz val="11"/>
        <rFont val="Calibri"/>
      </rPr>
      <t>tc Server VCAC application, libraries, and configuration files must only be accessible to privileged users.</t>
    </r>
  </si>
  <si>
    <r>
      <rPr>
        <sz val="11"/>
        <color rgb="FF000000"/>
        <rFont val="Calibri"/>
      </rPr>
      <t>Remove all world permissions from any listed file with the following command:</t>
    </r>
    <r>
      <rPr>
        <sz val="11"/>
        <color rgb="FF000000"/>
        <rFont val="Calibri"/>
      </rPr>
      <t xml:space="preserve">
</t>
    </r>
    <r>
      <rPr>
        <sz val="11"/>
        <color rgb="FF000000"/>
        <rFont val="Calibri"/>
      </rPr>
      <t>chmod -R o-rwx /etc/vcac /usr/lib/vcac/server/webapps</t>
    </r>
  </si>
  <si>
    <r>
      <rPr>
        <sz val="11"/>
        <color rgb="FF000000"/>
        <rFont val="Calibri"/>
      </rPr>
      <t>At the command prompt, execute the following commands:</t>
    </r>
    <r>
      <rPr>
        <sz val="11"/>
        <color rgb="FF000000"/>
        <rFont val="Calibri"/>
      </rPr>
      <t xml:space="preserve">
</t>
    </r>
    <r>
      <rPr>
        <sz val="11"/>
        <color rgb="FF000000"/>
        <rFont val="Calibri"/>
      </rPr>
      <t>ls -alR /etc/vcac /usr/lib/vcac/server/webapps | grep -E '^-' | awk '$1 !~ /---$/ {print}'</t>
    </r>
    <r>
      <rPr>
        <sz val="11"/>
        <color rgb="FF000000"/>
        <rFont val="Calibri"/>
      </rPr>
      <t xml:space="preserve">
</t>
    </r>
    <r>
      <rPr>
        <sz val="11"/>
        <color rgb="FF000000"/>
        <rFont val="Calibri"/>
      </rPr>
      <t>If the command produces any output, this is a finding.</t>
    </r>
  </si>
  <si>
    <t>V-240857</t>
  </si>
  <si>
    <r>
      <rPr>
        <sz val="11"/>
        <rFont val="Calibri"/>
      </rPr>
      <t>tc Server HORIZON must be configured with the appropriate ports.</t>
    </r>
  </si>
  <si>
    <r>
      <rPr>
        <sz val="11"/>
        <color rgb="FF000000"/>
        <rFont val="Calibri"/>
      </rPr>
      <t>Navigate to and open /opt/vmware/horizon/workspace/conf/catalina.properties.</t>
    </r>
    <r>
      <rPr>
        <sz val="11"/>
        <color rgb="FF000000"/>
        <rFont val="Calibri"/>
      </rPr>
      <t xml:space="preserve">
</t>
    </r>
    <r>
      <rPr>
        <sz val="11"/>
        <color rgb="FF000000"/>
        <rFont val="Calibri"/>
      </rPr>
      <t>Navigate to the ports specification section.</t>
    </r>
    <r>
      <rPr>
        <sz val="11"/>
        <color rgb="FF000000"/>
        <rFont val="Calibri"/>
      </rPr>
      <t xml:space="preserve">
</t>
    </r>
    <r>
      <rPr>
        <sz val="11"/>
        <color rgb="FF000000"/>
        <rFont val="Calibri"/>
      </rPr>
      <t>Set the tc Server HORIZON port specifications according to the list below:</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base.jmx.port=6969</t>
    </r>
    <r>
      <rPr>
        <sz val="11"/>
        <color rgb="FF000000"/>
        <rFont val="Calibri"/>
      </rPr>
      <t xml:space="preserve">
</t>
    </r>
    <r>
      <rPr>
        <sz val="11"/>
        <color rgb="FF000000"/>
        <rFont val="Calibri"/>
      </rPr>
      <t>bio-ssl.https.port=6443</t>
    </r>
  </si>
  <si>
    <r>
      <rPr>
        <sz val="11"/>
        <color rgb="FF000000"/>
        <rFont val="Calibri"/>
      </rPr>
      <t xml:space="preserve">Web servers provide numerous processes, features, and functionalities that utilize TCP/IP ports. Some of these processes may be deemed unnecessary or too unsecure to run on a production system. </t>
    </r>
    <r>
      <rPr>
        <sz val="11"/>
        <color rgb="FF000000"/>
        <rFont val="Calibri"/>
      </rPr>
      <t xml:space="preserve">
</t>
    </r>
    <r>
      <rPr>
        <sz val="11"/>
        <color rgb="FF000000"/>
        <rFont val="Calibri"/>
      </rPr>
      <t>The web server must provide the capability to disable or deactivate network-related services that are deemed to be non-essential to the server mission, are too unsecure, or are prohibited by the PPSM CAL and vulnerability assessments.</t>
    </r>
    <r>
      <rPr>
        <sz val="11"/>
        <color rgb="FF000000"/>
        <rFont val="Calibri"/>
      </rPr>
      <t xml:space="preserve">
</t>
    </r>
    <r>
      <rPr>
        <sz val="11"/>
        <color rgb="FF000000"/>
        <rFont val="Calibri"/>
      </rPr>
      <t>An essential configuration file for tc Server is catalina.properties. The ports that tc Server listens to will be configured in that file.</t>
    </r>
  </si>
  <si>
    <r>
      <rPr>
        <sz val="11"/>
        <color rgb="FF000000"/>
        <rFont val="Calibri"/>
      </rPr>
      <t>At the command prompt, execute the following command:</t>
    </r>
    <r>
      <rPr>
        <sz val="11"/>
        <color rgb="FF000000"/>
        <rFont val="Calibri"/>
      </rPr>
      <t xml:space="preserve">
</t>
    </r>
    <r>
      <rPr>
        <sz val="11"/>
        <color rgb="FF000000"/>
        <rFont val="Calibri"/>
      </rPr>
      <t>cat /opt/vmware/horizon/workspace/conf/catalina.properties | grep -E '\.port'</t>
    </r>
    <r>
      <rPr>
        <sz val="11"/>
        <color rgb="FF000000"/>
        <rFont val="Calibri"/>
      </rPr>
      <t xml:space="preserve">
</t>
    </r>
    <r>
      <rPr>
        <sz val="11"/>
        <color rgb="FF000000"/>
        <rFont val="Calibri"/>
      </rPr>
      <t>Review the listed ports. Verify that they match the list below of tc Server HORIZON ports.</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base.jmx.port=6969</t>
    </r>
    <r>
      <rPr>
        <sz val="11"/>
        <color rgb="FF000000"/>
        <rFont val="Calibri"/>
      </rPr>
      <t xml:space="preserve">
</t>
    </r>
    <r>
      <rPr>
        <sz val="11"/>
        <color rgb="FF000000"/>
        <rFont val="Calibri"/>
      </rPr>
      <t>bio-ssl.https.port=6443</t>
    </r>
    <r>
      <rPr>
        <sz val="11"/>
        <color rgb="FF000000"/>
        <rFont val="Calibri"/>
      </rPr>
      <t xml:space="preserve">
</t>
    </r>
    <r>
      <rPr>
        <sz val="11"/>
        <color rgb="FF000000"/>
        <rFont val="Calibri"/>
      </rPr>
      <t>If the displayed ports do not match the above list of ports, this is a finding.</t>
    </r>
  </si>
  <si>
    <t>V-240858</t>
  </si>
  <si>
    <r>
      <rPr>
        <sz val="11"/>
        <rFont val="Calibri"/>
      </rPr>
      <t>tc Server VCO must be configured with the appropriate ports.</t>
    </r>
  </si>
  <si>
    <r>
      <rPr>
        <sz val="11"/>
        <color rgb="FF000000"/>
        <rFont val="Calibri"/>
      </rPr>
      <t>Navigate to and open /etc/vco/app-server/catalina.properties.</t>
    </r>
    <r>
      <rPr>
        <sz val="11"/>
        <color rgb="FF000000"/>
        <rFont val="Calibri"/>
      </rPr>
      <t xml:space="preserve">
</t>
    </r>
    <r>
      <rPr>
        <sz val="11"/>
        <color rgb="FF000000"/>
        <rFont val="Calibri"/>
      </rPr>
      <t>Navigate to the ports specification section.</t>
    </r>
    <r>
      <rPr>
        <sz val="11"/>
        <color rgb="FF000000"/>
        <rFont val="Calibri"/>
      </rPr>
      <t xml:space="preserve">
</t>
    </r>
    <r>
      <rPr>
        <sz val="11"/>
        <color rgb="FF000000"/>
        <rFont val="Calibri"/>
      </rPr>
      <t>Set the tc Server VCO port specifications according to the list below:</t>
    </r>
    <r>
      <rPr>
        <sz val="11"/>
        <color rgb="FF000000"/>
        <rFont val="Calibri"/>
      </rPr>
      <t xml:space="preserve">
</t>
    </r>
    <r>
      <rPr>
        <sz val="11"/>
        <color rgb="FF000000"/>
        <rFont val="Calibri"/>
      </rPr>
      <t>ch.dunes.http-server.port=8280</t>
    </r>
    <r>
      <rPr>
        <sz val="11"/>
        <color rgb="FF000000"/>
        <rFont val="Calibri"/>
      </rPr>
      <t xml:space="preserve">
</t>
    </r>
    <r>
      <rPr>
        <sz val="11"/>
        <color rgb="FF000000"/>
        <rFont val="Calibri"/>
      </rPr>
      <t>ch.dunes.https-server.port=8281</t>
    </r>
  </si>
  <si>
    <r>
      <rPr>
        <sz val="11"/>
        <color rgb="FF000000"/>
        <rFont val="Calibri"/>
      </rPr>
      <t>At the command prompt, execute the following command:</t>
    </r>
    <r>
      <rPr>
        <sz val="11"/>
        <color rgb="FF000000"/>
        <rFont val="Calibri"/>
      </rPr>
      <t xml:space="preserve">
</t>
    </r>
    <r>
      <rPr>
        <sz val="11"/>
        <color rgb="FF000000"/>
        <rFont val="Calibri"/>
      </rPr>
      <t>cat /etc/vco/app-server/catalina.properties | grep -E '\.port'</t>
    </r>
    <r>
      <rPr>
        <sz val="11"/>
        <color rgb="FF000000"/>
        <rFont val="Calibri"/>
      </rPr>
      <t xml:space="preserve">
</t>
    </r>
    <r>
      <rPr>
        <sz val="11"/>
        <color rgb="FF000000"/>
        <rFont val="Calibri"/>
      </rPr>
      <t>Review the listed ports. Verify that they match the list below of tc Server VCO ports.</t>
    </r>
    <r>
      <rPr>
        <sz val="11"/>
        <color rgb="FF000000"/>
        <rFont val="Calibri"/>
      </rPr>
      <t xml:space="preserve">
</t>
    </r>
    <r>
      <rPr>
        <sz val="11"/>
        <color rgb="FF000000"/>
        <rFont val="Calibri"/>
      </rPr>
      <t>ch.dunes.http-server.port=8280</t>
    </r>
    <r>
      <rPr>
        <sz val="11"/>
        <color rgb="FF000000"/>
        <rFont val="Calibri"/>
      </rPr>
      <t xml:space="preserve">
</t>
    </r>
    <r>
      <rPr>
        <sz val="11"/>
        <color rgb="FF000000"/>
        <rFont val="Calibri"/>
      </rPr>
      <t>ch.dunes.https-server.port=8281</t>
    </r>
    <r>
      <rPr>
        <sz val="11"/>
        <color rgb="FF000000"/>
        <rFont val="Calibri"/>
      </rPr>
      <t xml:space="preserve">
</t>
    </r>
    <r>
      <rPr>
        <sz val="11"/>
        <color rgb="FF000000"/>
        <rFont val="Calibri"/>
      </rPr>
      <t>If the displayed ports do not match the above list of ports, this is a finding.</t>
    </r>
  </si>
  <si>
    <t>V-240859</t>
  </si>
  <si>
    <r>
      <rPr>
        <sz val="11"/>
        <rFont val="Calibri"/>
      </rPr>
      <t>tc Server VCAC must be configured with the appropriate ports.</t>
    </r>
  </si>
  <si>
    <r>
      <rPr>
        <sz val="11"/>
        <color rgb="FF000000"/>
        <rFont val="Calibri"/>
      </rPr>
      <t>Navigate to and open /etc/vcac/catalina.properties.</t>
    </r>
    <r>
      <rPr>
        <sz val="11"/>
        <color rgb="FF000000"/>
        <rFont val="Calibri"/>
      </rPr>
      <t xml:space="preserve">
</t>
    </r>
    <r>
      <rPr>
        <sz val="11"/>
        <color rgb="FF000000"/>
        <rFont val="Calibri"/>
      </rPr>
      <t>Navigate to the ports specification section.</t>
    </r>
    <r>
      <rPr>
        <sz val="11"/>
        <color rgb="FF000000"/>
        <rFont val="Calibri"/>
      </rPr>
      <t xml:space="preserve">
</t>
    </r>
    <r>
      <rPr>
        <sz val="11"/>
        <color rgb="FF000000"/>
        <rFont val="Calibri"/>
      </rPr>
      <t>Set the tc Server VCAC port specifications according to the list below:</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base.jmx.port=6969</t>
    </r>
    <r>
      <rPr>
        <sz val="11"/>
        <color rgb="FF000000"/>
        <rFont val="Calibri"/>
      </rPr>
      <t xml:space="preserve">
</t>
    </r>
    <r>
      <rPr>
        <sz val="11"/>
        <color rgb="FF000000"/>
        <rFont val="Calibri"/>
      </rPr>
      <t>ajp.http.port=8009</t>
    </r>
    <r>
      <rPr>
        <sz val="11"/>
        <color rgb="FF000000"/>
        <rFont val="Calibri"/>
      </rPr>
      <t xml:space="preserve">
</t>
    </r>
    <r>
      <rPr>
        <sz val="11"/>
        <color rgb="FF000000"/>
        <rFont val="Calibri"/>
      </rPr>
      <t>ajp.https.port=8443</t>
    </r>
  </si>
  <si>
    <r>
      <rPr>
        <sz val="11"/>
        <color rgb="FF000000"/>
        <rFont val="Calibri"/>
      </rPr>
      <t>At the command prompt, execute the following command:</t>
    </r>
    <r>
      <rPr>
        <sz val="11"/>
        <color rgb="FF000000"/>
        <rFont val="Calibri"/>
      </rPr>
      <t xml:space="preserve">
</t>
    </r>
    <r>
      <rPr>
        <sz val="11"/>
        <color rgb="FF000000"/>
        <rFont val="Calibri"/>
      </rPr>
      <t>cat /etc/vcac/catalina.properties | grep -E '\.port'</t>
    </r>
    <r>
      <rPr>
        <sz val="11"/>
        <color rgb="FF000000"/>
        <rFont val="Calibri"/>
      </rPr>
      <t xml:space="preserve">
</t>
    </r>
    <r>
      <rPr>
        <sz val="11"/>
        <color rgb="FF000000"/>
        <rFont val="Calibri"/>
      </rPr>
      <t>Review the listed ports. Verify that they match the list below of tc Server VCAC ports.</t>
    </r>
    <r>
      <rPr>
        <sz val="11"/>
        <color rgb="FF000000"/>
        <rFont val="Calibri"/>
      </rPr>
      <t xml:space="preserve">
</t>
    </r>
    <r>
      <rPr>
        <sz val="11"/>
        <color rgb="FF000000"/>
        <rFont val="Calibri"/>
      </rPr>
      <t>base.shutdown.port=-1</t>
    </r>
    <r>
      <rPr>
        <sz val="11"/>
        <color rgb="FF000000"/>
        <rFont val="Calibri"/>
      </rPr>
      <t xml:space="preserve">
</t>
    </r>
    <r>
      <rPr>
        <sz val="11"/>
        <color rgb="FF000000"/>
        <rFont val="Calibri"/>
      </rPr>
      <t>base.jmx.port=6969</t>
    </r>
    <r>
      <rPr>
        <sz val="11"/>
        <color rgb="FF000000"/>
        <rFont val="Calibri"/>
      </rPr>
      <t xml:space="preserve">
</t>
    </r>
    <r>
      <rPr>
        <sz val="11"/>
        <color rgb="FF000000"/>
        <rFont val="Calibri"/>
      </rPr>
      <t>ajp.http.port=8009</t>
    </r>
    <r>
      <rPr>
        <sz val="11"/>
        <color rgb="FF000000"/>
        <rFont val="Calibri"/>
      </rPr>
      <t xml:space="preserve">
</t>
    </r>
    <r>
      <rPr>
        <sz val="11"/>
        <color rgb="FF000000"/>
        <rFont val="Calibri"/>
      </rPr>
      <t>ajp.https.port=8443</t>
    </r>
    <r>
      <rPr>
        <sz val="11"/>
        <color rgb="FF000000"/>
        <rFont val="Calibri"/>
      </rPr>
      <t xml:space="preserve">
</t>
    </r>
    <r>
      <rPr>
        <sz val="11"/>
        <color rgb="FF000000"/>
        <rFont val="Calibri"/>
      </rPr>
      <t>If the displayed ports do not match the above list of ports, this is a finding.</t>
    </r>
  </si>
  <si>
    <t>V-240860</t>
  </si>
  <si>
    <r>
      <rPr>
        <sz val="11"/>
        <rFont val="Calibri"/>
      </rPr>
      <t>tc Server HORIZON must use NSA Suite A cryptography when encrypting data that must be compartmentalized.</t>
    </r>
  </si>
  <si>
    <r>
      <rPr>
        <sz val="11"/>
        <color rgb="FF000000"/>
        <rFont val="Calibri"/>
      </rPr>
      <t>Navigate to and open /opt/vmware/horizon/workspace/conf/catalina.properties.</t>
    </r>
    <r>
      <rPr>
        <sz val="11"/>
        <color rgb="FF000000"/>
        <rFont val="Calibri"/>
      </rPr>
      <t xml:space="preserve">
</t>
    </r>
    <r>
      <rPr>
        <sz val="11"/>
        <color rgb="FF000000"/>
        <rFont val="Calibri"/>
      </rPr>
      <t>Navigate to the "bio-ssl.cipher.list" setting.</t>
    </r>
    <r>
      <rPr>
        <sz val="11"/>
        <color rgb="FF000000"/>
        <rFont val="Calibri"/>
      </rPr>
      <t xml:space="preserve">
</t>
    </r>
    <r>
      <rPr>
        <sz val="11"/>
        <color rgb="FF000000"/>
        <rFont val="Calibri"/>
      </rPr>
      <t>Configure "bio-ssl.cipher.list" with a list of NSA Suite A ciphers.</t>
    </r>
  </si>
  <si>
    <r>
      <rPr>
        <sz val="11"/>
        <color rgb="FF000000"/>
        <rFont val="Calibri"/>
      </rPr>
      <t xml:space="preserve">Cryptography is only as strong as the encryption modules/algorithms employed to encrypt the data. </t>
    </r>
    <r>
      <rPr>
        <sz val="11"/>
        <color rgb="FF000000"/>
        <rFont val="Calibri"/>
      </rPr>
      <t xml:space="preserve">
</t>
    </r>
    <r>
      <rPr>
        <sz val="11"/>
        <color rgb="FF000000"/>
        <rFont val="Calibri"/>
      </rPr>
      <t xml:space="preserve">Use of weak or untested encryption algorithms undermines the purposes of utilizing encryption to protect data. </t>
    </r>
    <r>
      <rPr>
        <sz val="11"/>
        <color rgb="FF000000"/>
        <rFont val="Calibri"/>
      </rPr>
      <t xml:space="preserve">
</t>
    </r>
    <r>
      <rPr>
        <sz val="11"/>
        <color rgb="FF000000"/>
        <rFont val="Calibri"/>
      </rPr>
      <t>NSA has developed Type 1 algorithms for protecting classified information. The Committee on National Security Systems (CNSS) National Information Assurance Glossary (CNSS Instruction No. 4009) defines Type 1 products as:</t>
    </r>
    <r>
      <rPr>
        <sz val="11"/>
        <color rgb="FF000000"/>
        <rFont val="Calibri"/>
      </rPr>
      <t xml:space="preserve">
</t>
    </r>
    <r>
      <rPr>
        <sz val="11"/>
        <color rgb="FF000000"/>
        <rFont val="Calibri"/>
      </rPr>
      <t>"Cryptographic equipment, assembly or component classified or certified by NSA for encrypting and decrypting classified and sensitive national security information when appropriately keyed. Developed using established NSA business processes and containing NSA-approved algorithms are used to protect systems requiring the most stringent protection mechanisms."</t>
    </r>
    <r>
      <rPr>
        <sz val="11"/>
        <color rgb="FF000000"/>
        <rFont val="Calibri"/>
      </rPr>
      <t xml:space="preserve">
</t>
    </r>
    <r>
      <rPr>
        <sz val="11"/>
        <color rgb="FF000000"/>
        <rFont val="Calibri"/>
      </rPr>
      <t>Although persons may have a security clearance, they may not have a "need-to-know" and are required to be separated from the information in question. The web server must employ NSA-approved cryptography to protect classified information from those individuals who have no "need-to-know" or when encryption of compartmentalized data is required by data classification.</t>
    </r>
  </si>
  <si>
    <r>
      <rPr>
        <sz val="11"/>
        <color rgb="FF000000"/>
        <rFont val="Calibri"/>
      </rPr>
      <t>If the system is not implemented to process compartmentalized information, this requirement is Not Applicable.</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grep bio-ssl.cipher.list /opt/vmware/horizon/workspace/conf/catalina.properties</t>
    </r>
    <r>
      <rPr>
        <sz val="11"/>
        <color rgb="FF000000"/>
        <rFont val="Calibri"/>
      </rPr>
      <t xml:space="preserve">
</t>
    </r>
    <r>
      <rPr>
        <sz val="11"/>
        <color rgb="FF000000"/>
        <rFont val="Calibri"/>
      </rPr>
      <t>If the value of "bio-ssl.cipher.list" does not match the list of NSA Suite A ciphers or is missing, this is a finding.</t>
    </r>
  </si>
  <si>
    <t>V-240861</t>
  </si>
  <si>
    <r>
      <rPr>
        <sz val="11"/>
        <rFont val="Calibri"/>
      </rPr>
      <t>tc Server VCAC must use NSA Suite A cryptography when encrypting data that must be compartmentalized.</t>
    </r>
  </si>
  <si>
    <r>
      <rPr>
        <sz val="11"/>
        <color rgb="FF000000"/>
        <rFont val="Calibri"/>
      </rPr>
      <t>Navigate to and open /etc/vcac/catalina.properties.</t>
    </r>
    <r>
      <rPr>
        <sz val="11"/>
        <color rgb="FF000000"/>
        <rFont val="Calibri"/>
      </rPr>
      <t xml:space="preserve">
</t>
    </r>
    <r>
      <rPr>
        <sz val="11"/>
        <color rgb="FF000000"/>
        <rFont val="Calibri"/>
      </rPr>
      <t>Navigate to and locate "cipher".</t>
    </r>
    <r>
      <rPr>
        <sz val="11"/>
        <color rgb="FF000000"/>
        <rFont val="Calibri"/>
      </rPr>
      <t xml:space="preserve">
</t>
    </r>
    <r>
      <rPr>
        <sz val="11"/>
        <color rgb="FF000000"/>
        <rFont val="Calibri"/>
      </rPr>
      <t>Configure the "cipher" with NSA Suite A ciphers.</t>
    </r>
  </si>
  <si>
    <r>
      <rPr>
        <sz val="11"/>
        <color rgb="FF000000"/>
        <rFont val="Calibri"/>
      </rPr>
      <t>If the system is not implemented to process compartmentalized information, this requirement is Not Applicable.</t>
    </r>
    <r>
      <rPr>
        <sz val="11"/>
        <color rgb="FF000000"/>
        <rFont val="Calibri"/>
      </rPr>
      <t xml:space="preserve">
</t>
    </r>
    <r>
      <rPr>
        <sz val="11"/>
        <color rgb="FF000000"/>
        <rFont val="Calibri"/>
      </rPr>
      <t>At the command prompt, execute the following command:</t>
    </r>
    <r>
      <rPr>
        <sz val="11"/>
        <color rgb="FF000000"/>
        <rFont val="Calibri"/>
      </rPr>
      <t xml:space="preserve">
</t>
    </r>
    <r>
      <rPr>
        <sz val="11"/>
        <color rgb="FF000000"/>
        <rFont val="Calibri"/>
      </rPr>
      <t>grep cipher /etc/vcac/catalina.properties</t>
    </r>
    <r>
      <rPr>
        <sz val="11"/>
        <color rgb="FF000000"/>
        <rFont val="Calibri"/>
      </rPr>
      <t xml:space="preserve">
</t>
    </r>
    <r>
      <rPr>
        <sz val="11"/>
        <color rgb="FF000000"/>
        <rFont val="Calibri"/>
      </rPr>
      <t>If the value of "cipher" does not match the list of NSA Suite A ciphers or is missing, this is a finding.</t>
    </r>
  </si>
  <si>
    <t>V-240862</t>
  </si>
  <si>
    <r>
      <rPr>
        <sz val="11"/>
        <rFont val="Calibri"/>
      </rPr>
      <t>tc Server HORIZON must disable the shutdown port.</t>
    </r>
  </si>
  <si>
    <r>
      <rPr>
        <sz val="11"/>
        <color rgb="FF000000"/>
        <rFont val="Calibri"/>
      </rPr>
      <t>Navigate to and open /opt/vmware/horizon/workspace/conf/catalina.properties.</t>
    </r>
    <r>
      <rPr>
        <sz val="11"/>
        <color rgb="FF000000"/>
        <rFont val="Calibri"/>
      </rPr>
      <t xml:space="preserve">
</t>
    </r>
    <r>
      <rPr>
        <sz val="11"/>
        <color rgb="FF000000"/>
        <rFont val="Calibri"/>
      </rPr>
      <t>Navigate to the "base.shutdown.port" setting.</t>
    </r>
    <r>
      <rPr>
        <sz val="11"/>
        <color rgb="FF000000"/>
        <rFont val="Calibri"/>
      </rPr>
      <t xml:space="preserve">
</t>
    </r>
    <r>
      <rPr>
        <sz val="11"/>
        <color rgb="FF000000"/>
        <rFont val="Calibri"/>
      </rPr>
      <t>Add the setting "base.shutdown.port=-1" to the "catalina.properties" file.</t>
    </r>
  </si>
  <si>
    <r>
      <rPr>
        <sz val="11"/>
        <color rgb="FF000000"/>
        <rFont val="Calibri"/>
      </rPr>
      <t xml:space="preserve">An attacker has at least two reasons to stop a web server. The first is to cause a DoS, and the second is to put in place changes the attacker made to the web server configuration. </t>
    </r>
    <r>
      <rPr>
        <sz val="11"/>
        <color rgb="FF000000"/>
        <rFont val="Calibri"/>
      </rPr>
      <t xml:space="preserve">
</t>
    </r>
    <r>
      <rPr>
        <sz val="11"/>
        <color rgb="FF000000"/>
        <rFont val="Calibri"/>
      </rPr>
      <t>As a Tomcat derivative, tc Server uses a port (defaults to 8005) as a shutdown port. If enabled, a shutdown signal can be sent to tc Server through this port. To ensure availability, the shutdown port should be disabled.</t>
    </r>
  </si>
  <si>
    <r>
      <rPr>
        <sz val="11"/>
        <color rgb="FF000000"/>
        <rFont val="Calibri"/>
      </rPr>
      <t>At the command prompt, execute the following command:</t>
    </r>
    <r>
      <rPr>
        <sz val="11"/>
        <color rgb="FF000000"/>
        <rFont val="Calibri"/>
      </rPr>
      <t xml:space="preserve">
</t>
    </r>
    <r>
      <rPr>
        <sz val="11"/>
        <color rgb="FF000000"/>
        <rFont val="Calibri"/>
      </rPr>
      <t>grep base.shutdown.port /opt/vmware/horizon/workspace/conf/catalina.properties</t>
    </r>
    <r>
      <rPr>
        <sz val="11"/>
        <color rgb="FF000000"/>
        <rFont val="Calibri"/>
      </rPr>
      <t xml:space="preserve">
</t>
    </r>
    <r>
      <rPr>
        <sz val="11"/>
        <color rgb="FF000000"/>
        <rFont val="Calibri"/>
      </rPr>
      <t>If the value of "base.shutdown.port" is not set to "-1" or is missing, this is a finding.</t>
    </r>
  </si>
  <si>
    <t>V-240863</t>
  </si>
  <si>
    <r>
      <rPr>
        <sz val="11"/>
        <rFont val="Calibri"/>
      </rPr>
      <t>tc Server VCO must disable the shutdown port.</t>
    </r>
  </si>
  <si>
    <r>
      <rPr>
        <sz val="11"/>
        <color rgb="FF000000"/>
        <rFont val="Calibri"/>
      </rPr>
      <t>Navigate to and open /etc/vco/app-server/server.xml.</t>
    </r>
    <r>
      <rPr>
        <sz val="11"/>
        <color rgb="FF000000"/>
        <rFont val="Calibri"/>
      </rPr>
      <t xml:space="preserve">
</t>
    </r>
    <r>
      <rPr>
        <sz val="11"/>
        <color rgb="FF000000"/>
        <rFont val="Calibri"/>
      </rPr>
      <t>Navigate to the &lt;Server&gt; node.</t>
    </r>
    <r>
      <rPr>
        <sz val="11"/>
        <color rgb="FF000000"/>
        <rFont val="Calibri"/>
      </rPr>
      <t xml:space="preserve">
</t>
    </r>
    <r>
      <rPr>
        <sz val="11"/>
        <color rgb="FF000000"/>
        <rFont val="Calibri"/>
      </rPr>
      <t>Add the attribute 'port="-1"' to the &lt;Server&gt; node in the "server.xml" file.</t>
    </r>
  </si>
  <si>
    <r>
      <rPr>
        <sz val="11"/>
        <color rgb="FF000000"/>
        <rFont val="Calibri"/>
      </rPr>
      <t>At the command prompt, execute the following command:</t>
    </r>
    <r>
      <rPr>
        <sz val="11"/>
        <color rgb="FF000000"/>
        <rFont val="Calibri"/>
      </rPr>
      <t xml:space="preserve">
</t>
    </r>
    <r>
      <rPr>
        <sz val="11"/>
        <color rgb="FF000000"/>
        <rFont val="Calibri"/>
      </rPr>
      <t>grep shutdown /etc/vco/app-server/server.xml</t>
    </r>
    <r>
      <rPr>
        <sz val="11"/>
        <color rgb="FF000000"/>
        <rFont val="Calibri"/>
      </rPr>
      <t xml:space="preserve">
</t>
    </r>
    <r>
      <rPr>
        <sz val="11"/>
        <color rgb="FF000000"/>
        <rFont val="Calibri"/>
      </rPr>
      <t>If the value of "shutdown" is not set to "-1" or is missing, this is a finding.</t>
    </r>
  </si>
  <si>
    <t>V-240864</t>
  </si>
  <si>
    <r>
      <rPr>
        <sz val="11"/>
        <rFont val="Calibri"/>
      </rPr>
      <t>tc Server VCAC must disable the shutdown port.</t>
    </r>
  </si>
  <si>
    <r>
      <rPr>
        <sz val="11"/>
        <color rgb="FF000000"/>
        <rFont val="Calibri"/>
      </rPr>
      <t>Navigate to and open /etc/vcac/catalina.properties.</t>
    </r>
    <r>
      <rPr>
        <sz val="11"/>
        <color rgb="FF000000"/>
        <rFont val="Calibri"/>
      </rPr>
      <t xml:space="preserve">
</t>
    </r>
    <r>
      <rPr>
        <sz val="11"/>
        <color rgb="FF000000"/>
        <rFont val="Calibri"/>
      </rPr>
      <t>Navigate to the "base.shutdown.port" setting.</t>
    </r>
    <r>
      <rPr>
        <sz val="11"/>
        <color rgb="FF000000"/>
        <rFont val="Calibri"/>
      </rPr>
      <t xml:space="preserve">
</t>
    </r>
    <r>
      <rPr>
        <sz val="11"/>
        <color rgb="FF000000"/>
        <rFont val="Calibri"/>
      </rPr>
      <t>Add the setting "base.shutdown.port=-1" to the "catalina.properties" file.</t>
    </r>
  </si>
  <si>
    <r>
      <rPr>
        <sz val="11"/>
        <color rgb="FF000000"/>
        <rFont val="Calibri"/>
      </rPr>
      <t>At the command prompt, execute the following command:</t>
    </r>
    <r>
      <rPr>
        <sz val="11"/>
        <color rgb="FF000000"/>
        <rFont val="Calibri"/>
      </rPr>
      <t xml:space="preserve">
</t>
    </r>
    <r>
      <rPr>
        <sz val="11"/>
        <color rgb="FF000000"/>
        <rFont val="Calibri"/>
      </rPr>
      <t>grep base.shutdown.port /etc/vcac/catalina.properties</t>
    </r>
    <r>
      <rPr>
        <sz val="11"/>
        <color rgb="FF000000"/>
        <rFont val="Calibri"/>
      </rPr>
      <t xml:space="preserve">
</t>
    </r>
    <r>
      <rPr>
        <sz val="11"/>
        <color rgb="FF000000"/>
        <rFont val="Calibri"/>
      </rPr>
      <t>If the value of "base.shutdown.port" is not set to "-1" or is missing, this is a finding.</t>
    </r>
  </si>
  <si>
    <t>V-240865</t>
  </si>
  <si>
    <r>
      <rPr>
        <sz val="11"/>
        <rFont val="Calibri"/>
      </rPr>
      <t>tc Server HORIZON must employ cryptographic mechanisms (TLS/DTLS/SSL) preventing the unauthorized disclosure of information during transmission.</t>
    </r>
  </si>
  <si>
    <r>
      <rPr>
        <sz val="11"/>
        <color rgb="FF000000"/>
        <rFont val="Calibri"/>
      </rPr>
      <t>Navigate to and open /opt/vmware/horizon/workspace/conf/server.xml.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Note: There are three &lt;Connector&gt; nodes.</t>
    </r>
    <r>
      <rPr>
        <sz val="11"/>
        <color rgb="FF000000"/>
        <rFont val="Calibri"/>
      </rPr>
      <t xml:space="preserve">
</t>
    </r>
    <r>
      <rPr>
        <sz val="11"/>
        <color rgb="FF000000"/>
        <rFont val="Calibri"/>
      </rPr>
      <t>Configure each &lt;Connector&gt; nodes with the setting 'sslProtocol="TLS"'.</t>
    </r>
  </si>
  <si>
    <r>
      <rPr>
        <sz val="11"/>
        <color rgb="FF000000"/>
        <rFont val="Calibri"/>
      </rPr>
      <t>Preventing the disclosure of transmitted information requires that the web server take measures to employ some form of cryptographic mechanism in order to protect the information during transmission. This is usually achieved through the use of Transport Layer Security (TLS).</t>
    </r>
    <r>
      <rPr>
        <sz val="11"/>
        <color rgb="FF000000"/>
        <rFont val="Calibri"/>
      </rPr>
      <t xml:space="preserve">
</t>
    </r>
    <r>
      <rPr>
        <sz val="11"/>
        <color rgb="FF000000"/>
        <rFont val="Calibri"/>
      </rPr>
      <t>Transmission of data can take place between the web server and a large number of devices/applications external to the web server. Examples are a web client used by a user, a backend database, an audit server, or other web servers in a web cluster.</t>
    </r>
    <r>
      <rPr>
        <sz val="11"/>
        <color rgb="FF000000"/>
        <rFont val="Calibri"/>
      </rPr>
      <t xml:space="preserve">
</t>
    </r>
    <r>
      <rPr>
        <sz val="11"/>
        <color rgb="FF000000"/>
        <rFont val="Calibri"/>
      </rPr>
      <t>tc Server connections are managed by the Connector object class. The Connector object can be configured to use a range of transport encryption methods. Many older transport encryption methods have been proven to be weak. vRA should be configured to use modern, secure forms of transport encryption.</t>
    </r>
  </si>
  <si>
    <r>
      <rPr>
        <sz val="11"/>
        <color rgb="FF000000"/>
        <rFont val="Calibri"/>
      </rPr>
      <t>Navigate to and open /opt/vmware/horizon/workspace/conf/server.xml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"sslProtocol" is not set to "TLS" or is missing, this is a finding.</t>
    </r>
  </si>
  <si>
    <t>V-240866</t>
  </si>
  <si>
    <r>
      <rPr>
        <sz val="11"/>
        <rFont val="Calibri"/>
      </rPr>
      <t>tc Server VCAC must employ cryptographic mechanisms (TLS/DTLS/SSL) preventing the unauthorized disclosure of information during transmission.</t>
    </r>
  </si>
  <si>
    <r>
      <rPr>
        <sz val="11"/>
        <color rgb="FF000000"/>
        <rFont val="Calibri"/>
      </rPr>
      <t>Navigate to and open /etc/vcac/server.xml.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Configure the &lt;Connector&gt; node with the setting 'sslProtocol="TLS"'.</t>
    </r>
  </si>
  <si>
    <r>
      <rPr>
        <sz val="11"/>
        <color rgb="FF000000"/>
        <rFont val="Calibri"/>
      </rPr>
      <t>Navigate to and open /etc/vcac/server.xml.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If the value of "sslProtocol" is not set to "TLS" or is missing, this is a finding.</t>
    </r>
  </si>
  <si>
    <t>V-240867</t>
  </si>
  <si>
    <r>
      <rPr>
        <sz val="11"/>
        <rFont val="Calibri"/>
      </rPr>
      <t>tc Server HORIZON session IDs must be sent to the client using SSL/TLS.</t>
    </r>
  </si>
  <si>
    <r>
      <rPr>
        <sz val="11"/>
        <color rgb="FF000000"/>
        <rFont val="Calibri"/>
      </rPr>
      <t>The HTTP protocol is a stateless protocol. To maintain a session, a session identifier is used. The session identifier is a piece of data that is used to identify a session and a user. If the session identifier is compromised by an attacker, the session can be hijacked. By encrypting the session identifier, the identifier becomes more difficult for an attacker to hijack, decrypt, and use before the session has expired.</t>
    </r>
    <r>
      <rPr>
        <sz val="11"/>
        <color rgb="FF000000"/>
        <rFont val="Calibri"/>
      </rPr>
      <t xml:space="preserve">
</t>
    </r>
    <r>
      <rPr>
        <sz val="11"/>
        <color rgb="FF000000"/>
        <rFont val="Calibri"/>
      </rPr>
      <t>tc Server connections are managed by the Connector object class. The Connector object can be configured to use a range of transport encryption methods. Many older transport encryption methods have been proven to be weak. vRA should be configured to use modern, secure forms of transport encryption.</t>
    </r>
  </si>
  <si>
    <r>
      <rPr>
        <sz val="11"/>
        <color rgb="FF000000"/>
        <rFont val="Calibri"/>
      </rPr>
      <t>Navigate to and open /opt/vmware/horizon/workspace/conf/server.xml.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"sslProtocol" is not set to "TLS" or is missing, this is a finding.</t>
    </r>
  </si>
  <si>
    <t>V-240868</t>
  </si>
  <si>
    <r>
      <rPr>
        <sz val="11"/>
        <rFont val="Calibri"/>
      </rPr>
      <t>tc Server VCAC session IDs must be sent to the client using SSL/TLS.</t>
    </r>
  </si>
  <si>
    <t>V-240869</t>
  </si>
  <si>
    <r>
      <rPr>
        <sz val="11"/>
        <rFont val="Calibri"/>
      </rPr>
      <t>tc Server HORIZON must set the useHttpOnly parameter.</t>
    </r>
  </si>
  <si>
    <r>
      <rPr>
        <sz val="11"/>
        <color rgb="FF000000"/>
        <rFont val="Calibri"/>
      </rPr>
      <t>Navigate to and open /opt/vmware/horizon/workspace/conf/context.xml.</t>
    </r>
    <r>
      <rPr>
        <sz val="11"/>
        <color rgb="FF000000"/>
        <rFont val="Calibri"/>
      </rPr>
      <t xml:space="preserve">
</t>
    </r>
    <r>
      <rPr>
        <sz val="11"/>
        <color rgb="FF000000"/>
        <rFont val="Calibri"/>
      </rPr>
      <t>Navigate to the &lt;Context&gt; node.</t>
    </r>
    <r>
      <rPr>
        <sz val="11"/>
        <color rgb="FF000000"/>
        <rFont val="Calibri"/>
      </rPr>
      <t xml:space="preserve">
</t>
    </r>
    <r>
      <rPr>
        <sz val="11"/>
        <color rgb="FF000000"/>
        <rFont val="Calibri"/>
      </rPr>
      <t>Add the 'useHttpOnly="true"' setting to the &lt;Context&gt; node.</t>
    </r>
    <r>
      <rPr>
        <sz val="11"/>
        <color rgb="FF000000"/>
        <rFont val="Calibri"/>
      </rPr>
      <t xml:space="preserve">
</t>
    </r>
    <r>
      <rPr>
        <sz val="11"/>
        <color rgb="FF000000"/>
        <rFont val="Calibri"/>
      </rPr>
      <t>Note: The &lt;Context&gt; node should be configured per the following:</t>
    </r>
    <r>
      <rPr>
        <sz val="11"/>
        <color rgb="FF000000"/>
        <rFont val="Calibri"/>
      </rPr>
      <t xml:space="preserve">
</t>
    </r>
    <r>
      <rPr>
        <sz val="11"/>
        <color rgb="FF000000"/>
        <rFont val="Calibri"/>
      </rPr>
      <t>&lt;Context useHttpOnly="true"&gt;</t>
    </r>
  </si>
  <si>
    <r>
      <rPr>
        <sz val="11"/>
        <color rgb="FF000000"/>
        <rFont val="Calibri"/>
      </rPr>
      <t>A cookie can be read by client-side scripts easily if cookie properties are not set properly. By allowing cookies to be read by the client-side scripts, information such as session identifiers could be compromised and used by an attacker who intercepts the cookie. Setting cookie properties (i.e. HttpOnly property) to disallow client-side scripts from reading cookies better protects the information inside the cookie.</t>
    </r>
    <r>
      <rPr>
        <sz val="11"/>
        <color rgb="FF000000"/>
        <rFont val="Calibri"/>
      </rPr>
      <t xml:space="preserve">
</t>
    </r>
    <r>
      <rPr>
        <sz val="11"/>
        <color rgb="FF000000"/>
        <rFont val="Calibri"/>
      </rPr>
      <t>As a Tomcat derivative, tc Server contains a Context object, which represents a web application running within a particular virtual host. One of the configurable parameters of the Context object will prevent the tc Server cookies from being accessed by JavaScript from another site.</t>
    </r>
  </si>
  <si>
    <r>
      <rPr>
        <sz val="11"/>
        <color rgb="FF000000"/>
        <rFont val="Calibri"/>
      </rPr>
      <t>At the command prompt, execute the following command:</t>
    </r>
    <r>
      <rPr>
        <sz val="11"/>
        <color rgb="FF000000"/>
        <rFont val="Calibri"/>
      </rPr>
      <t xml:space="preserve">
</t>
    </r>
    <r>
      <rPr>
        <sz val="11"/>
        <color rgb="FF000000"/>
        <rFont val="Calibri"/>
      </rPr>
      <t>grep useHttpOnly /opt/vmware/horizon/workspace/conf/context.xml</t>
    </r>
    <r>
      <rPr>
        <sz val="11"/>
        <color rgb="FF000000"/>
        <rFont val="Calibri"/>
      </rPr>
      <t xml:space="preserve">
</t>
    </r>
    <r>
      <rPr>
        <sz val="11"/>
        <color rgb="FF000000"/>
        <rFont val="Calibri"/>
      </rPr>
      <t>If the value of "useHttpOnly" is not set to "true" or is missing, this is a finding.</t>
    </r>
  </si>
  <si>
    <t>V-240870</t>
  </si>
  <si>
    <r>
      <rPr>
        <sz val="11"/>
        <rFont val="Calibri"/>
      </rPr>
      <t>tc Server VCO must set the useHttpOnly parameter.</t>
    </r>
  </si>
  <si>
    <r>
      <rPr>
        <sz val="11"/>
        <color rgb="FF000000"/>
        <rFont val="Calibri"/>
      </rPr>
      <t>Navigate to and open /etc/vco/app-server/context.xml.</t>
    </r>
    <r>
      <rPr>
        <sz val="11"/>
        <color rgb="FF000000"/>
        <rFont val="Calibri"/>
      </rPr>
      <t xml:space="preserve">
</t>
    </r>
    <r>
      <rPr>
        <sz val="11"/>
        <color rgb="FF000000"/>
        <rFont val="Calibri"/>
      </rPr>
      <t>Navigate to the &lt;Context&gt; node.</t>
    </r>
    <r>
      <rPr>
        <sz val="11"/>
        <color rgb="FF000000"/>
        <rFont val="Calibri"/>
      </rPr>
      <t xml:space="preserve">
</t>
    </r>
    <r>
      <rPr>
        <sz val="11"/>
        <color rgb="FF000000"/>
        <rFont val="Calibri"/>
      </rPr>
      <t>Add the 'useHttpOnly="true"' setting to the &lt;Context&gt; node.</t>
    </r>
    <r>
      <rPr>
        <sz val="11"/>
        <color rgb="FF000000"/>
        <rFont val="Calibri"/>
      </rPr>
      <t xml:space="preserve">
</t>
    </r>
    <r>
      <rPr>
        <sz val="11"/>
        <color rgb="FF000000"/>
        <rFont val="Calibri"/>
      </rPr>
      <t>Note: The &lt;Context&gt; node should be configured per the following:</t>
    </r>
    <r>
      <rPr>
        <sz val="11"/>
        <color rgb="FF000000"/>
        <rFont val="Calibri"/>
      </rPr>
      <t xml:space="preserve">
</t>
    </r>
    <r>
      <rPr>
        <sz val="11"/>
        <color rgb="FF000000"/>
        <rFont val="Calibri"/>
      </rPr>
      <t>&lt;Context useHttpOnly="true"&gt;</t>
    </r>
  </si>
  <si>
    <r>
      <rPr>
        <sz val="11"/>
        <color rgb="FF000000"/>
        <rFont val="Calibri"/>
      </rPr>
      <t>At the command prompt, execute the following command:</t>
    </r>
    <r>
      <rPr>
        <sz val="11"/>
        <color rgb="FF000000"/>
        <rFont val="Calibri"/>
      </rPr>
      <t xml:space="preserve">
</t>
    </r>
    <r>
      <rPr>
        <sz val="11"/>
        <color rgb="FF000000"/>
        <rFont val="Calibri"/>
      </rPr>
      <t>grep useHttpOnly /etc/vco/app-server/context.xml</t>
    </r>
    <r>
      <rPr>
        <sz val="11"/>
        <color rgb="FF000000"/>
        <rFont val="Calibri"/>
      </rPr>
      <t xml:space="preserve">
</t>
    </r>
    <r>
      <rPr>
        <sz val="11"/>
        <color rgb="FF000000"/>
        <rFont val="Calibri"/>
      </rPr>
      <t>If the value of "useHttpOnly" is not set to "true" or is missing, this is a finding.</t>
    </r>
  </si>
  <si>
    <t>V-240871</t>
  </si>
  <si>
    <r>
      <rPr>
        <sz val="11"/>
        <rFont val="Calibri"/>
      </rPr>
      <t>tc Server VCAC must set the useHttpOnly parameter.</t>
    </r>
  </si>
  <si>
    <r>
      <rPr>
        <sz val="11"/>
        <color rgb="FF000000"/>
        <rFont val="Calibri"/>
      </rPr>
      <t>Navigate to and open /etc/vcac/context.xml.</t>
    </r>
    <r>
      <rPr>
        <sz val="11"/>
        <color rgb="FF000000"/>
        <rFont val="Calibri"/>
      </rPr>
      <t xml:space="preserve">
</t>
    </r>
    <r>
      <rPr>
        <sz val="11"/>
        <color rgb="FF000000"/>
        <rFont val="Calibri"/>
      </rPr>
      <t>Navigate to the &lt;Context&gt; node.</t>
    </r>
    <r>
      <rPr>
        <sz val="11"/>
        <color rgb="FF000000"/>
        <rFont val="Calibri"/>
      </rPr>
      <t xml:space="preserve">
</t>
    </r>
    <r>
      <rPr>
        <sz val="11"/>
        <color rgb="FF000000"/>
        <rFont val="Calibri"/>
      </rPr>
      <t>Add the 'useHttpOnly="true"' setting to the &lt;Context&gt; node.</t>
    </r>
    <r>
      <rPr>
        <sz val="11"/>
        <color rgb="FF000000"/>
        <rFont val="Calibri"/>
      </rPr>
      <t xml:space="preserve">
</t>
    </r>
    <r>
      <rPr>
        <sz val="11"/>
        <color rgb="FF000000"/>
        <rFont val="Calibri"/>
      </rPr>
      <t>Note: The &lt;Context&gt; node should be configured per the following:</t>
    </r>
    <r>
      <rPr>
        <sz val="11"/>
        <color rgb="FF000000"/>
        <rFont val="Calibri"/>
      </rPr>
      <t xml:space="preserve">
</t>
    </r>
    <r>
      <rPr>
        <sz val="11"/>
        <color rgb="FF000000"/>
        <rFont val="Calibri"/>
      </rPr>
      <t>&lt;Context useHttpOnly="true"&gt;</t>
    </r>
  </si>
  <si>
    <r>
      <rPr>
        <sz val="11"/>
        <color rgb="FF000000"/>
        <rFont val="Calibri"/>
      </rPr>
      <t>At the command prompt, execute the following command:</t>
    </r>
    <r>
      <rPr>
        <sz val="11"/>
        <color rgb="FF000000"/>
        <rFont val="Calibri"/>
      </rPr>
      <t xml:space="preserve">
</t>
    </r>
    <r>
      <rPr>
        <sz val="11"/>
        <color rgb="FF000000"/>
        <rFont val="Calibri"/>
      </rPr>
      <t>grep useHttpOnly /etc/vcac/context.xml</t>
    </r>
    <r>
      <rPr>
        <sz val="11"/>
        <color rgb="FF000000"/>
        <rFont val="Calibri"/>
      </rPr>
      <t xml:space="preserve">
</t>
    </r>
    <r>
      <rPr>
        <sz val="11"/>
        <color rgb="FF000000"/>
        <rFont val="Calibri"/>
      </rPr>
      <t>If the value of "useHttpOnly" is not set to "true" or is missing, this is a finding.</t>
    </r>
  </si>
  <si>
    <t>V-240872</t>
  </si>
  <si>
    <r>
      <rPr>
        <sz val="11"/>
        <rFont val="Calibri"/>
      </rPr>
      <t>tc Server HORIZON must set the secure flag for cookies.</t>
    </r>
  </si>
  <si>
    <r>
      <rPr>
        <sz val="11"/>
        <color rgb="FF000000"/>
        <rFont val="Calibri"/>
      </rPr>
      <t>Navigate to and open /opt/vmware/horizon/workspace/conf/web.xml.</t>
    </r>
    <r>
      <rPr>
        <sz val="11"/>
        <color rgb="FF000000"/>
        <rFont val="Calibri"/>
      </rPr>
      <t xml:space="preserve">
</t>
    </r>
    <r>
      <rPr>
        <sz val="11"/>
        <color rgb="FF000000"/>
        <rFont val="Calibri"/>
      </rPr>
      <t>Navigate to the &lt;session-config&gt; node.</t>
    </r>
    <r>
      <rPr>
        <sz val="11"/>
        <color rgb="FF000000"/>
        <rFont val="Calibri"/>
      </rPr>
      <t xml:space="preserve">
</t>
    </r>
    <r>
      <rPr>
        <sz val="11"/>
        <color rgb="FF000000"/>
        <rFont val="Calibri"/>
      </rPr>
      <t>Add the &lt;cookie-config&gt; --&gt; &lt;secure&gt; node setting to the &lt;session-config&gt; node.</t>
    </r>
    <r>
      <rPr>
        <sz val="11"/>
        <color rgb="FF000000"/>
        <rFont val="Calibri"/>
      </rPr>
      <t xml:space="preserve">
</t>
    </r>
    <r>
      <rPr>
        <sz val="11"/>
        <color rgb="FF000000"/>
        <rFont val="Calibri"/>
      </rPr>
      <t>Note: The &lt;cookie-config&gt; --&gt; &lt;secure&gt; node should be configured per the following:</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</si>
  <si>
    <r>
      <rPr>
        <sz val="11"/>
        <color rgb="FF000000"/>
        <rFont val="Calibri"/>
      </rPr>
      <t>Cookies can be sent to a client using TLS/SSL to encrypt the cookies, but TLS/SSL is not used by every hosted application since the data being displayed does not require the encryption of the transmission. To safeguard against cookies, especially session cookies, being sent in plaintext, a cookie can be encrypted before transmission. To force a cookie to be encrypted before transmission, the cookie Secure property can be set.</t>
    </r>
    <r>
      <rPr>
        <sz val="11"/>
        <color rgb="FF000000"/>
        <rFont val="Calibri"/>
      </rPr>
      <t xml:space="preserve">
</t>
    </r>
    <r>
      <rPr>
        <sz val="11"/>
        <color rgb="FF000000"/>
        <rFont val="Calibri"/>
      </rPr>
      <t>As a Tomcat derivative, tc Server is based in part on the Java Servlet specification. Servlet 3.0 (Java EE 6) introduced a standard way to configure secure attribute for the session cookie, this can be done by applying the correct configuration in web.xml.</t>
    </r>
  </si>
  <si>
    <r>
      <rPr>
        <sz val="11"/>
        <color rgb="FF000000"/>
        <rFont val="Calibri"/>
      </rPr>
      <t>At the command prompt, execute the following command:</t>
    </r>
    <r>
      <rPr>
        <sz val="11"/>
        <color rgb="FF000000"/>
        <rFont val="Calibri"/>
      </rPr>
      <t xml:space="preserve">
</t>
    </r>
    <r>
      <rPr>
        <sz val="11"/>
        <color rgb="FF000000"/>
        <rFont val="Calibri"/>
      </rPr>
      <t>grep -E '&lt;secure&gt;' /opt/vmware/horizon/workspace/conf/web.xml</t>
    </r>
    <r>
      <rPr>
        <sz val="11"/>
        <color rgb="FF000000"/>
        <rFont val="Calibri"/>
      </rPr>
      <t xml:space="preserve">
</t>
    </r>
    <r>
      <rPr>
        <sz val="11"/>
        <color rgb="FF000000"/>
        <rFont val="Calibri"/>
      </rPr>
      <t>If the value of the &lt;secure&gt; node is not set to "true" or is missing, this is a finding.</t>
    </r>
  </si>
  <si>
    <t>V-240873</t>
  </si>
  <si>
    <r>
      <rPr>
        <sz val="11"/>
        <rFont val="Calibri"/>
      </rPr>
      <t>tc Server VCO must set the secure flag for cookies.</t>
    </r>
  </si>
  <si>
    <r>
      <rPr>
        <sz val="11"/>
        <color rgb="FF000000"/>
        <rFont val="Calibri"/>
      </rPr>
      <t>Navigate to and open /etc/vco/app-server/web.xml.</t>
    </r>
    <r>
      <rPr>
        <sz val="11"/>
        <color rgb="FF000000"/>
        <rFont val="Calibri"/>
      </rPr>
      <t xml:space="preserve">
</t>
    </r>
    <r>
      <rPr>
        <sz val="11"/>
        <color rgb="FF000000"/>
        <rFont val="Calibri"/>
      </rPr>
      <t>Navigate to the &lt;session-config&gt; node.</t>
    </r>
    <r>
      <rPr>
        <sz val="11"/>
        <color rgb="FF000000"/>
        <rFont val="Calibri"/>
      </rPr>
      <t xml:space="preserve">
</t>
    </r>
    <r>
      <rPr>
        <sz val="11"/>
        <color rgb="FF000000"/>
        <rFont val="Calibri"/>
      </rPr>
      <t>Add the &lt;cookie-config&gt; --&gt; &lt;secure&gt; node setting to the &lt;session-config&gt; node.</t>
    </r>
    <r>
      <rPr>
        <sz val="11"/>
        <color rgb="FF000000"/>
        <rFont val="Calibri"/>
      </rPr>
      <t xml:space="preserve">
</t>
    </r>
    <r>
      <rPr>
        <sz val="11"/>
        <color rgb="FF000000"/>
        <rFont val="Calibri"/>
      </rPr>
      <t>Note: The &lt;cookie-config&gt; --&gt; &lt;secure&gt; node should be configured per the following:</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</si>
  <si>
    <r>
      <rPr>
        <sz val="11"/>
        <color rgb="FF000000"/>
        <rFont val="Calibri"/>
      </rPr>
      <t>At the command prompt, execute the following command:</t>
    </r>
    <r>
      <rPr>
        <sz val="11"/>
        <color rgb="FF000000"/>
        <rFont val="Calibri"/>
      </rPr>
      <t xml:space="preserve">
</t>
    </r>
    <r>
      <rPr>
        <sz val="11"/>
        <color rgb="FF000000"/>
        <rFont val="Calibri"/>
      </rPr>
      <t>grep -E '&lt;secure&gt;' /etc/vco/app-server/web.xml</t>
    </r>
    <r>
      <rPr>
        <sz val="11"/>
        <color rgb="FF000000"/>
        <rFont val="Calibri"/>
      </rPr>
      <t xml:space="preserve">
</t>
    </r>
    <r>
      <rPr>
        <sz val="11"/>
        <color rgb="FF000000"/>
        <rFont val="Calibri"/>
      </rPr>
      <t>If the value of the &lt;secure&gt; node is not set to "true" or is missing, this is a finding.</t>
    </r>
  </si>
  <si>
    <t>V-240874</t>
  </si>
  <si>
    <r>
      <rPr>
        <sz val="11"/>
        <rFont val="Calibri"/>
      </rPr>
      <t>tc Server VCAC must set the secure flag for cookies.</t>
    </r>
  </si>
  <si>
    <r>
      <rPr>
        <sz val="11"/>
        <color rgb="FF000000"/>
        <rFont val="Calibri"/>
      </rPr>
      <t>Navigate to and open /etc/vcac/web.xml.</t>
    </r>
    <r>
      <rPr>
        <sz val="11"/>
        <color rgb="FF000000"/>
        <rFont val="Calibri"/>
      </rPr>
      <t xml:space="preserve">
</t>
    </r>
    <r>
      <rPr>
        <sz val="11"/>
        <color rgb="FF000000"/>
        <rFont val="Calibri"/>
      </rPr>
      <t>Navigate to the &lt;session-config&gt; node.</t>
    </r>
    <r>
      <rPr>
        <sz val="11"/>
        <color rgb="FF000000"/>
        <rFont val="Calibri"/>
      </rPr>
      <t xml:space="preserve">
</t>
    </r>
    <r>
      <rPr>
        <sz val="11"/>
        <color rgb="FF000000"/>
        <rFont val="Calibri"/>
      </rPr>
      <t>Add the &lt;cookie-config&gt; --&gt; &lt;secure&gt; node setting to the &lt;session-config&gt; node.</t>
    </r>
    <r>
      <rPr>
        <sz val="11"/>
        <color rgb="FF000000"/>
        <rFont val="Calibri"/>
      </rPr>
      <t xml:space="preserve">
</t>
    </r>
    <r>
      <rPr>
        <sz val="11"/>
        <color rgb="FF000000"/>
        <rFont val="Calibri"/>
      </rPr>
      <t>Note: The &lt;cookie-config&gt; --&gt; &lt;secure&gt; node should be configured per the following:</t>
    </r>
    <r>
      <rPr>
        <sz val="11"/>
        <color rgb="FF000000"/>
        <rFont val="Calibri"/>
      </rPr>
      <t xml:space="preserve">
</t>
    </r>
    <r>
      <rPr>
        <sz val="11"/>
        <color rgb="FF000000"/>
        <rFont val="Calibri"/>
      </rPr>
      <t xml:space="preserve"> &lt;cookie-config&gt;</t>
    </r>
    <r>
      <rPr>
        <sz val="11"/>
        <color rgb="FF000000"/>
        <rFont val="Calibri"/>
      </rPr>
      <t xml:space="preserve">
</t>
    </r>
    <r>
      <rPr>
        <sz val="11"/>
        <color rgb="FF000000"/>
        <rFont val="Calibri"/>
      </rPr>
      <t xml:space="preserve"> &lt;secure&gt;true&lt;/secure&gt;</t>
    </r>
    <r>
      <rPr>
        <sz val="11"/>
        <color rgb="FF000000"/>
        <rFont val="Calibri"/>
      </rPr>
      <t xml:space="preserve">
</t>
    </r>
    <r>
      <rPr>
        <sz val="11"/>
        <color rgb="FF000000"/>
        <rFont val="Calibri"/>
      </rPr>
      <t xml:space="preserve"> &lt;/cookie-config&gt;</t>
    </r>
  </si>
  <si>
    <r>
      <rPr>
        <sz val="11"/>
        <color rgb="FF000000"/>
        <rFont val="Calibri"/>
      </rPr>
      <t>At the command prompt, execute the following command:</t>
    </r>
    <r>
      <rPr>
        <sz val="11"/>
        <color rgb="FF000000"/>
        <rFont val="Calibri"/>
      </rPr>
      <t xml:space="preserve">
</t>
    </r>
    <r>
      <rPr>
        <sz val="11"/>
        <color rgb="FF000000"/>
        <rFont val="Calibri"/>
      </rPr>
      <t>grep -E '&lt;secure&gt;' /etc/vcac/web.xml</t>
    </r>
    <r>
      <rPr>
        <sz val="11"/>
        <color rgb="FF000000"/>
        <rFont val="Calibri"/>
      </rPr>
      <t xml:space="preserve">
</t>
    </r>
    <r>
      <rPr>
        <sz val="11"/>
        <color rgb="FF000000"/>
        <rFont val="Calibri"/>
      </rPr>
      <t>If the value of the &lt;secure&gt; node is not set to "true" or is missing, this is a finding.</t>
    </r>
  </si>
  <si>
    <t>V-240875</t>
  </si>
  <si>
    <r>
      <rPr>
        <sz val="11"/>
        <rFont val="Calibri"/>
      </rPr>
      <t>tc Server HORIZON must set sslEnabledProtocols to an approved Transport Layer Security (TLS) version.</t>
    </r>
  </si>
  <si>
    <r>
      <rPr>
        <sz val="11"/>
        <color rgb="FF000000"/>
        <rFont val="Calibri"/>
      </rPr>
      <t>Navigate to and open /opt/vmware/horizon/workspace/conf/server.xml.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Note: There are three &lt;Connector&gt; nodes.</t>
    </r>
    <r>
      <rPr>
        <sz val="11"/>
        <color rgb="FF000000"/>
        <rFont val="Calibri"/>
      </rPr>
      <t xml:space="preserve">
</t>
    </r>
    <r>
      <rPr>
        <sz val="11"/>
        <color rgb="FF000000"/>
        <rFont val="Calibri"/>
      </rPr>
      <t>Configure each &lt;Connector&gt; node with the setting 'sslEnabledProtocols="TLSv1.2,TLSv1.1,TLSv1"'.</t>
    </r>
  </si>
  <si>
    <r>
      <rPr>
        <sz val="11"/>
        <color rgb="FF000000"/>
        <rFont val="Calibri"/>
      </rPr>
      <t>Transport Layer Security (TLS) is a required transmission protocol for a web server hosting controlled information. The use of TLS provides confidentiality of data in transit between the web server and client. FIPS 140-2 approved TLS versions must be enabled and non-FIPS-approved SSL versions must be disabled.</t>
    </r>
    <r>
      <rPr>
        <sz val="11"/>
        <color rgb="FF000000"/>
        <rFont val="Calibri"/>
      </rPr>
      <t xml:space="preserve">
</t>
    </r>
    <r>
      <rPr>
        <sz val="11"/>
        <color rgb="FF000000"/>
        <rFont val="Calibri"/>
      </rPr>
      <t>NIST SP 800-52 defines the approved TLS versions for government applications.</t>
    </r>
    <r>
      <rPr>
        <sz val="11"/>
        <color rgb="FF000000"/>
        <rFont val="Calibri"/>
      </rPr>
      <t xml:space="preserve">
</t>
    </r>
    <r>
      <rPr>
        <sz val="11"/>
        <color rgb="FF000000"/>
        <rFont val="Calibri"/>
      </rPr>
      <t>tc Server connections are managed by the Connector object class. The Connector object can be configured to use a range of transport encryption methods. Many older transport encryption methods have been proven to be weak. vRA should be configured to use the sslEnabledProtocols correctly to ensure that older, less secure forms of transport security are not used.</t>
    </r>
  </si>
  <si>
    <r>
      <rPr>
        <sz val="11"/>
        <color rgb="FF000000"/>
        <rFont val="Calibri"/>
      </rPr>
      <t>Navigate to and open /opt/vmware/horizon/workspace/conf/server.xml.</t>
    </r>
    <r>
      <rPr>
        <sz val="11"/>
        <color rgb="FF000000"/>
        <rFont val="Calibri"/>
      </rPr>
      <t xml:space="preserve">
</t>
    </r>
    <r>
      <rPr>
        <sz val="11"/>
        <color rgb="FF000000"/>
        <rFont val="Calibri"/>
      </rPr>
      <t>Navigate to each of the &lt;Connector&gt; nodes.</t>
    </r>
    <r>
      <rPr>
        <sz val="11"/>
        <color rgb="FF000000"/>
        <rFont val="Calibri"/>
      </rPr>
      <t xml:space="preserve">
</t>
    </r>
    <r>
      <rPr>
        <sz val="11"/>
        <color rgb="FF000000"/>
        <rFont val="Calibri"/>
      </rPr>
      <t>If the value of "sslEnabledProtocols" is not set to "TLSv1.2,TLSv1.1,TLSv1" or is missing, this is a finding.</t>
    </r>
  </si>
  <si>
    <t>V-240876</t>
  </si>
  <si>
    <r>
      <rPr>
        <sz val="11"/>
        <rFont val="Calibri"/>
      </rPr>
      <t>tc Server VCAC must set sslEnabledProtocols to an approved Transport Layer Security (TLS) version.</t>
    </r>
  </si>
  <si>
    <r>
      <rPr>
        <sz val="11"/>
        <color rgb="FF000000"/>
        <rFont val="Calibri"/>
      </rPr>
      <t>Navigate to and open /etc/vcac/server.xml.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Configure the &lt;Connector&gt; node with the setting 'sslEnabledProtocols="TLSv1.2,TLSv1.1,TLSv1"'.</t>
    </r>
  </si>
  <si>
    <r>
      <rPr>
        <sz val="11"/>
        <color rgb="FF000000"/>
        <rFont val="Calibri"/>
      </rPr>
      <t>Navigate to and open /etc/vcac/server.xml.</t>
    </r>
    <r>
      <rPr>
        <sz val="11"/>
        <color rgb="FF000000"/>
        <rFont val="Calibri"/>
      </rPr>
      <t xml:space="preserve">
</t>
    </r>
    <r>
      <rPr>
        <sz val="11"/>
        <color rgb="FF000000"/>
        <rFont val="Calibri"/>
      </rPr>
      <t>Navigate to the &lt;Connector&gt; node.</t>
    </r>
    <r>
      <rPr>
        <sz val="11"/>
        <color rgb="FF000000"/>
        <rFont val="Calibri"/>
      </rPr>
      <t xml:space="preserve">
</t>
    </r>
    <r>
      <rPr>
        <sz val="11"/>
        <color rgb="FF000000"/>
        <rFont val="Calibri"/>
      </rPr>
      <t>If the value of "sslEnabledProtocols" is not set to "TLSv1.2,TLSv1.1,TLSv1" or is missing, this is a finding.</t>
    </r>
  </si>
  <si>
    <t>V-240877</t>
  </si>
  <si>
    <r>
      <rPr>
        <sz val="11"/>
        <rFont val="Calibri"/>
      </rPr>
      <t>tc Server HORIZON must remove all export ciphers to protect the confidentiality and integrity of transmitted information.</t>
    </r>
  </si>
  <si>
    <r>
      <rPr>
        <sz val="11"/>
        <color rgb="FF000000"/>
        <rFont val="Calibri"/>
      </rPr>
      <t>Navigate to and open /opt/vmware/horizon/workspace/conf/catalina.properties.</t>
    </r>
    <r>
      <rPr>
        <sz val="11"/>
        <color rgb="FF000000"/>
        <rFont val="Calibri"/>
      </rPr>
      <t xml:space="preserve">
</t>
    </r>
    <r>
      <rPr>
        <sz val="11"/>
        <color rgb="FF000000"/>
        <rFont val="Calibri"/>
      </rPr>
      <t>Navigate to the "bio-ssl.cipher.list" setting.</t>
    </r>
    <r>
      <rPr>
        <sz val="11"/>
        <color rgb="FF000000"/>
        <rFont val="Calibri"/>
      </rPr>
      <t xml:space="preserve">
</t>
    </r>
    <r>
      <rPr>
        <sz val="11"/>
        <color rgb="FF000000"/>
        <rFont val="Calibri"/>
      </rPr>
      <t>Remove any export ciphers from "bio-ssl.cipher.list".</t>
    </r>
    <r>
      <rPr>
        <sz val="11"/>
        <color rgb="FF000000"/>
        <rFont val="Calibri"/>
      </rPr>
      <t xml:space="preserve">
</t>
    </r>
    <r>
      <rPr>
        <sz val="11"/>
        <color rgb="FF000000"/>
        <rFont val="Calibri"/>
      </rPr>
      <t>Note: To view a list of export ciphers, at the command prompt execute the following command:</t>
    </r>
    <r>
      <rPr>
        <sz val="11"/>
        <color rgb="FF000000"/>
        <rFont val="Calibri"/>
      </rPr>
      <t xml:space="preserve">
</t>
    </r>
    <r>
      <rPr>
        <sz val="11"/>
        <color rgb="FF000000"/>
        <rFont val="Calibri"/>
      </rPr>
      <t>openssl ciphers 'EXP'</t>
    </r>
  </si>
  <si>
    <r>
      <rPr>
        <sz val="11"/>
        <color rgb="FF000000"/>
        <rFont val="Calibri"/>
      </rPr>
      <t>During the initial setup of a Transport Layer Security (TLS) connection to the web server, the client sends a list of supported cipher suites in order of preference. The web server will reply with the cipher suite it will use for communication from the client list. If an attacker can intercept the submission of cipher suites to the web server and place, as the preferred cipher suite, a weak export suite, the encryption used for the session becomes easy for the attacker to break, often within minutes to hours.</t>
    </r>
    <r>
      <rPr>
        <sz val="11"/>
        <color rgb="FF000000"/>
        <rFont val="Calibri"/>
      </rPr>
      <t xml:space="preserve">
</t>
    </r>
    <r>
      <rPr>
        <sz val="11"/>
        <color rgb="FF000000"/>
        <rFont val="Calibri"/>
      </rPr>
      <t>An essential configuration file for tc Server is catalina.properties. Properly configured, tc Server will not provide the weaker, export ciphers.</t>
    </r>
  </si>
  <si>
    <r>
      <rPr>
        <sz val="11"/>
        <color rgb="FF000000"/>
        <rFont val="Calibri"/>
      </rPr>
      <t>At the command prompt, execute the following command:</t>
    </r>
    <r>
      <rPr>
        <sz val="11"/>
        <color rgb="FF000000"/>
        <rFont val="Calibri"/>
      </rPr>
      <t xml:space="preserve">
</t>
    </r>
    <r>
      <rPr>
        <sz val="11"/>
        <color rgb="FF000000"/>
        <rFont val="Calibri"/>
      </rPr>
      <t>grep bio-ssl.cipher.list /opt/vmware/horizon/workspace/conf/catalina.properties</t>
    </r>
    <r>
      <rPr>
        <sz val="11"/>
        <color rgb="FF000000"/>
        <rFont val="Calibri"/>
      </rPr>
      <t xml:space="preserve">
</t>
    </r>
    <r>
      <rPr>
        <sz val="11"/>
        <color rgb="FF000000"/>
        <rFont val="Calibri"/>
      </rPr>
      <t>If any export ciphers are listed, this is a finding.</t>
    </r>
  </si>
  <si>
    <t>V-240878</t>
  </si>
  <si>
    <r>
      <rPr>
        <sz val="11"/>
        <rFont val="Calibri"/>
      </rPr>
      <t>tc Server VCAC must remove all export ciphers to protect the confidentiality and integrity of transmitted information.</t>
    </r>
  </si>
  <si>
    <r>
      <rPr>
        <sz val="11"/>
        <color rgb="FF000000"/>
        <rFont val="Calibri"/>
      </rPr>
      <t>Navigate to and open /etc/vcac/catalina.properties.</t>
    </r>
    <r>
      <rPr>
        <sz val="11"/>
        <color rgb="FF000000"/>
        <rFont val="Calibri"/>
      </rPr>
      <t xml:space="preserve">
</t>
    </r>
    <r>
      <rPr>
        <sz val="11"/>
        <color rgb="FF000000"/>
        <rFont val="Calibri"/>
      </rPr>
      <t>Navigate to the "cipher" setting.</t>
    </r>
    <r>
      <rPr>
        <sz val="11"/>
        <color rgb="FF000000"/>
        <rFont val="Calibri"/>
      </rPr>
      <t xml:space="preserve">
</t>
    </r>
    <r>
      <rPr>
        <sz val="11"/>
        <color rgb="FF000000"/>
        <rFont val="Calibri"/>
      </rPr>
      <t>Remove any export ciphers from "cipher".</t>
    </r>
    <r>
      <rPr>
        <sz val="11"/>
        <color rgb="FF000000"/>
        <rFont val="Calibri"/>
      </rPr>
      <t xml:space="preserve">
</t>
    </r>
    <r>
      <rPr>
        <sz val="11"/>
        <color rgb="FF000000"/>
        <rFont val="Calibri"/>
      </rPr>
      <t>Note: To view a list of export ciphers, at the command prompt execute the following command:</t>
    </r>
    <r>
      <rPr>
        <sz val="11"/>
        <color rgb="FF000000"/>
        <rFont val="Calibri"/>
      </rPr>
      <t xml:space="preserve">
</t>
    </r>
    <r>
      <rPr>
        <sz val="11"/>
        <color rgb="FF000000"/>
        <rFont val="Calibri"/>
      </rPr>
      <t>openssl ciphers 'EXP'</t>
    </r>
  </si>
  <si>
    <r>
      <rPr>
        <sz val="11"/>
        <color rgb="FF000000"/>
        <rFont val="Calibri"/>
      </rPr>
      <t>At the command prompt, execute the following command:</t>
    </r>
    <r>
      <rPr>
        <sz val="11"/>
        <color rgb="FF000000"/>
        <rFont val="Calibri"/>
      </rPr>
      <t xml:space="preserve">
</t>
    </r>
    <r>
      <rPr>
        <sz val="11"/>
        <color rgb="FF000000"/>
        <rFont val="Calibri"/>
      </rPr>
      <t>grep ciphers /etc/vcac/catalina.properties</t>
    </r>
    <r>
      <rPr>
        <sz val="11"/>
        <color rgb="FF000000"/>
        <rFont val="Calibri"/>
      </rPr>
      <t xml:space="preserve">
</t>
    </r>
    <r>
      <rPr>
        <sz val="11"/>
        <color rgb="FF000000"/>
        <rFont val="Calibri"/>
      </rPr>
      <t>If any export ciphers are listed, this is a finding.</t>
    </r>
  </si>
  <si>
    <t>V-240879</t>
  </si>
  <si>
    <r>
      <rPr>
        <sz val="11"/>
        <rFont val="Calibri"/>
      </rPr>
      <t>tc Server HORIZON must use approved Transport Layer Security (TLS) versions to maintain the confidentiality and integrity of information during reception.</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</si>
  <si>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Protecting the confidentiality and integrity of received information requires that application servers take measures to employ approved cryptography in order to protect the information during transmission over the network. This is usually achieved through the use of Transport Layer Security (TLS), SSL VPN, or IPsec tunnel. </t>
    </r>
    <r>
      <rPr>
        <sz val="11"/>
        <color rgb="FF000000"/>
        <rFont val="Calibri"/>
      </rPr>
      <t xml:space="preserve">
</t>
    </r>
    <r>
      <rPr>
        <sz val="11"/>
        <color rgb="FF000000"/>
        <rFont val="Calibri"/>
      </rPr>
      <t>tc Server connections are managed by the Connector object class. The Connector object can be configured to use a range of transport encryption methods. Many older transport encryption methods have been proven to be weak. vRA should be configured to use the sslEnabledProtocols correctly to ensure that older, less secure forms of transport security are not used.</t>
    </r>
  </si>
  <si>
    <t>V-240880</t>
  </si>
  <si>
    <r>
      <rPr>
        <sz val="11"/>
        <rFont val="Calibri"/>
      </rPr>
      <t>tc Server VCAC must use approved Transport Layer Security (TLS) versions to maintain the confidentiality and integrity of information during reception.</t>
    </r>
  </si>
  <si>
    <t>V-240881</t>
  </si>
  <si>
    <r>
      <rPr>
        <sz val="11"/>
        <rFont val="Calibri"/>
      </rPr>
      <t>tc Server ALL must have all security-relevant software updates installed within the configured time period directed by an authoritative source.</t>
    </r>
  </si>
  <si>
    <r>
      <rPr>
        <sz val="11"/>
        <color rgb="FF000000"/>
        <rFont val="Calibri"/>
      </rPr>
      <t xml:space="preserve">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The web server will be configured to check for and install security-relevant software updates from an authoritative source within an identified time period from the availability of the update. By default, this time period will be every 24 hours.</t>
    </r>
    <r>
      <rPr>
        <sz val="11"/>
        <color rgb="FF000000"/>
        <rFont val="Calibri"/>
      </rPr>
      <t xml:space="preserve">
</t>
    </r>
    <r>
      <rPr>
        <sz val="11"/>
        <color rgb="FF000000"/>
        <rFont val="Calibri"/>
      </rPr>
      <t>VMware delivers product updates and patches regularly. It is crucial that system administrators coordinate installation of product updates with the site ISSO to ensure that updated and patched files are uploaded onto the system as soon as prescribed.</t>
    </r>
  </si>
  <si>
    <r>
      <rPr>
        <sz val="11"/>
        <color rgb="FF000000"/>
        <rFont val="Calibri"/>
      </rPr>
      <t>Interview the ISSO.</t>
    </r>
    <r>
      <rPr>
        <sz val="11"/>
        <color rgb="FF000000"/>
        <rFont val="Calibri"/>
      </rPr>
      <t xml:space="preserve">
</t>
    </r>
    <r>
      <rPr>
        <sz val="11"/>
        <color rgb="FF000000"/>
        <rFont val="Calibri"/>
      </rPr>
      <t>Review the policies and procedures used to ensure that all security-related upgrades are being installed within the configured time period directed by an authoritative source.</t>
    </r>
    <r>
      <rPr>
        <sz val="11"/>
        <color rgb="FF000000"/>
        <rFont val="Calibri"/>
      </rPr>
      <t xml:space="preserve">
</t>
    </r>
    <r>
      <rPr>
        <sz val="11"/>
        <color rgb="FF000000"/>
        <rFont val="Calibri"/>
      </rPr>
      <t>If all security-related upgrades are not being installed within the configured time period directed by an authoritative source, this is a finding.</t>
    </r>
  </si>
  <si>
    <t>V-240882</t>
  </si>
  <si>
    <r>
      <rPr>
        <sz val="11"/>
        <rFont val="Calibri"/>
      </rPr>
      <t>tc Server ALL must be configured in accordance with the security configuration settings based on DoD security configuration or implementation guidance, including STIGs, NSA configuration guides, CTOs, and DTMs.</t>
    </r>
  </si>
  <si>
    <r>
      <rPr>
        <sz val="11"/>
        <color rgb="FF000000"/>
        <rFont val="Calibri"/>
      </rPr>
      <t>Obtain the most current tc Server ALL STIG. Verify that tc Server ALL is configured with all current requirements.</t>
    </r>
  </si>
  <si>
    <r>
      <rPr>
        <sz val="11"/>
        <color rgb="FF000000"/>
        <rFont val="Calibri"/>
      </rPr>
      <t xml:space="preserve">Configuring the web server to implement organization-wide security implementation guides and security checklists guarantees compliance with federal standards and establishes a common security baseline across the DoD that reflects the most restrictive security posture consistent with operational requirements. </t>
    </r>
    <r>
      <rPr>
        <sz val="11"/>
        <color rgb="FF000000"/>
        <rFont val="Calibri"/>
      </rPr>
      <t xml:space="preserve">
</t>
    </r>
    <r>
      <rPr>
        <sz val="11"/>
        <color rgb="FF000000"/>
        <rFont val="Calibri"/>
      </rPr>
      <t>Configuration settings are the set of parameters that can be changed that affect the security posture and/or functionality of the system. Security-related parameters are those parameters impacting the security state of the web server, including the parameters required to satisfy other security control requirements.</t>
    </r>
    <r>
      <rPr>
        <sz val="11"/>
        <color rgb="FF000000"/>
        <rFont val="Calibri"/>
      </rPr>
      <t xml:space="preserve">
</t>
    </r>
    <r>
      <rPr>
        <sz val="11"/>
        <color rgb="FF000000"/>
        <rFont val="Calibri"/>
      </rPr>
      <t>VMware delivers product updates and patches regularly. It is crucial that system administrators coordinate installation of product updates with the site ISSO to ensure that updated and patched files are uploaded onto the system as soon as prescribed.</t>
    </r>
  </si>
  <si>
    <r>
      <rPr>
        <sz val="11"/>
        <color rgb="FF000000"/>
        <rFont val="Calibri"/>
      </rPr>
      <t>Interview the ISSO.</t>
    </r>
    <r>
      <rPr>
        <sz val="11"/>
        <color rgb="FF000000"/>
        <rFont val="Calibri"/>
      </rPr>
      <t xml:space="preserve">
</t>
    </r>
    <r>
      <rPr>
        <sz val="11"/>
        <color rgb="FF000000"/>
        <rFont val="Calibri"/>
      </rPr>
      <t>Verify that this Security Technical Implementation Guide (STIG) is the most current STIG available for tc Server on vRA. Assess all of the organization's vRA installations to ensure that they are fully compliant with the most current tc Server STIG.</t>
    </r>
    <r>
      <rPr>
        <sz val="11"/>
        <color rgb="FF000000"/>
        <rFont val="Calibri"/>
      </rPr>
      <t xml:space="preserve">
</t>
    </r>
    <r>
      <rPr>
        <sz val="11"/>
        <color rgb="FF000000"/>
        <rFont val="Calibri"/>
      </rPr>
      <t>If the most current version of the tc Server was not used, or if the tc Server configuration is not compliant with the most current tc Server STIG,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</si>
  <si>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</si>
  <si>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</si>
  <si>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</si>
  <si>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</si>
  <si>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</si>
  <si>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</si>
  <si>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</si>
  <si>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</si>
  <si>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</si>
  <si>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</si>
  <si>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</si>
  <si>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</si>
  <si>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</si>
  <si>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</si>
  <si>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</si>
  <si>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</si>
  <si>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</si>
  <si>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</si>
  <si>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</si>
  <si>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</si>
  <si>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</si>
  <si>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</si>
  <si>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</si>
  <si>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</si>
  <si>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</si>
  <si>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</si>
  <si>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</si>
  <si>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</si>
  <si>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</si>
  <si>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Security Technical Implementation Guide Y21M07</t>
  </si>
  <si>
    <t>Developed By:</t>
  </si>
  <si>
    <t>VMware and Defense Information Systems Agency (DISA) for the US DoD</t>
  </si>
  <si>
    <t>Release Information:</t>
  </si>
  <si>
    <r>
      <rPr>
        <b/>
        <sz val="11"/>
        <color rgb="FF000000"/>
        <rFont val="Calibri"/>
      </rPr>
      <t>Version:</t>
    </r>
    <r>
      <rPr>
        <sz val="11"/>
        <color rgb="FF000000"/>
        <rFont val="Calibri"/>
      </rPr>
      <t xml:space="preserve"> Y21M07    </t>
    </r>
    <r>
      <rPr>
        <b/>
        <sz val="11"/>
        <color rgb="FF000000"/>
        <rFont val="Calibri"/>
      </rPr>
      <t>Date:</t>
    </r>
    <r>
      <rPr>
        <sz val="11"/>
        <color rgb="FF000000"/>
        <rFont val="Calibri"/>
      </rPr>
      <t xml:space="preserve"> 23 July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606</t>
    </r>
  </si>
  <si>
    <t>Download Url:</t>
  </si>
  <si>
    <t>https://www.cyber.mil/stigs</t>
  </si>
  <si>
    <t>Guide Overview:</t>
  </si>
  <si>
    <r>
      <rPr>
        <sz val="11"/>
        <color rgb="FF000000"/>
        <rFont val="Calibri"/>
      </rPr>
      <t>The VMware vRealize Automation (vRA) 7.x Security Technical Implementation Guide (STIG) is published as a tool to improve the security of Department of Defense (DoD) information systems. This document is meant for use in conjunction with other STIGs such as the Enclave, Network Infrastructure, Secure Remote Computing, and appropriate operating system (OS) STIGs.</t>
    </r>
    <r>
      <rPr>
        <sz val="11"/>
        <color rgb="FF000000"/>
        <rFont val="Calibri"/>
      </rPr>
      <t xml:space="preserve">
</t>
    </r>
    <r>
      <rPr>
        <sz val="11"/>
        <color rgb="FF000000"/>
        <rFont val="Calibri"/>
      </rPr>
      <t>The vRA 7.x STIG is composed of eight sub-component STIGs. All component STIGs must be applied to the vRA 7.x environment:</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Application – vRA application</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HAProxy – Proxy component</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Lighttpd – Web Server component</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PostgreSQL – Database component</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SLES – Operating System component</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tc Server – Web Server component</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vAMI – Appliance Management Interface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vIDM – Identity Manager</t>
    </r>
    <r>
      <rPr>
        <sz val="11"/>
        <color rgb="FF000000"/>
        <rFont val="Calibri"/>
      </rPr>
      <t xml:space="preserve">
</t>
    </r>
    <r>
      <rPr>
        <sz val="11"/>
        <color rgb="FF000000"/>
        <rFont val="Calibri"/>
      </rPr>
      <t>vRA 7.x-specific STIGs are to be used for components where other STIGs exist.</t>
    </r>
  </si>
  <si>
    <t>Components:</t>
  </si>
  <si>
    <r>
      <rPr>
        <i/>
        <sz val="11"/>
        <color rgb="FF000000"/>
        <rFont val="Calibri"/>
      </rPr>
      <t>Title:</t>
    </r>
    <r>
      <rPr>
        <sz val="11"/>
        <color rgb="FF000000"/>
        <rFont val="Calibri"/>
      </rPr>
      <t xml:space="preserve"> VMware Automation 7.x Application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28 September 2018     </t>
    </r>
    <r>
      <rPr>
        <i/>
        <sz val="11"/>
        <color rgb="FF000000"/>
        <rFont val="Calibri"/>
      </rPr>
      <t>Recommendation Count:</t>
    </r>
    <r>
      <rPr>
        <sz val="11"/>
        <color rgb="FF000000"/>
        <rFont val="Calibri"/>
      </rPr>
      <t xml:space="preserve"> 7</t>
    </r>
  </si>
  <si>
    <r>
      <rPr>
        <i/>
        <sz val="11"/>
        <color rgb="FF000000"/>
        <rFont val="Calibri"/>
      </rPr>
      <t>Title:</t>
    </r>
    <r>
      <rPr>
        <sz val="11"/>
        <color rgb="FF000000"/>
        <rFont val="Calibri"/>
      </rPr>
      <t xml:space="preserve"> VMW vRealize Automation 7.x HA Proxy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28 September 2018     </t>
    </r>
    <r>
      <rPr>
        <i/>
        <sz val="11"/>
        <color rgb="FF000000"/>
        <rFont val="Calibri"/>
      </rPr>
      <t>Recommendation Count:</t>
    </r>
    <r>
      <rPr>
        <sz val="11"/>
        <color rgb="FF000000"/>
        <rFont val="Calibri"/>
      </rPr>
      <t xml:space="preserve"> 54</t>
    </r>
  </si>
  <si>
    <r>
      <rPr>
        <i/>
        <sz val="11"/>
        <color rgb="FF000000"/>
        <rFont val="Calibri"/>
      </rPr>
      <t>Title:</t>
    </r>
    <r>
      <rPr>
        <sz val="11"/>
        <color rgb="FF000000"/>
        <rFont val="Calibri"/>
      </rPr>
      <t xml:space="preserve"> VMware vRealize Automation 7.x Lighttpd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28 September 2018     </t>
    </r>
    <r>
      <rPr>
        <i/>
        <sz val="11"/>
        <color rgb="FF000000"/>
        <rFont val="Calibri"/>
      </rPr>
      <t>Recommendation Count:</t>
    </r>
    <r>
      <rPr>
        <sz val="11"/>
        <color rgb="FF000000"/>
        <rFont val="Calibri"/>
      </rPr>
      <t xml:space="preserve"> 62</t>
    </r>
  </si>
  <si>
    <r>
      <rPr>
        <i/>
        <sz val="11"/>
        <color rgb="FF000000"/>
        <rFont val="Calibri"/>
      </rPr>
      <t>Title:</t>
    </r>
    <r>
      <rPr>
        <sz val="11"/>
        <color rgb="FF000000"/>
        <rFont val="Calibri"/>
      </rPr>
      <t xml:space="preserve"> VMW vRealize Automation 7.x PostgreSQL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28 September 2018     </t>
    </r>
    <r>
      <rPr>
        <i/>
        <sz val="11"/>
        <color rgb="FF000000"/>
        <rFont val="Calibri"/>
      </rPr>
      <t>Recommendation Count:</t>
    </r>
    <r>
      <rPr>
        <sz val="11"/>
        <color rgb="FF000000"/>
        <rFont val="Calibri"/>
      </rPr>
      <t xml:space="preserve"> 69</t>
    </r>
  </si>
  <si>
    <r>
      <rPr>
        <i/>
        <sz val="11"/>
        <color rgb="FF000000"/>
        <rFont val="Calibri"/>
      </rPr>
      <t>Title:</t>
    </r>
    <r>
      <rPr>
        <sz val="11"/>
        <color rgb="FF000000"/>
        <rFont val="Calibri"/>
      </rPr>
      <t xml:space="preserve"> VMW vRealize Automation 7.x vAMI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28 September 2018     </t>
    </r>
    <r>
      <rPr>
        <i/>
        <sz val="11"/>
        <color rgb="FF000000"/>
        <rFont val="Calibri"/>
      </rPr>
      <t>Recommendation Count:</t>
    </r>
    <r>
      <rPr>
        <sz val="11"/>
        <color rgb="FF000000"/>
        <rFont val="Calibri"/>
      </rPr>
      <t xml:space="preserve"> 44</t>
    </r>
  </si>
  <si>
    <r>
      <rPr>
        <i/>
        <sz val="11"/>
        <color rgb="FF000000"/>
        <rFont val="Calibri"/>
      </rPr>
      <t>Title:</t>
    </r>
    <r>
      <rPr>
        <sz val="11"/>
        <color rgb="FF000000"/>
        <rFont val="Calibri"/>
      </rPr>
      <t xml:space="preserve"> VMW vRealize Automation 7.x vIDM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28 September 2018     </t>
    </r>
    <r>
      <rPr>
        <i/>
        <sz val="11"/>
        <color rgb="FF000000"/>
        <rFont val="Calibri"/>
      </rPr>
      <t>Recommendation Count:</t>
    </r>
    <r>
      <rPr>
        <sz val="11"/>
        <color rgb="FF000000"/>
        <rFont val="Calibri"/>
      </rPr>
      <t xml:space="preserve"> 7</t>
    </r>
  </si>
  <si>
    <r>
      <rPr>
        <i/>
        <sz val="11"/>
        <color rgb="FF000000"/>
        <rFont val="Calibri"/>
      </rPr>
      <t>Title:</t>
    </r>
    <r>
      <rPr>
        <sz val="11"/>
        <color rgb="FF000000"/>
        <rFont val="Calibri"/>
      </rPr>
      <t xml:space="preserve"> VMware vRealize Automation 7.x SLES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23 July 2021     </t>
    </r>
    <r>
      <rPr>
        <i/>
        <sz val="11"/>
        <color rgb="FF000000"/>
        <rFont val="Calibri"/>
      </rPr>
      <t>Recommendation Count:</t>
    </r>
    <r>
      <rPr>
        <sz val="11"/>
        <color rgb="FF000000"/>
        <rFont val="Calibri"/>
      </rPr>
      <t xml:space="preserve"> 208</t>
    </r>
  </si>
  <si>
    <r>
      <rPr>
        <i/>
        <sz val="11"/>
        <color rgb="FF000000"/>
        <rFont val="Calibri"/>
      </rPr>
      <t>Title:</t>
    </r>
    <r>
      <rPr>
        <sz val="11"/>
        <color rgb="FF000000"/>
        <rFont val="Calibri"/>
      </rPr>
      <t xml:space="preserve"> VMware vRealize Automation 7.x tc Server Security Technical Implementation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23 July 2021     </t>
    </r>
    <r>
      <rPr>
        <i/>
        <sz val="11"/>
        <color rgb="FF000000"/>
        <rFont val="Calibri"/>
      </rPr>
      <t>Recommendation Count:</t>
    </r>
    <r>
      <rPr>
        <sz val="11"/>
        <color rgb="FF000000"/>
        <rFont val="Calibri"/>
      </rPr>
      <t xml:space="preserve"> 155</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</si>
  <si>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</si>
  <si>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</si>
  <si>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</si>
  <si>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</si>
  <si>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</si>
  <si>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</si>
  <si>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</si>
  <si>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</si>
  <si>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</si>
  <si>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</si>
  <si>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</si>
  <si>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</si>
  <si>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</si>
  <si>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</si>
  <si>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</si>
  <si>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</si>
  <si>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</si>
  <si>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</si>
  <si>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</si>
  <si>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</si>
  <si>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</si>
  <si>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</si>
  <si>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</si>
  <si>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</si>
  <si>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</si>
  <si>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</si>
  <si>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</si>
  <si>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</si>
  <si>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</si>
  <si>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</si>
  <si>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</si>
  <si>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</si>
  <si>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</si>
  <si>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</si>
  <si>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</si>
  <si>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</si>
  <si>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</si>
  <si>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</si>
  <si>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</si>
  <si>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</si>
  <si>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</si>
  <si>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</si>
  <si>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</si>
  <si>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</si>
  <si>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</si>
  <si>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</si>
  <si>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</si>
  <si>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Security Technical Implementation Guide Y21M07</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</si>
  <si>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</si>
  <si>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</si>
  <si>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</si>
  <si>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</si>
  <si>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</si>
  <si>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</si>
  <si>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</si>
  <si>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</si>
  <si>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</si>
  <si>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</si>
  <si>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</si>
  <si>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</si>
  <si>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</si>
  <si>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</si>
  <si>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</si>
  <si>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</si>
  <si>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</si>
  <si>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</si>
  <si>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</si>
  <si>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</si>
  <si>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</si>
  <si>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</si>
  <si>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</si>
  <si>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</si>
  <si>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</si>
  <si>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</si>
  <si>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</si>
  <si>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</si>
  <si>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</si>
  <si>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</si>
  <si>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</si>
  <si>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</si>
  <si>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</si>
  <si>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</si>
  <si>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</si>
  <si>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</si>
  <si>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</si>
  <si>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</si>
  <si>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</si>
  <si>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</si>
  <si>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</si>
  <si>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</si>
  <si>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</si>
  <si>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</si>
  <si>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</si>
  <si>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</si>
  <si>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</si>
  <si>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(C96)</t>
  </si>
  <si>
    <t>% Must</t>
  </si>
  <si>
    <t>Should Count (C97)</t>
  </si>
  <si>
    <t>% Should</t>
  </si>
  <si>
    <t>Could Count (C98)</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</si>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</sst>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ED6-4BCB-8615-9EB6F8A1FAE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ED6-4BCB-8615-9EB6F8A1FAE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606</c:v>
                </c:pt>
              </c:numCache>
            </c:numRef>
          </c:val>
          <c:extLst>
            <c:ext xmlns:c16="http://schemas.microsoft.com/office/drawing/2014/chart" uri="{C3380CC4-5D6E-409C-BE32-E72D297353CC}">
              <c16:uniqueId val="{00000002-AED6-4BCB-8615-9EB6F8A1FAE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Dashboard!$B$29:$B$36</c:f>
              <c:strCache>
                <c:ptCount val="8"/>
                <c:pt idx="0">
                  <c:v>VMW vRealize Automation 7.x HA Proxy</c:v>
                </c:pt>
                <c:pt idx="1">
                  <c:v>VMW vRealize Automation 7.x PostgreSQL</c:v>
                </c:pt>
                <c:pt idx="2">
                  <c:v>VMW vRealize Automation 7.x vAMI</c:v>
                </c:pt>
                <c:pt idx="3">
                  <c:v>VMW vRealize Automation 7.x vIDM</c:v>
                </c:pt>
                <c:pt idx="4">
                  <c:v>VMware Automation 7.x Application</c:v>
                </c:pt>
                <c:pt idx="5">
                  <c:v>VMware vRealize Automation 7.x Lighttpd</c:v>
                </c:pt>
                <c:pt idx="6">
                  <c:v>VMware vRealize Automation 7.x SLES</c:v>
                </c:pt>
                <c:pt idx="7">
                  <c:v>VMware vRealize Automation 7.x tc Server</c:v>
                </c:pt>
              </c:strCache>
            </c:strRef>
          </c:cat>
          <c:val>
            <c:numRef>
              <c:f>Dashboard!$C$29:$C$36</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297B-41CD-8EE3-C2A2B225BB7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Dashboard!$B$29:$B$36</c:f>
              <c:strCache>
                <c:ptCount val="8"/>
                <c:pt idx="0">
                  <c:v>VMW vRealize Automation 7.x HA Proxy</c:v>
                </c:pt>
                <c:pt idx="1">
                  <c:v>VMW vRealize Automation 7.x PostgreSQL</c:v>
                </c:pt>
                <c:pt idx="2">
                  <c:v>VMW vRealize Automation 7.x vAMI</c:v>
                </c:pt>
                <c:pt idx="3">
                  <c:v>VMW vRealize Automation 7.x vIDM</c:v>
                </c:pt>
                <c:pt idx="4">
                  <c:v>VMware Automation 7.x Application</c:v>
                </c:pt>
                <c:pt idx="5">
                  <c:v>VMware vRealize Automation 7.x Lighttpd</c:v>
                </c:pt>
                <c:pt idx="6">
                  <c:v>VMware vRealize Automation 7.x SLES</c:v>
                </c:pt>
                <c:pt idx="7">
                  <c:v>VMware vRealize Automation 7.x tc Server</c:v>
                </c:pt>
              </c:strCache>
            </c:strRef>
          </c:cat>
          <c:val>
            <c:numRef>
              <c:f>Dashboard!$D$29:$D$36</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297B-41CD-8EE3-C2A2B225BB7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Dashboard!$B$29:$B$36</c:f>
              <c:strCache>
                <c:ptCount val="8"/>
                <c:pt idx="0">
                  <c:v>VMW vRealize Automation 7.x HA Proxy</c:v>
                </c:pt>
                <c:pt idx="1">
                  <c:v>VMW vRealize Automation 7.x PostgreSQL</c:v>
                </c:pt>
                <c:pt idx="2">
                  <c:v>VMW vRealize Automation 7.x vAMI</c:v>
                </c:pt>
                <c:pt idx="3">
                  <c:v>VMW vRealize Automation 7.x vIDM</c:v>
                </c:pt>
                <c:pt idx="4">
                  <c:v>VMware Automation 7.x Application</c:v>
                </c:pt>
                <c:pt idx="5">
                  <c:v>VMware vRealize Automation 7.x Lighttpd</c:v>
                </c:pt>
                <c:pt idx="6">
                  <c:v>VMware vRealize Automation 7.x SLES</c:v>
                </c:pt>
                <c:pt idx="7">
                  <c:v>VMware vRealize Automation 7.x tc Server</c:v>
                </c:pt>
              </c:strCache>
            </c:strRef>
          </c:cat>
          <c:val>
            <c:numRef>
              <c:f>Dashboard!$E$29:$E$36</c:f>
              <c:numCache>
                <c:formatCode>General</c:formatCode>
                <c:ptCount val="8"/>
                <c:pt idx="0">
                  <c:v>54</c:v>
                </c:pt>
                <c:pt idx="1">
                  <c:v>69</c:v>
                </c:pt>
                <c:pt idx="2">
                  <c:v>44</c:v>
                </c:pt>
                <c:pt idx="3">
                  <c:v>7</c:v>
                </c:pt>
                <c:pt idx="4">
                  <c:v>7</c:v>
                </c:pt>
                <c:pt idx="5">
                  <c:v>62</c:v>
                </c:pt>
                <c:pt idx="6">
                  <c:v>208</c:v>
                </c:pt>
                <c:pt idx="7">
                  <c:v>155</c:v>
                </c:pt>
              </c:numCache>
            </c:numRef>
          </c:val>
          <c:extLst>
            <c:ext xmlns:c16="http://schemas.microsoft.com/office/drawing/2014/chart" uri="{C3380CC4-5D6E-409C-BE32-E72D297353CC}">
              <c16:uniqueId val="{00000002-297B-41CD-8EE3-C2A2B225BB7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Dashboard!$B$56:$B$61</c:f>
              <c:strCache>
                <c:ptCount val="6"/>
                <c:pt idx="0">
                  <c:v>Phase1</c:v>
                </c:pt>
                <c:pt idx="1">
                  <c:v>Phase2</c:v>
                </c:pt>
                <c:pt idx="2">
                  <c:v>Phase3</c:v>
                </c:pt>
                <c:pt idx="3">
                  <c:v>Phase4</c:v>
                </c:pt>
                <c:pt idx="4">
                  <c:v>Phase5</c:v>
                </c:pt>
                <c:pt idx="5">
                  <c:v>Pending</c:v>
                </c:pt>
              </c:strCache>
            </c:strRef>
          </c:cat>
          <c:val>
            <c:numRef>
              <c:f>Dashboard!$C$56:$C$61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3E0-476A-AAB0-6B9E0A3DA74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Dashboard!$B$56:$B$61</c:f>
              <c:strCache>
                <c:ptCount val="6"/>
                <c:pt idx="0">
                  <c:v>Phase1</c:v>
                </c:pt>
                <c:pt idx="1">
                  <c:v>Phase2</c:v>
                </c:pt>
                <c:pt idx="2">
                  <c:v>Phase3</c:v>
                </c:pt>
                <c:pt idx="3">
                  <c:v>Phase4</c:v>
                </c:pt>
                <c:pt idx="4">
                  <c:v>Phase5</c:v>
                </c:pt>
                <c:pt idx="5">
                  <c:v>Pending</c:v>
                </c:pt>
              </c:strCache>
            </c:strRef>
          </c:cat>
          <c:val>
            <c:numRef>
              <c:f>Dashboard!$D$56:$D$61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3E0-476A-AAB0-6B9E0A3DA74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Dashboard!$B$56:$B$61</c:f>
              <c:strCache>
                <c:ptCount val="6"/>
                <c:pt idx="0">
                  <c:v>Phase1</c:v>
                </c:pt>
                <c:pt idx="1">
                  <c:v>Phase2</c:v>
                </c:pt>
                <c:pt idx="2">
                  <c:v>Phase3</c:v>
                </c:pt>
                <c:pt idx="3">
                  <c:v>Phase4</c:v>
                </c:pt>
                <c:pt idx="4">
                  <c:v>Phase5</c:v>
                </c:pt>
                <c:pt idx="5">
                  <c:v>Pending</c:v>
                </c:pt>
              </c:strCache>
            </c:strRef>
          </c:cat>
          <c:val>
            <c:numRef>
              <c:f>Dashboard!$E$56:$E$61</c:f>
              <c:numCache>
                <c:formatCode>General</c:formatCode>
                <c:ptCount val="6"/>
                <c:pt idx="0">
                  <c:v>0</c:v>
                </c:pt>
                <c:pt idx="1">
                  <c:v>0</c:v>
                </c:pt>
                <c:pt idx="2">
                  <c:v>0</c:v>
                </c:pt>
                <c:pt idx="3">
                  <c:v>0</c:v>
                </c:pt>
                <c:pt idx="4">
                  <c:v>0</c:v>
                </c:pt>
                <c:pt idx="5">
                  <c:v>606</c:v>
                </c:pt>
              </c:numCache>
            </c:numRef>
          </c:val>
          <c:extLst>
            <c:ext xmlns:c16="http://schemas.microsoft.com/office/drawing/2014/chart" uri="{C3380CC4-5D6E-409C-BE32-E72D297353CC}">
              <c16:uniqueId val="{00000002-83E0-476A-AAB0-6B9E0A3DA74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Dashboard!$B$79:$B$81</c:f>
              <c:strCache>
                <c:ptCount val="3"/>
                <c:pt idx="0">
                  <c:v>CAT I (High)</c:v>
                </c:pt>
                <c:pt idx="1">
                  <c:v>CAT II (Medium)</c:v>
                </c:pt>
                <c:pt idx="2">
                  <c:v>CAT III (Low)</c:v>
                </c:pt>
              </c:strCache>
            </c:strRef>
          </c:cat>
          <c:val>
            <c:numRef>
              <c:f>Dashboard!$C$79:$C$81</c:f>
              <c:numCache>
                <c:formatCode>General</c:formatCode>
                <c:ptCount val="3"/>
                <c:pt idx="0">
                  <c:v>0</c:v>
                </c:pt>
                <c:pt idx="1">
                  <c:v>0</c:v>
                </c:pt>
                <c:pt idx="2">
                  <c:v>0</c:v>
                </c:pt>
              </c:numCache>
            </c:numRef>
          </c:val>
          <c:extLst>
            <c:ext xmlns:c16="http://schemas.microsoft.com/office/drawing/2014/chart" uri="{C3380CC4-5D6E-409C-BE32-E72D297353CC}">
              <c16:uniqueId val="{00000000-5D0F-4F0B-9316-010734962D4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Dashboard!$B$79:$B$81</c:f>
              <c:strCache>
                <c:ptCount val="3"/>
                <c:pt idx="0">
                  <c:v>CAT I (High)</c:v>
                </c:pt>
                <c:pt idx="1">
                  <c:v>CAT II (Medium)</c:v>
                </c:pt>
                <c:pt idx="2">
                  <c:v>CAT III (Low)</c:v>
                </c:pt>
              </c:strCache>
            </c:strRef>
          </c:cat>
          <c:val>
            <c:numRef>
              <c:f>Dashboard!$D$79:$D$81</c:f>
              <c:numCache>
                <c:formatCode>General</c:formatCode>
                <c:ptCount val="3"/>
                <c:pt idx="0">
                  <c:v>0</c:v>
                </c:pt>
                <c:pt idx="1">
                  <c:v>0</c:v>
                </c:pt>
                <c:pt idx="2">
                  <c:v>0</c:v>
                </c:pt>
              </c:numCache>
            </c:numRef>
          </c:val>
          <c:extLst>
            <c:ext xmlns:c16="http://schemas.microsoft.com/office/drawing/2014/chart" uri="{C3380CC4-5D6E-409C-BE32-E72D297353CC}">
              <c16:uniqueId val="{00000001-5D0F-4F0B-9316-010734962D4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Dashboard!$B$79:$B$81</c:f>
              <c:strCache>
                <c:ptCount val="3"/>
                <c:pt idx="0">
                  <c:v>CAT I (High)</c:v>
                </c:pt>
                <c:pt idx="1">
                  <c:v>CAT II (Medium)</c:v>
                </c:pt>
                <c:pt idx="2">
                  <c:v>CAT III (Low)</c:v>
                </c:pt>
              </c:strCache>
            </c:strRef>
          </c:cat>
          <c:val>
            <c:numRef>
              <c:f>Dashboard!$E$79:$E$81</c:f>
              <c:numCache>
                <c:formatCode>General</c:formatCode>
                <c:ptCount val="3"/>
                <c:pt idx="0">
                  <c:v>42</c:v>
                </c:pt>
                <c:pt idx="1">
                  <c:v>559</c:v>
                </c:pt>
                <c:pt idx="2">
                  <c:v>5</c:v>
                </c:pt>
              </c:numCache>
            </c:numRef>
          </c:val>
          <c:extLst>
            <c:ext xmlns:c16="http://schemas.microsoft.com/office/drawing/2014/chart" uri="{C3380CC4-5D6E-409C-BE32-E72D297353CC}">
              <c16:uniqueId val="{00000002-5D0F-4F0B-9316-010734962D4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Dashboard!$B$96:$B$100</c:f>
              <c:strCache>
                <c:ptCount val="5"/>
                <c:pt idx="0">
                  <c:v>Must</c:v>
                </c:pt>
                <c:pt idx="1">
                  <c:v>Should</c:v>
                </c:pt>
                <c:pt idx="2">
                  <c:v>Could</c:v>
                </c:pt>
                <c:pt idx="3">
                  <c:v>Won't</c:v>
                </c:pt>
                <c:pt idx="4">
                  <c:v>Unassigned</c:v>
                </c:pt>
              </c:strCache>
            </c:strRef>
          </c:cat>
          <c:val>
            <c:numRef>
              <c:f>Dashboard!$C$96:$C$100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E44-4C1B-AAFD-9EAD6735465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Dashboard!$B$96:$B$100</c:f>
              <c:strCache>
                <c:ptCount val="5"/>
                <c:pt idx="0">
                  <c:v>Must</c:v>
                </c:pt>
                <c:pt idx="1">
                  <c:v>Should</c:v>
                </c:pt>
                <c:pt idx="2">
                  <c:v>Could</c:v>
                </c:pt>
                <c:pt idx="3">
                  <c:v>Won't</c:v>
                </c:pt>
                <c:pt idx="4">
                  <c:v>Unassigned</c:v>
                </c:pt>
              </c:strCache>
            </c:strRef>
          </c:cat>
          <c:val>
            <c:numRef>
              <c:f>Dashboard!$D$96:$D$100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E44-4C1B-AAFD-9EAD6735465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Dashboard!$B$96:$B$100</c:f>
              <c:strCache>
                <c:ptCount val="5"/>
                <c:pt idx="0">
                  <c:v>Must</c:v>
                </c:pt>
                <c:pt idx="1">
                  <c:v>Should</c:v>
                </c:pt>
                <c:pt idx="2">
                  <c:v>Could</c:v>
                </c:pt>
                <c:pt idx="3">
                  <c:v>Won't</c:v>
                </c:pt>
                <c:pt idx="4">
                  <c:v>Unassigned</c:v>
                </c:pt>
              </c:strCache>
            </c:strRef>
          </c:cat>
          <c:val>
            <c:numRef>
              <c:f>Dashboard!$E$96:$E$100</c:f>
              <c:numCache>
                <c:formatCode>General</c:formatCode>
                <c:ptCount val="5"/>
                <c:pt idx="0">
                  <c:v>0</c:v>
                </c:pt>
                <c:pt idx="1">
                  <c:v>0</c:v>
                </c:pt>
                <c:pt idx="2">
                  <c:v>0</c:v>
                </c:pt>
                <c:pt idx="3">
                  <c:v>0</c:v>
                </c:pt>
                <c:pt idx="4">
                  <c:v>606</c:v>
                </c:pt>
              </c:numCache>
            </c:numRef>
          </c:val>
          <c:extLst>
            <c:ext xmlns:c16="http://schemas.microsoft.com/office/drawing/2014/chart" uri="{C3380CC4-5D6E-409C-BE32-E72D297353CC}">
              <c16:uniqueId val="{00000002-7E44-4C1B-AAFD-9EAD6735465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Dashboard!$B$117:$B$120</c:f>
              <c:strCache>
                <c:ptCount val="4"/>
                <c:pt idx="0">
                  <c:v>Low</c:v>
                </c:pt>
                <c:pt idx="1">
                  <c:v>Medium</c:v>
                </c:pt>
                <c:pt idx="2">
                  <c:v>High</c:v>
                </c:pt>
                <c:pt idx="3">
                  <c:v>Unassessed</c:v>
                </c:pt>
              </c:strCache>
            </c:strRef>
          </c:cat>
          <c:val>
            <c:numRef>
              <c:f>Dashboard!$C$117:$C$120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37B-40E0-8BD0-8CFAC164D4F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Dashboard!$B$117:$B$120</c:f>
              <c:strCache>
                <c:ptCount val="4"/>
                <c:pt idx="0">
                  <c:v>Low</c:v>
                </c:pt>
                <c:pt idx="1">
                  <c:v>Medium</c:v>
                </c:pt>
                <c:pt idx="2">
                  <c:v>High</c:v>
                </c:pt>
                <c:pt idx="3">
                  <c:v>Unassessed</c:v>
                </c:pt>
              </c:strCache>
            </c:strRef>
          </c:cat>
          <c:val>
            <c:numRef>
              <c:f>Dashboard!$D$117:$D$120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37B-40E0-8BD0-8CFAC164D4F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Dashboard!$B$117:$B$120</c:f>
              <c:strCache>
                <c:ptCount val="4"/>
                <c:pt idx="0">
                  <c:v>Low</c:v>
                </c:pt>
                <c:pt idx="1">
                  <c:v>Medium</c:v>
                </c:pt>
                <c:pt idx="2">
                  <c:v>High</c:v>
                </c:pt>
                <c:pt idx="3">
                  <c:v>Unassessed</c:v>
                </c:pt>
              </c:strCache>
            </c:strRef>
          </c:cat>
          <c:val>
            <c:numRef>
              <c:f>Dashboard!$E$117:$E$120</c:f>
              <c:numCache>
                <c:formatCode>General</c:formatCode>
                <c:ptCount val="4"/>
                <c:pt idx="0">
                  <c:v>0</c:v>
                </c:pt>
                <c:pt idx="1">
                  <c:v>0</c:v>
                </c:pt>
                <c:pt idx="2">
                  <c:v>0</c:v>
                </c:pt>
                <c:pt idx="3">
                  <c:v>606</c:v>
                </c:pt>
              </c:numCache>
            </c:numRef>
          </c:val>
          <c:extLst>
            <c:ext xmlns:c16="http://schemas.microsoft.com/office/drawing/2014/chart" uri="{C3380CC4-5D6E-409C-BE32-E72D297353CC}">
              <c16:uniqueId val="{00000002-337B-40E0-8BD0-8CFAC164D4F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Dashboard!$P$153:$P$182</c:f>
              <c:numCache>
                <c:formatCode>yyyy\-mm\-dd</c:formatCode>
                <c:ptCount val="30"/>
              </c:numCache>
            </c:numRef>
          </c:cat>
          <c:val>
            <c:numRef>
              <c:f>Dashboard!$R$153:$R$182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92B-4118-8877-09FC4BA57B9D}"/>
            </c:ext>
          </c:extLst>
        </c:ser>
        <c:ser>
          <c:idx val="1"/>
          <c:order val="1"/>
          <c:tx>
            <c:v>Must % Resolved</c:v>
          </c:tx>
          <c:spPr>
            <a:ln w="22225" cap="rnd">
              <a:solidFill>
                <a:schemeClr val="accent2"/>
              </a:solidFill>
              <a:round/>
            </a:ln>
            <a:effectLst/>
          </c:spPr>
          <c:marker>
            <c:symbol val="none"/>
          </c:marker>
          <c:cat>
            <c:numRef>
              <c:f>Dashboard!$P$153:$P$182</c:f>
              <c:numCache>
                <c:formatCode>yyyy\-mm\-dd</c:formatCode>
                <c:ptCount val="30"/>
              </c:numCache>
            </c:numRef>
          </c:cat>
          <c:val>
            <c:numRef>
              <c:f>Dashboard!$T$153:$T$182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92B-4118-8877-09FC4BA57B9D}"/>
            </c:ext>
          </c:extLst>
        </c:ser>
        <c:ser>
          <c:idx val="2"/>
          <c:order val="2"/>
          <c:tx>
            <c:v>Should % Resolved</c:v>
          </c:tx>
          <c:spPr>
            <a:ln w="22225" cap="rnd">
              <a:solidFill>
                <a:schemeClr val="accent3"/>
              </a:solidFill>
              <a:round/>
            </a:ln>
            <a:effectLst/>
          </c:spPr>
          <c:marker>
            <c:symbol val="none"/>
          </c:marker>
          <c:cat>
            <c:numRef>
              <c:f>Dashboard!$P$153:$P$182</c:f>
              <c:numCache>
                <c:formatCode>yyyy\-mm\-dd</c:formatCode>
                <c:ptCount val="30"/>
              </c:numCache>
            </c:numRef>
          </c:cat>
          <c:val>
            <c:numRef>
              <c:f>Dashboard!$V$153:$V$182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92B-4118-8877-09FC4BA57B9D}"/>
            </c:ext>
          </c:extLst>
        </c:ser>
        <c:ser>
          <c:idx val="3"/>
          <c:order val="3"/>
          <c:tx>
            <c:v>Could % Resolved</c:v>
          </c:tx>
          <c:spPr>
            <a:ln w="22225" cap="rnd">
              <a:solidFill>
                <a:schemeClr val="accent4"/>
              </a:solidFill>
              <a:round/>
            </a:ln>
            <a:effectLst/>
          </c:spPr>
          <c:marker>
            <c:symbol val="none"/>
          </c:marker>
          <c:cat>
            <c:numRef>
              <c:f>Dashboard!$P$153:$P$182</c:f>
              <c:numCache>
                <c:formatCode>yyyy\-mm\-dd</c:formatCode>
                <c:ptCount val="30"/>
              </c:numCache>
            </c:numRef>
          </c:cat>
          <c:val>
            <c:numRef>
              <c:f>Dashboard!$X$153:$X$182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92B-4118-8877-09FC4BA57B9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Dashboard!$P$195:$P$214</c:f>
              <c:numCache>
                <c:formatCode>yyyy\-mm\-dd</c:formatCode>
                <c:ptCount val="20"/>
              </c:numCache>
            </c:numRef>
          </c:cat>
          <c:val>
            <c:numRef>
              <c:f>Dashboard!$R$195:$R$214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585-474F-95D3-D1CFAAB7A4F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0rth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bfon3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53</xdr:row>
      <xdr:rowOff>95250</xdr:rowOff>
    </xdr:from>
    <xdr:to>
      <xdr:col>15</xdr:col>
      <xdr:colOff>28575</xdr:colOff>
      <xdr:row>70</xdr:row>
      <xdr:rowOff>0</xdr:rowOff>
    </xdr:to>
    <xdr:graphicFrame macro="">
      <xdr:nvGraphicFramePr>
        <xdr:cNvPr id="4" name="Chart5yuoa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73</xdr:row>
      <xdr:rowOff>95250</xdr:rowOff>
    </xdr:from>
    <xdr:to>
      <xdr:col>15</xdr:col>
      <xdr:colOff>28575</xdr:colOff>
      <xdr:row>88</xdr:row>
      <xdr:rowOff>47625</xdr:rowOff>
    </xdr:to>
    <xdr:graphicFrame macro="">
      <xdr:nvGraphicFramePr>
        <xdr:cNvPr id="5" name="Chartvmyvv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92</xdr:row>
      <xdr:rowOff>95250</xdr:rowOff>
    </xdr:from>
    <xdr:to>
      <xdr:col>15</xdr:col>
      <xdr:colOff>28575</xdr:colOff>
      <xdr:row>108</xdr:row>
      <xdr:rowOff>0</xdr:rowOff>
    </xdr:to>
    <xdr:graphicFrame macro="">
      <xdr:nvGraphicFramePr>
        <xdr:cNvPr id="6" name="Chartyk5du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111</xdr:row>
      <xdr:rowOff>95250</xdr:rowOff>
    </xdr:from>
    <xdr:to>
      <xdr:col>15</xdr:col>
      <xdr:colOff>28575</xdr:colOff>
      <xdr:row>126</xdr:row>
      <xdr:rowOff>142875</xdr:rowOff>
    </xdr:to>
    <xdr:graphicFrame macro="">
      <xdr:nvGraphicFramePr>
        <xdr:cNvPr id="7" name="Charthname5">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148</xdr:row>
      <xdr:rowOff>95250</xdr:rowOff>
    </xdr:from>
    <xdr:to>
      <xdr:col>14</xdr:col>
      <xdr:colOff>0</xdr:colOff>
      <xdr:row>171</xdr:row>
      <xdr:rowOff>38100</xdr:rowOff>
    </xdr:to>
    <xdr:graphicFrame macro="">
      <xdr:nvGraphicFramePr>
        <xdr:cNvPr id="8" name="Chartlyfbby">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189</xdr:row>
      <xdr:rowOff>95250</xdr:rowOff>
    </xdr:from>
    <xdr:to>
      <xdr:col>14</xdr:col>
      <xdr:colOff>0</xdr:colOff>
      <xdr:row>207</xdr:row>
      <xdr:rowOff>123825</xdr:rowOff>
    </xdr:to>
    <xdr:graphicFrame macro="">
      <xdr:nvGraphicFramePr>
        <xdr:cNvPr id="9" name="Chartkdgvo1">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607">
  <autoFilter ref="A1:N607"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30"/>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2602</v>
      </c>
    </row>
    <row r="3" spans="2:3" ht="15" customHeight="1" x14ac:dyDescent="0.35"/>
    <row r="4" spans="2:3" ht="58" x14ac:dyDescent="0.35">
      <c r="B4" s="20" t="s">
        <v>2603</v>
      </c>
      <c r="C4" s="21" t="s">
        <v>2604</v>
      </c>
    </row>
    <row r="5" spans="2:3" x14ac:dyDescent="0.35">
      <c r="C5" s="21" t="s">
        <v>2605</v>
      </c>
    </row>
    <row r="6" spans="2:3" x14ac:dyDescent="0.35">
      <c r="C6" s="18" t="s">
        <v>2606</v>
      </c>
    </row>
    <row r="7" spans="2:3" ht="10" customHeight="1" x14ac:dyDescent="0.35"/>
    <row r="8" spans="2:3" ht="232" x14ac:dyDescent="0.35">
      <c r="B8" s="22" t="s">
        <v>2607</v>
      </c>
      <c r="C8" s="21" t="s">
        <v>2608</v>
      </c>
    </row>
    <row r="9" spans="2:3" ht="10" customHeight="1" x14ac:dyDescent="0.35"/>
    <row r="10" spans="2:3" ht="35" customHeight="1" x14ac:dyDescent="0.35">
      <c r="B10" s="22" t="s">
        <v>2609</v>
      </c>
      <c r="C10" s="21" t="s">
        <v>2610</v>
      </c>
    </row>
    <row r="11" spans="2:3" ht="75" customHeight="1" x14ac:dyDescent="0.35">
      <c r="B11" s="18" t="s">
        <v>21</v>
      </c>
      <c r="C11" s="21" t="s">
        <v>2611</v>
      </c>
    </row>
    <row r="12" spans="2:3" ht="47" customHeight="1" x14ac:dyDescent="0.35">
      <c r="B12" s="18" t="s">
        <v>21</v>
      </c>
      <c r="C12" s="21" t="s">
        <v>2612</v>
      </c>
    </row>
    <row r="13" spans="2:3" ht="35" customHeight="1" x14ac:dyDescent="0.35">
      <c r="B13" s="18" t="s">
        <v>21</v>
      </c>
      <c r="C13" s="21" t="s">
        <v>2613</v>
      </c>
    </row>
    <row r="14" spans="2:3" ht="32" customHeight="1" x14ac:dyDescent="0.35">
      <c r="B14" s="18" t="s">
        <v>21</v>
      </c>
      <c r="C14" s="21" t="s">
        <v>2614</v>
      </c>
    </row>
    <row r="15" spans="2:3" ht="30" customHeight="1" x14ac:dyDescent="0.35">
      <c r="B15" s="18" t="s">
        <v>21</v>
      </c>
      <c r="C15" s="21" t="s">
        <v>2615</v>
      </c>
    </row>
    <row r="16" spans="2:3" ht="10" customHeight="1" x14ac:dyDescent="0.35"/>
    <row r="17" spans="1:3" ht="145" customHeight="1" x14ac:dyDescent="0.35">
      <c r="B17" s="22" t="s">
        <v>2616</v>
      </c>
      <c r="C17" s="21" t="s">
        <v>2617</v>
      </c>
    </row>
    <row r="18" spans="1:3" ht="10" customHeight="1" x14ac:dyDescent="0.35"/>
    <row r="19" spans="1:3" ht="3" customHeight="1" x14ac:dyDescent="0.35">
      <c r="B19" s="23"/>
      <c r="C19" s="23"/>
    </row>
    <row r="20" spans="1:3" ht="12" customHeight="1" x14ac:dyDescent="0.35"/>
    <row r="21" spans="1:3" ht="35" customHeight="1" x14ac:dyDescent="0.35">
      <c r="A21" s="25"/>
      <c r="B21" s="26" t="s">
        <v>2618</v>
      </c>
      <c r="C21" s="27" t="s">
        <v>2619</v>
      </c>
    </row>
    <row r="22" spans="1:3" ht="18" customHeight="1" x14ac:dyDescent="0.35">
      <c r="A22" s="25"/>
      <c r="B22" s="25" t="s">
        <v>21</v>
      </c>
      <c r="C22" s="27" t="s">
        <v>2620</v>
      </c>
    </row>
    <row r="23" spans="1:3" ht="18" customHeight="1" x14ac:dyDescent="0.35">
      <c r="A23" s="25"/>
      <c r="B23" s="25" t="s">
        <v>21</v>
      </c>
      <c r="C23" s="27" t="s">
        <v>2621</v>
      </c>
    </row>
    <row r="24" spans="1:3" ht="18" customHeight="1" x14ac:dyDescent="0.35">
      <c r="A24" s="25"/>
      <c r="B24" s="25" t="s">
        <v>21</v>
      </c>
      <c r="C24" s="27" t="s">
        <v>2622</v>
      </c>
    </row>
    <row r="25" spans="1:3" ht="18" customHeight="1" x14ac:dyDescent="0.35">
      <c r="A25" s="25"/>
      <c r="B25" s="25" t="s">
        <v>21</v>
      </c>
      <c r="C25" s="27" t="s">
        <v>2623</v>
      </c>
    </row>
    <row r="26" spans="1:3" ht="18" customHeight="1" x14ac:dyDescent="0.35">
      <c r="A26" s="25"/>
      <c r="B26" s="25" t="s">
        <v>21</v>
      </c>
      <c r="C26" s="27" t="s">
        <v>2624</v>
      </c>
    </row>
    <row r="27" spans="1:3" ht="18" customHeight="1" x14ac:dyDescent="0.35">
      <c r="A27" s="25"/>
      <c r="B27" s="25" t="s">
        <v>21</v>
      </c>
      <c r="C27" s="27" t="s">
        <v>2625</v>
      </c>
    </row>
    <row r="28" spans="1:3" ht="18" customHeight="1" x14ac:dyDescent="0.35">
      <c r="A28" s="25"/>
      <c r="B28" s="25" t="s">
        <v>21</v>
      </c>
      <c r="C28" s="27" t="s">
        <v>2626</v>
      </c>
    </row>
    <row r="29" spans="1:3" ht="18" customHeight="1" x14ac:dyDescent="0.35">
      <c r="A29" s="25"/>
      <c r="B29" s="25" t="s">
        <v>21</v>
      </c>
      <c r="C29" s="27" t="s">
        <v>2627</v>
      </c>
    </row>
    <row r="30" spans="1:3" ht="44" customHeight="1" x14ac:dyDescent="0.35">
      <c r="A30" s="25"/>
      <c r="B30" s="25" t="s">
        <v>21</v>
      </c>
      <c r="C30" s="28" t="s">
        <v>2628</v>
      </c>
    </row>
    <row r="31" spans="1:3" ht="10" customHeight="1" x14ac:dyDescent="0.35"/>
    <row r="32" spans="1:3" ht="3" customHeight="1" x14ac:dyDescent="0.35">
      <c r="B32" s="23"/>
      <c r="C32" s="23"/>
    </row>
    <row r="33" spans="2:3" ht="12" customHeight="1" x14ac:dyDescent="0.35"/>
    <row r="34" spans="2:3" ht="24" customHeight="1" x14ac:dyDescent="0.35">
      <c r="B34" s="29" t="s">
        <v>2629</v>
      </c>
      <c r="C34" s="30" t="s">
        <v>2630</v>
      </c>
    </row>
    <row r="35" spans="2:3" ht="18.5" x14ac:dyDescent="0.35">
      <c r="B35" s="29" t="s">
        <v>2631</v>
      </c>
      <c r="C35" s="31" t="s">
        <v>2632</v>
      </c>
    </row>
    <row r="36" spans="2:3" ht="27" customHeight="1" x14ac:dyDescent="0.35">
      <c r="B36" s="32" t="s">
        <v>2633</v>
      </c>
      <c r="C36" s="24" t="s">
        <v>2634</v>
      </c>
    </row>
    <row r="37" spans="2:3" x14ac:dyDescent="0.35">
      <c r="B37" s="29" t="s">
        <v>2635</v>
      </c>
      <c r="C37" s="33" t="s">
        <v>2636</v>
      </c>
    </row>
    <row r="38" spans="2:3" ht="10" customHeight="1" x14ac:dyDescent="0.35"/>
    <row r="39" spans="2:3" ht="246.5" x14ac:dyDescent="0.35">
      <c r="B39" s="29" t="s">
        <v>2637</v>
      </c>
      <c r="C39" s="34" t="s">
        <v>2638</v>
      </c>
    </row>
    <row r="40" spans="2:3" ht="10" customHeight="1" x14ac:dyDescent="0.35"/>
    <row r="41" spans="2:3" ht="20" customHeight="1" x14ac:dyDescent="0.35">
      <c r="B41" s="29" t="s">
        <v>2639</v>
      </c>
      <c r="C41" s="35" t="s">
        <v>17</v>
      </c>
    </row>
    <row r="42" spans="2:3" ht="29" x14ac:dyDescent="0.35">
      <c r="C42" s="21" t="s">
        <v>2640</v>
      </c>
    </row>
    <row r="43" spans="2:3" ht="10" customHeight="1" x14ac:dyDescent="0.35"/>
    <row r="44" spans="2:3" ht="20" customHeight="1" x14ac:dyDescent="0.35">
      <c r="C44" s="35" t="s">
        <v>56</v>
      </c>
    </row>
    <row r="45" spans="2:3" ht="29" x14ac:dyDescent="0.35">
      <c r="C45" s="21" t="s">
        <v>2641</v>
      </c>
    </row>
    <row r="46" spans="2:3" ht="10" customHeight="1" x14ac:dyDescent="0.35"/>
    <row r="47" spans="2:3" ht="20" customHeight="1" x14ac:dyDescent="0.35">
      <c r="C47" s="35" t="s">
        <v>245</v>
      </c>
    </row>
    <row r="48" spans="2:3" ht="29" x14ac:dyDescent="0.35">
      <c r="C48" s="21" t="s">
        <v>2642</v>
      </c>
    </row>
    <row r="49" spans="3:3" ht="10" customHeight="1" x14ac:dyDescent="0.35"/>
    <row r="50" spans="3:3" ht="20" customHeight="1" x14ac:dyDescent="0.35">
      <c r="C50" s="35" t="s">
        <v>488</v>
      </c>
    </row>
    <row r="51" spans="3:3" ht="29" x14ac:dyDescent="0.35">
      <c r="C51" s="21" t="s">
        <v>2643</v>
      </c>
    </row>
    <row r="52" spans="3:3" ht="10" customHeight="1" x14ac:dyDescent="0.35"/>
    <row r="53" spans="3:3" ht="20" customHeight="1" x14ac:dyDescent="0.35">
      <c r="C53" s="35" t="s">
        <v>722</v>
      </c>
    </row>
    <row r="54" spans="3:3" ht="29" x14ac:dyDescent="0.35">
      <c r="C54" s="21" t="s">
        <v>2644</v>
      </c>
    </row>
    <row r="55" spans="3:3" ht="10" customHeight="1" x14ac:dyDescent="0.35"/>
    <row r="56" spans="3:3" ht="20" customHeight="1" x14ac:dyDescent="0.35">
      <c r="C56" s="35" t="s">
        <v>931</v>
      </c>
    </row>
    <row r="57" spans="3:3" ht="29" x14ac:dyDescent="0.35">
      <c r="C57" s="21" t="s">
        <v>2645</v>
      </c>
    </row>
    <row r="58" spans="3:3" ht="10" customHeight="1" x14ac:dyDescent="0.35"/>
    <row r="59" spans="3:3" ht="20" customHeight="1" x14ac:dyDescent="0.35">
      <c r="C59" s="35" t="s">
        <v>1035</v>
      </c>
    </row>
    <row r="60" spans="3:3" ht="29" x14ac:dyDescent="0.35">
      <c r="C60" s="21" t="s">
        <v>2646</v>
      </c>
    </row>
    <row r="61" spans="3:3" ht="10" customHeight="1" x14ac:dyDescent="0.35"/>
    <row r="62" spans="3:3" ht="20" customHeight="1" x14ac:dyDescent="0.35">
      <c r="C62" s="35" t="s">
        <v>1952</v>
      </c>
    </row>
    <row r="63" spans="3:3" ht="29" x14ac:dyDescent="0.35">
      <c r="C63" s="21" t="s">
        <v>2647</v>
      </c>
    </row>
    <row r="64" spans="3:3" ht="10" customHeight="1" x14ac:dyDescent="0.35"/>
    <row r="65" spans="2:3" ht="43.5" x14ac:dyDescent="0.35">
      <c r="B65" s="29" t="s">
        <v>2648</v>
      </c>
      <c r="C65" s="21" t="s">
        <v>2649</v>
      </c>
    </row>
    <row r="66" spans="2:3" ht="10" customHeight="1" x14ac:dyDescent="0.35"/>
    <row r="67" spans="2:3" ht="15.5" x14ac:dyDescent="0.35">
      <c r="C67" s="36" t="s">
        <v>16</v>
      </c>
    </row>
    <row r="68" spans="2:3" ht="29" x14ac:dyDescent="0.35">
      <c r="C68" s="21" t="s">
        <v>2650</v>
      </c>
    </row>
    <row r="69" spans="2:3" ht="10" customHeight="1" x14ac:dyDescent="0.35"/>
    <row r="70" spans="2:3" ht="15.5" x14ac:dyDescent="0.35">
      <c r="C70" s="37" t="s">
        <v>27</v>
      </c>
    </row>
    <row r="71" spans="2:3" ht="29" x14ac:dyDescent="0.35">
      <c r="C71" s="21" t="s">
        <v>2651</v>
      </c>
    </row>
    <row r="72" spans="2:3" ht="10" customHeight="1" x14ac:dyDescent="0.35"/>
    <row r="73" spans="2:3" ht="15.5" x14ac:dyDescent="0.35">
      <c r="C73" s="38" t="s">
        <v>522</v>
      </c>
    </row>
    <row r="74" spans="2:3" ht="29" x14ac:dyDescent="0.35">
      <c r="C74" s="21" t="s">
        <v>2652</v>
      </c>
    </row>
    <row r="75" spans="2:3" ht="10" customHeight="1" x14ac:dyDescent="0.35"/>
    <row r="76" spans="2:3" ht="3" customHeight="1" x14ac:dyDescent="0.35">
      <c r="B76" s="23"/>
      <c r="C76" s="23"/>
    </row>
    <row r="77" spans="2:3" ht="12" customHeight="1" x14ac:dyDescent="0.35"/>
    <row r="78" spans="2:3" ht="130.5" x14ac:dyDescent="0.35">
      <c r="B78" s="20" t="s">
        <v>2653</v>
      </c>
      <c r="C78" s="21" t="s">
        <v>2654</v>
      </c>
    </row>
    <row r="79" spans="2:3" ht="6" customHeight="1" x14ac:dyDescent="0.35"/>
    <row r="80" spans="2:3" ht="217.5" x14ac:dyDescent="0.35">
      <c r="C80" s="21" t="s">
        <v>2655</v>
      </c>
    </row>
    <row r="81" spans="2:3" ht="6" customHeight="1" x14ac:dyDescent="0.35"/>
    <row r="82" spans="2:3" ht="43.5" x14ac:dyDescent="0.35">
      <c r="C82" s="21" t="s">
        <v>2656</v>
      </c>
    </row>
    <row r="83" spans="2:3" ht="10" customHeight="1" x14ac:dyDescent="0.35"/>
    <row r="84" spans="2:3" ht="3" customHeight="1" x14ac:dyDescent="0.35">
      <c r="B84" s="23"/>
      <c r="C84" s="23"/>
    </row>
    <row r="85" spans="2:3" ht="12" customHeight="1" x14ac:dyDescent="0.35"/>
    <row r="86" spans="2:3" ht="145" x14ac:dyDescent="0.35">
      <c r="B86" s="20" t="s">
        <v>2657</v>
      </c>
      <c r="C86" s="21" t="s">
        <v>2658</v>
      </c>
    </row>
    <row r="87" spans="2:3" ht="6" customHeight="1" x14ac:dyDescent="0.35"/>
    <row r="88" spans="2:3" ht="203" x14ac:dyDescent="0.35">
      <c r="C88" s="21" t="s">
        <v>2659</v>
      </c>
    </row>
    <row r="89" spans="2:3" ht="6" customHeight="1" x14ac:dyDescent="0.35"/>
    <row r="90" spans="2:3" ht="43.5" x14ac:dyDescent="0.35">
      <c r="C90" s="21" t="s">
        <v>2660</v>
      </c>
    </row>
    <row r="91" spans="2:3" ht="10" customHeight="1" x14ac:dyDescent="0.35"/>
    <row r="92" spans="2:3" ht="3" customHeight="1" x14ac:dyDescent="0.35">
      <c r="B92" s="23"/>
      <c r="C92" s="23"/>
    </row>
    <row r="93" spans="2:3" ht="12" customHeight="1" x14ac:dyDescent="0.35"/>
    <row r="94" spans="2:3" ht="101.5" x14ac:dyDescent="0.35">
      <c r="B94" s="20" t="s">
        <v>2661</v>
      </c>
      <c r="C94" s="21" t="s">
        <v>2662</v>
      </c>
    </row>
    <row r="95" spans="2:3" ht="6" customHeight="1" x14ac:dyDescent="0.35"/>
    <row r="96" spans="2:3" ht="145" x14ac:dyDescent="0.35">
      <c r="C96" s="21" t="s">
        <v>2663</v>
      </c>
    </row>
    <row r="97" spans="2:3" ht="6" customHeight="1" x14ac:dyDescent="0.35"/>
    <row r="98" spans="2:3" ht="43.5" x14ac:dyDescent="0.35">
      <c r="C98" s="21" t="s">
        <v>2664</v>
      </c>
    </row>
    <row r="99" spans="2:3" ht="10" customHeight="1" x14ac:dyDescent="0.35"/>
    <row r="100" spans="2:3" ht="3" customHeight="1" x14ac:dyDescent="0.35">
      <c r="B100" s="23"/>
      <c r="C100" s="23"/>
    </row>
    <row r="101" spans="2:3" ht="12" customHeight="1" x14ac:dyDescent="0.35"/>
    <row r="102" spans="2:3" ht="26" customHeight="1" x14ac:dyDescent="0.35">
      <c r="B102" s="39" t="s">
        <v>2665</v>
      </c>
    </row>
    <row r="103" spans="2:3" ht="8" customHeight="1" x14ac:dyDescent="0.35"/>
    <row r="104" spans="2:3" ht="20" customHeight="1" x14ac:dyDescent="0.35">
      <c r="B104" s="29" t="s">
        <v>2666</v>
      </c>
      <c r="C104" s="40" t="s">
        <v>2667</v>
      </c>
    </row>
    <row r="105" spans="2:3" ht="116" x14ac:dyDescent="0.35">
      <c r="C105" s="21" t="s">
        <v>2668</v>
      </c>
    </row>
    <row r="106" spans="2:3" ht="10" customHeight="1" x14ac:dyDescent="0.35"/>
    <row r="107" spans="2:3" ht="20" customHeight="1" x14ac:dyDescent="0.35">
      <c r="B107" s="29" t="s">
        <v>2669</v>
      </c>
      <c r="C107" s="40" t="s">
        <v>2670</v>
      </c>
    </row>
    <row r="108" spans="2:3" ht="116" x14ac:dyDescent="0.35">
      <c r="C108" s="21" t="s">
        <v>2671</v>
      </c>
    </row>
    <row r="109" spans="2:3" ht="10" customHeight="1" x14ac:dyDescent="0.35"/>
    <row r="110" spans="2:3" ht="20" customHeight="1" x14ac:dyDescent="0.35">
      <c r="B110" s="29" t="s">
        <v>2672</v>
      </c>
      <c r="C110" s="40" t="s">
        <v>2673</v>
      </c>
    </row>
    <row r="111" spans="2:3" ht="130.5" x14ac:dyDescent="0.35">
      <c r="C111" s="21" t="s">
        <v>2674</v>
      </c>
    </row>
    <row r="112" spans="2:3" ht="10" customHeight="1" x14ac:dyDescent="0.35"/>
    <row r="113" spans="2:3" ht="20" customHeight="1" x14ac:dyDescent="0.35">
      <c r="B113" s="29" t="s">
        <v>2675</v>
      </c>
      <c r="C113" s="40" t="s">
        <v>2676</v>
      </c>
    </row>
    <row r="114" spans="2:3" ht="130.5" x14ac:dyDescent="0.35">
      <c r="C114" s="21" t="s">
        <v>2677</v>
      </c>
    </row>
    <row r="115" spans="2:3" ht="10" customHeight="1" x14ac:dyDescent="0.35"/>
    <row r="116" spans="2:3" ht="20" customHeight="1" x14ac:dyDescent="0.35">
      <c r="B116" s="29" t="s">
        <v>2678</v>
      </c>
      <c r="C116" s="40" t="s">
        <v>2679</v>
      </c>
    </row>
    <row r="117" spans="2:3" ht="116" x14ac:dyDescent="0.35">
      <c r="C117" s="21" t="s">
        <v>2680</v>
      </c>
    </row>
    <row r="118" spans="2:3" ht="10" customHeight="1" x14ac:dyDescent="0.35"/>
    <row r="119" spans="2:3" ht="20" customHeight="1" x14ac:dyDescent="0.35">
      <c r="B119" s="29" t="s">
        <v>2681</v>
      </c>
      <c r="C119" s="40" t="s">
        <v>2682</v>
      </c>
    </row>
    <row r="120" spans="2:3" ht="116" x14ac:dyDescent="0.35">
      <c r="C120" s="21" t="s">
        <v>2683</v>
      </c>
    </row>
    <row r="121" spans="2:3" ht="10" customHeight="1" x14ac:dyDescent="0.35"/>
    <row r="122" spans="2:3" ht="20" customHeight="1" x14ac:dyDescent="0.35">
      <c r="B122" s="29" t="s">
        <v>2684</v>
      </c>
      <c r="C122" s="40" t="s">
        <v>2685</v>
      </c>
    </row>
    <row r="123" spans="2:3" ht="130.5" x14ac:dyDescent="0.35">
      <c r="C123" s="21" t="s">
        <v>2686</v>
      </c>
    </row>
    <row r="124" spans="2:3" ht="10" customHeight="1" x14ac:dyDescent="0.35"/>
    <row r="125" spans="2:3" ht="20" customHeight="1" x14ac:dyDescent="0.35">
      <c r="B125" s="29" t="s">
        <v>2687</v>
      </c>
      <c r="C125" s="40" t="s">
        <v>2688</v>
      </c>
    </row>
    <row r="126" spans="2:3" ht="203" x14ac:dyDescent="0.35">
      <c r="C126" s="21" t="s">
        <v>2689</v>
      </c>
    </row>
    <row r="127" spans="2:3" ht="10" customHeight="1" x14ac:dyDescent="0.35"/>
    <row r="130" spans="2:3" ht="32" customHeight="1" x14ac:dyDescent="0.35">
      <c r="B130" s="291" t="s">
        <v>2601</v>
      </c>
      <c r="C130" s="291"/>
    </row>
  </sheetData>
  <sheetProtection password="90EA" sheet="1"/>
  <mergeCells count="1">
    <mergeCell ref="B130:C130"/>
  </mergeCells>
  <hyperlinks>
    <hyperlink ref="C5" r:id="rId1" xr:uid="{00000000-0004-0000-0000-000000000000}"/>
    <hyperlink ref="C6" r:id="rId2" xr:uid="{00000000-0004-0000-0000-000001000000}"/>
    <hyperlink ref="C37" r:id="rId3" xr:uid="{00000000-0004-0000-0000-000002000000}"/>
    <hyperlink ref="B130"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5373</v>
      </c>
      <c r="B1" s="233" t="s">
        <v>0</v>
      </c>
      <c r="C1" s="233" t="s">
        <v>2850</v>
      </c>
      <c r="D1" s="233" t="s">
        <v>2851</v>
      </c>
      <c r="E1" s="233" t="s">
        <v>2856</v>
      </c>
      <c r="F1" s="233" t="s">
        <v>2857</v>
      </c>
      <c r="G1" s="233" t="s">
        <v>2858</v>
      </c>
      <c r="H1" s="233" t="s">
        <v>2859</v>
      </c>
      <c r="I1" s="233" t="s">
        <v>2860</v>
      </c>
      <c r="J1" s="233" t="s">
        <v>2861</v>
      </c>
      <c r="K1" s="233" t="s">
        <v>2862</v>
      </c>
      <c r="L1" s="233" t="s">
        <v>2863</v>
      </c>
      <c r="M1" s="233" t="s">
        <v>2864</v>
      </c>
      <c r="N1" s="233" t="s">
        <v>2865</v>
      </c>
      <c r="O1" s="233" t="s">
        <v>2866</v>
      </c>
      <c r="P1" s="233" t="s">
        <v>2867</v>
      </c>
      <c r="Q1" s="233" t="s">
        <v>2868</v>
      </c>
      <c r="R1" s="233" t="s">
        <v>2869</v>
      </c>
      <c r="S1" s="233" t="s">
        <v>2870</v>
      </c>
      <c r="T1" s="233" t="s">
        <v>2871</v>
      </c>
      <c r="U1" s="233" t="s">
        <v>2872</v>
      </c>
      <c r="V1" s="233" t="s">
        <v>2873</v>
      </c>
      <c r="W1" s="233" t="s">
        <v>2874</v>
      </c>
      <c r="X1" s="233" t="s">
        <v>2875</v>
      </c>
      <c r="Y1" s="233" t="s">
        <v>2876</v>
      </c>
      <c r="Z1" s="233" t="s">
        <v>2877</v>
      </c>
      <c r="AA1" s="233" t="s">
        <v>2878</v>
      </c>
      <c r="AB1" s="233" t="s">
        <v>2879</v>
      </c>
      <c r="AC1" s="233" t="s">
        <v>2880</v>
      </c>
      <c r="AD1" s="233" t="s">
        <v>2881</v>
      </c>
      <c r="AE1" s="233" t="s">
        <v>2882</v>
      </c>
      <c r="AF1" s="233" t="s">
        <v>2883</v>
      </c>
      <c r="AG1" s="233" t="s">
        <v>2884</v>
      </c>
      <c r="AH1" s="233" t="s">
        <v>2885</v>
      </c>
      <c r="AI1" s="233" t="s">
        <v>2886</v>
      </c>
      <c r="AJ1" s="233" t="s">
        <v>2887</v>
      </c>
      <c r="AK1" s="233" t="s">
        <v>2888</v>
      </c>
      <c r="AL1" s="233" t="s">
        <v>2889</v>
      </c>
      <c r="AM1" s="233" t="s">
        <v>2890</v>
      </c>
      <c r="AN1" s="233" t="s">
        <v>2891</v>
      </c>
      <c r="AO1" s="233" t="s">
        <v>2892</v>
      </c>
      <c r="AP1" s="233" t="s">
        <v>2893</v>
      </c>
      <c r="AQ1" s="233" t="s">
        <v>2894</v>
      </c>
      <c r="AR1" s="233" t="s">
        <v>2895</v>
      </c>
      <c r="AS1" s="234" t="s">
        <v>2896</v>
      </c>
    </row>
    <row r="2" spans="1:45" ht="60" customHeight="1" outlineLevel="1" x14ac:dyDescent="0.35">
      <c r="A2" s="226" t="s">
        <v>5374</v>
      </c>
      <c r="B2" s="213" t="s">
        <v>5375</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5374</v>
      </c>
      <c r="B3" s="214" t="s">
        <v>5376</v>
      </c>
      <c r="C3" s="215" t="s">
        <v>5377</v>
      </c>
      <c r="D3" s="217" t="s">
        <v>5378</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5374</v>
      </c>
      <c r="B4" s="214" t="s">
        <v>5379</v>
      </c>
      <c r="C4" s="215" t="s">
        <v>5380</v>
      </c>
      <c r="D4" s="217" t="s">
        <v>5381</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5374</v>
      </c>
      <c r="B5" s="214" t="s">
        <v>5382</v>
      </c>
      <c r="C5" s="215" t="s">
        <v>5383</v>
      </c>
      <c r="D5" s="217" t="s">
        <v>5384</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5374</v>
      </c>
      <c r="B6" s="214" t="s">
        <v>5385</v>
      </c>
      <c r="C6" s="215" t="s">
        <v>5386</v>
      </c>
      <c r="D6" s="217" t="s">
        <v>5387</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5374</v>
      </c>
      <c r="B7" s="214" t="s">
        <v>5388</v>
      </c>
      <c r="C7" s="215" t="s">
        <v>5389</v>
      </c>
      <c r="D7" s="217" t="s">
        <v>5390</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5374</v>
      </c>
      <c r="B8" s="214" t="s">
        <v>5391</v>
      </c>
      <c r="C8" s="215" t="s">
        <v>5392</v>
      </c>
      <c r="D8" s="217" t="s">
        <v>5393</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5374</v>
      </c>
      <c r="B9" s="214" t="s">
        <v>5394</v>
      </c>
      <c r="C9" s="215" t="s">
        <v>5395</v>
      </c>
      <c r="D9" s="217" t="s">
        <v>5396</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5374</v>
      </c>
      <c r="B10" s="214" t="s">
        <v>5397</v>
      </c>
      <c r="C10" s="215" t="s">
        <v>5398</v>
      </c>
      <c r="D10" s="217" t="s">
        <v>5399</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5374</v>
      </c>
      <c r="B11" s="214" t="s">
        <v>5400</v>
      </c>
      <c r="C11" s="215" t="s">
        <v>5401</v>
      </c>
      <c r="D11" s="217" t="s">
        <v>5402</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5374</v>
      </c>
      <c r="B12" s="214" t="s">
        <v>5403</v>
      </c>
      <c r="C12" s="215" t="s">
        <v>5404</v>
      </c>
      <c r="D12" s="217" t="s">
        <v>5405</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5374</v>
      </c>
      <c r="B13" s="214" t="s">
        <v>5406</v>
      </c>
      <c r="C13" s="215" t="s">
        <v>5407</v>
      </c>
      <c r="D13" s="217" t="s">
        <v>5408</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5374</v>
      </c>
      <c r="B14" s="214" t="s">
        <v>5409</v>
      </c>
      <c r="C14" s="215" t="s">
        <v>5410</v>
      </c>
      <c r="D14" s="217" t="s">
        <v>5411</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5374</v>
      </c>
      <c r="B15" s="214" t="s">
        <v>5412</v>
      </c>
      <c r="C15" s="215" t="s">
        <v>5413</v>
      </c>
      <c r="D15" s="217" t="s">
        <v>5414</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5374</v>
      </c>
      <c r="B16" s="214" t="s">
        <v>5415</v>
      </c>
      <c r="C16" s="215" t="s">
        <v>5416</v>
      </c>
      <c r="D16" s="217" t="s">
        <v>5417</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5374</v>
      </c>
      <c r="B17" s="214" t="s">
        <v>5418</v>
      </c>
      <c r="C17" s="215" t="s">
        <v>5419</v>
      </c>
      <c r="D17" s="217" t="s">
        <v>5420</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5374</v>
      </c>
      <c r="B18" s="214" t="s">
        <v>5421</v>
      </c>
      <c r="C18" s="215" t="s">
        <v>5422</v>
      </c>
      <c r="D18" s="217" t="s">
        <v>5423</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5374</v>
      </c>
      <c r="B19" s="214" t="s">
        <v>5424</v>
      </c>
      <c r="C19" s="215" t="s">
        <v>5425</v>
      </c>
      <c r="D19" s="217" t="s">
        <v>5426</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5374</v>
      </c>
      <c r="B20" s="214" t="s">
        <v>5427</v>
      </c>
      <c r="C20" s="215" t="s">
        <v>5428</v>
      </c>
      <c r="D20" s="217" t="s">
        <v>5429</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5374</v>
      </c>
      <c r="B21" s="214" t="s">
        <v>5430</v>
      </c>
      <c r="C21" s="215" t="s">
        <v>5431</v>
      </c>
      <c r="D21" s="217" t="s">
        <v>5432</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5374</v>
      </c>
      <c r="B22" s="214" t="s">
        <v>5433</v>
      </c>
      <c r="C22" s="215" t="s">
        <v>5434</v>
      </c>
      <c r="D22" s="217" t="s">
        <v>5435</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5374</v>
      </c>
      <c r="B23" s="214" t="s">
        <v>5436</v>
      </c>
      <c r="C23" s="215" t="s">
        <v>5437</v>
      </c>
      <c r="D23" s="217" t="s">
        <v>5438</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5374</v>
      </c>
      <c r="B24" s="214" t="s">
        <v>5439</v>
      </c>
      <c r="C24" s="215" t="s">
        <v>5440</v>
      </c>
      <c r="D24" s="217" t="s">
        <v>5441</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5374</v>
      </c>
      <c r="B25" s="214" t="s">
        <v>5442</v>
      </c>
      <c r="C25" s="215" t="s">
        <v>5443</v>
      </c>
      <c r="D25" s="217" t="s">
        <v>5444</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5374</v>
      </c>
      <c r="B26" s="214" t="s">
        <v>5445</v>
      </c>
      <c r="C26" s="215" t="s">
        <v>5446</v>
      </c>
      <c r="D26" s="217" t="s">
        <v>5447</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5374</v>
      </c>
      <c r="B27" s="214" t="s">
        <v>5448</v>
      </c>
      <c r="C27" s="215" t="s">
        <v>5449</v>
      </c>
      <c r="D27" s="217" t="s">
        <v>5450</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5374</v>
      </c>
      <c r="B28" s="214" t="s">
        <v>5451</v>
      </c>
      <c r="C28" s="215" t="s">
        <v>5452</v>
      </c>
      <c r="D28" s="217" t="s">
        <v>5453</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5374</v>
      </c>
      <c r="B29" s="214" t="s">
        <v>5454</v>
      </c>
      <c r="C29" s="215" t="s">
        <v>5455</v>
      </c>
      <c r="D29" s="217" t="s">
        <v>5456</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5374</v>
      </c>
      <c r="B30" s="214" t="s">
        <v>5457</v>
      </c>
      <c r="C30" s="215" t="s">
        <v>5458</v>
      </c>
      <c r="D30" s="217" t="s">
        <v>5459</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5374</v>
      </c>
      <c r="B31" s="214" t="s">
        <v>5460</v>
      </c>
      <c r="C31" s="215" t="s">
        <v>5461</v>
      </c>
      <c r="D31" s="217" t="s">
        <v>5462</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5374</v>
      </c>
      <c r="B32" s="214" t="s">
        <v>5463</v>
      </c>
      <c r="C32" s="215" t="s">
        <v>5464</v>
      </c>
      <c r="D32" s="217" t="s">
        <v>5465</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5374</v>
      </c>
      <c r="B33" s="214" t="s">
        <v>5466</v>
      </c>
      <c r="C33" s="215" t="s">
        <v>5467</v>
      </c>
      <c r="D33" s="217" t="s">
        <v>5468</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5374</v>
      </c>
      <c r="B34" s="214" t="s">
        <v>5469</v>
      </c>
      <c r="C34" s="215" t="s">
        <v>5470</v>
      </c>
      <c r="D34" s="217" t="s">
        <v>5471</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5374</v>
      </c>
      <c r="B35" s="214" t="s">
        <v>5472</v>
      </c>
      <c r="C35" s="215" t="s">
        <v>5473</v>
      </c>
      <c r="D35" s="217" t="s">
        <v>5474</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5374</v>
      </c>
      <c r="B36" s="214" t="s">
        <v>5475</v>
      </c>
      <c r="C36" s="215" t="s">
        <v>5476</v>
      </c>
      <c r="D36" s="217" t="s">
        <v>5477</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5374</v>
      </c>
      <c r="B37" s="214" t="s">
        <v>5478</v>
      </c>
      <c r="C37" s="215" t="s">
        <v>5479</v>
      </c>
      <c r="D37" s="217" t="s">
        <v>5480</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5374</v>
      </c>
      <c r="B38" s="214" t="s">
        <v>5481</v>
      </c>
      <c r="C38" s="215" t="s">
        <v>5482</v>
      </c>
      <c r="D38" s="217" t="s">
        <v>5483</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5374</v>
      </c>
      <c r="B39" s="214" t="s">
        <v>5484</v>
      </c>
      <c r="C39" s="215" t="s">
        <v>5485</v>
      </c>
      <c r="D39" s="217" t="s">
        <v>5486</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5487</v>
      </c>
      <c r="B40" s="213" t="s">
        <v>5488</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5487</v>
      </c>
      <c r="B41" s="214" t="s">
        <v>5489</v>
      </c>
      <c r="C41" s="215" t="s">
        <v>5490</v>
      </c>
      <c r="D41" s="217" t="s">
        <v>5491</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5487</v>
      </c>
      <c r="B42" s="214" t="s">
        <v>5492</v>
      </c>
      <c r="C42" s="215" t="s">
        <v>5493</v>
      </c>
      <c r="D42" s="217" t="s">
        <v>5494</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5487</v>
      </c>
      <c r="B43" s="214" t="s">
        <v>5495</v>
      </c>
      <c r="C43" s="215" t="s">
        <v>5496</v>
      </c>
      <c r="D43" s="217" t="s">
        <v>5497</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5487</v>
      </c>
      <c r="B44" s="214" t="s">
        <v>5498</v>
      </c>
      <c r="C44" s="215" t="s">
        <v>5499</v>
      </c>
      <c r="D44" s="217" t="s">
        <v>5500</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5487</v>
      </c>
      <c r="B45" s="214" t="s">
        <v>5501</v>
      </c>
      <c r="C45" s="215" t="s">
        <v>5502</v>
      </c>
      <c r="D45" s="217" t="s">
        <v>5503</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5487</v>
      </c>
      <c r="B46" s="214" t="s">
        <v>5504</v>
      </c>
      <c r="C46" s="215" t="s">
        <v>5505</v>
      </c>
      <c r="D46" s="217" t="s">
        <v>5506</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5487</v>
      </c>
      <c r="B47" s="214" t="s">
        <v>5507</v>
      </c>
      <c r="C47" s="215" t="s">
        <v>5508</v>
      </c>
      <c r="D47" s="217" t="s">
        <v>5509</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5487</v>
      </c>
      <c r="B48" s="214" t="s">
        <v>5510</v>
      </c>
      <c r="C48" s="215" t="s">
        <v>5511</v>
      </c>
      <c r="D48" s="217" t="s">
        <v>5512</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5513</v>
      </c>
      <c r="B49" s="213" t="s">
        <v>5514</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5513</v>
      </c>
      <c r="B50" s="214" t="s">
        <v>5515</v>
      </c>
      <c r="C50" s="215" t="s">
        <v>5516</v>
      </c>
      <c r="D50" s="217" t="s">
        <v>5517</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5513</v>
      </c>
      <c r="B51" s="214" t="s">
        <v>5518</v>
      </c>
      <c r="C51" s="215" t="s">
        <v>5519</v>
      </c>
      <c r="D51" s="217" t="s">
        <v>5520</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5513</v>
      </c>
      <c r="B52" s="214" t="s">
        <v>5521</v>
      </c>
      <c r="C52" s="215" t="s">
        <v>5522</v>
      </c>
      <c r="D52" s="217" t="s">
        <v>5523</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5513</v>
      </c>
      <c r="B53" s="214" t="s">
        <v>5524</v>
      </c>
      <c r="C53" s="215" t="s">
        <v>5525</v>
      </c>
      <c r="D53" s="217" t="s">
        <v>5526</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5513</v>
      </c>
      <c r="B54" s="214" t="s">
        <v>5527</v>
      </c>
      <c r="C54" s="215" t="s">
        <v>5528</v>
      </c>
      <c r="D54" s="217" t="s">
        <v>5529</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5513</v>
      </c>
      <c r="B55" s="214" t="s">
        <v>5530</v>
      </c>
      <c r="C55" s="215" t="s">
        <v>5531</v>
      </c>
      <c r="D55" s="217" t="s">
        <v>5532</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5513</v>
      </c>
      <c r="B56" s="214" t="s">
        <v>5533</v>
      </c>
      <c r="C56" s="215" t="s">
        <v>5534</v>
      </c>
      <c r="D56" s="217" t="s">
        <v>5535</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5513</v>
      </c>
      <c r="B57" s="214" t="s">
        <v>5536</v>
      </c>
      <c r="C57" s="215" t="s">
        <v>5537</v>
      </c>
      <c r="D57" s="217" t="s">
        <v>5538</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5513</v>
      </c>
      <c r="B58" s="214" t="s">
        <v>5539</v>
      </c>
      <c r="C58" s="215" t="s">
        <v>5540</v>
      </c>
      <c r="D58" s="217" t="s">
        <v>5541</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5513</v>
      </c>
      <c r="B59" s="214" t="s">
        <v>5542</v>
      </c>
      <c r="C59" s="215" t="s">
        <v>5543</v>
      </c>
      <c r="D59" s="217" t="s">
        <v>5544</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5513</v>
      </c>
      <c r="B60" s="214" t="s">
        <v>5545</v>
      </c>
      <c r="C60" s="215" t="s">
        <v>5546</v>
      </c>
      <c r="D60" s="217" t="s">
        <v>5547</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5513</v>
      </c>
      <c r="B61" s="214" t="s">
        <v>5548</v>
      </c>
      <c r="C61" s="215" t="s">
        <v>5549</v>
      </c>
      <c r="D61" s="217" t="s">
        <v>5550</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5513</v>
      </c>
      <c r="B62" s="214" t="s">
        <v>5551</v>
      </c>
      <c r="C62" s="215" t="s">
        <v>5552</v>
      </c>
      <c r="D62" s="217" t="s">
        <v>5553</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5513</v>
      </c>
      <c r="B63" s="214" t="s">
        <v>5554</v>
      </c>
      <c r="C63" s="215" t="s">
        <v>5555</v>
      </c>
      <c r="D63" s="217" t="s">
        <v>5556</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5557</v>
      </c>
      <c r="B64" s="213" t="s">
        <v>5558</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5557</v>
      </c>
      <c r="B65" s="214" t="s">
        <v>5559</v>
      </c>
      <c r="C65" s="215" t="s">
        <v>5560</v>
      </c>
      <c r="D65" s="217" t="s">
        <v>5561</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5557</v>
      </c>
      <c r="B66" s="214" t="s">
        <v>5562</v>
      </c>
      <c r="C66" s="215" t="s">
        <v>5563</v>
      </c>
      <c r="D66" s="217" t="s">
        <v>5564</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5557</v>
      </c>
      <c r="B67" s="214" t="s">
        <v>5565</v>
      </c>
      <c r="C67" s="215" t="s">
        <v>5566</v>
      </c>
      <c r="D67" s="217" t="s">
        <v>5567</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5557</v>
      </c>
      <c r="B68" s="214" t="s">
        <v>5568</v>
      </c>
      <c r="C68" s="215" t="s">
        <v>5569</v>
      </c>
      <c r="D68" s="217" t="s">
        <v>5570</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5557</v>
      </c>
      <c r="B69" s="214" t="s">
        <v>5571</v>
      </c>
      <c r="C69" s="215" t="s">
        <v>5572</v>
      </c>
      <c r="D69" s="217" t="s">
        <v>5573</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5557</v>
      </c>
      <c r="B70" s="214" t="s">
        <v>5574</v>
      </c>
      <c r="C70" s="215" t="s">
        <v>5575</v>
      </c>
      <c r="D70" s="217" t="s">
        <v>5576</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5557</v>
      </c>
      <c r="B71" s="214" t="s">
        <v>5577</v>
      </c>
      <c r="C71" s="215" t="s">
        <v>5578</v>
      </c>
      <c r="D71" s="217" t="s">
        <v>5579</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5557</v>
      </c>
      <c r="B72" s="214" t="s">
        <v>5580</v>
      </c>
      <c r="C72" s="215" t="s">
        <v>5581</v>
      </c>
      <c r="D72" s="217" t="s">
        <v>5582</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5557</v>
      </c>
      <c r="B73" s="214" t="s">
        <v>5583</v>
      </c>
      <c r="C73" s="215" t="s">
        <v>5584</v>
      </c>
      <c r="D73" s="217" t="s">
        <v>5585</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5557</v>
      </c>
      <c r="B74" s="214" t="s">
        <v>5586</v>
      </c>
      <c r="C74" s="215" t="s">
        <v>5587</v>
      </c>
      <c r="D74" s="217" t="s">
        <v>5588</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5557</v>
      </c>
      <c r="B75" s="214" t="s">
        <v>5589</v>
      </c>
      <c r="C75" s="215" t="s">
        <v>5590</v>
      </c>
      <c r="D75" s="217" t="s">
        <v>5591</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5557</v>
      </c>
      <c r="B76" s="214" t="s">
        <v>5592</v>
      </c>
      <c r="C76" s="215" t="s">
        <v>5593</v>
      </c>
      <c r="D76" s="217" t="s">
        <v>5594</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5557</v>
      </c>
      <c r="B77" s="214" t="s">
        <v>5595</v>
      </c>
      <c r="C77" s="215" t="s">
        <v>5596</v>
      </c>
      <c r="D77" s="217" t="s">
        <v>5597</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5557</v>
      </c>
      <c r="B78" s="214" t="s">
        <v>5598</v>
      </c>
      <c r="C78" s="215" t="s">
        <v>5599</v>
      </c>
      <c r="D78" s="217" t="s">
        <v>5600</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5557</v>
      </c>
      <c r="B79" s="214" t="s">
        <v>5601</v>
      </c>
      <c r="C79" s="215" t="s">
        <v>5602</v>
      </c>
      <c r="D79" s="217" t="s">
        <v>5603</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5557</v>
      </c>
      <c r="B80" s="214" t="s">
        <v>5604</v>
      </c>
      <c r="C80" s="215" t="s">
        <v>5605</v>
      </c>
      <c r="D80" s="217" t="s">
        <v>5606</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5557</v>
      </c>
      <c r="B81" s="214" t="s">
        <v>5607</v>
      </c>
      <c r="C81" s="215" t="s">
        <v>5608</v>
      </c>
      <c r="D81" s="217" t="s">
        <v>5609</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5557</v>
      </c>
      <c r="B82" s="214" t="s">
        <v>5610</v>
      </c>
      <c r="C82" s="215" t="s">
        <v>5611</v>
      </c>
      <c r="D82" s="217" t="s">
        <v>5612</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5557</v>
      </c>
      <c r="B83" s="214" t="s">
        <v>5613</v>
      </c>
      <c r="C83" s="215" t="s">
        <v>5614</v>
      </c>
      <c r="D83" s="217" t="s">
        <v>5615</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5557</v>
      </c>
      <c r="B84" s="214" t="s">
        <v>5616</v>
      </c>
      <c r="C84" s="215" t="s">
        <v>5617</v>
      </c>
      <c r="D84" s="217" t="s">
        <v>5618</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5557</v>
      </c>
      <c r="B85" s="214" t="s">
        <v>5619</v>
      </c>
      <c r="C85" s="215" t="s">
        <v>5620</v>
      </c>
      <c r="D85" s="217" t="s">
        <v>5621</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5557</v>
      </c>
      <c r="B86" s="214" t="s">
        <v>5622</v>
      </c>
      <c r="C86" s="215" t="s">
        <v>5623</v>
      </c>
      <c r="D86" s="217" t="s">
        <v>5624</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5557</v>
      </c>
      <c r="B87" s="214" t="s">
        <v>5625</v>
      </c>
      <c r="C87" s="215" t="s">
        <v>5626</v>
      </c>
      <c r="D87" s="217" t="s">
        <v>5627</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5557</v>
      </c>
      <c r="B88" s="214" t="s">
        <v>5628</v>
      </c>
      <c r="C88" s="215" t="s">
        <v>5629</v>
      </c>
      <c r="D88" s="217" t="s">
        <v>5630</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5557</v>
      </c>
      <c r="B89" s="214" t="s">
        <v>5631</v>
      </c>
      <c r="C89" s="215" t="s">
        <v>5632</v>
      </c>
      <c r="D89" s="217" t="s">
        <v>5633</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5557</v>
      </c>
      <c r="B90" s="214" t="s">
        <v>5634</v>
      </c>
      <c r="C90" s="215" t="s">
        <v>5635</v>
      </c>
      <c r="D90" s="217" t="s">
        <v>5636</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5557</v>
      </c>
      <c r="B91" s="214" t="s">
        <v>5637</v>
      </c>
      <c r="C91" s="215" t="s">
        <v>5638</v>
      </c>
      <c r="D91" s="217" t="s">
        <v>5639</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5557</v>
      </c>
      <c r="B92" s="214" t="s">
        <v>5640</v>
      </c>
      <c r="C92" s="215" t="s">
        <v>5641</v>
      </c>
      <c r="D92" s="217" t="s">
        <v>5642</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5557</v>
      </c>
      <c r="B93" s="214" t="s">
        <v>5643</v>
      </c>
      <c r="C93" s="215" t="s">
        <v>5644</v>
      </c>
      <c r="D93" s="217" t="s">
        <v>5645</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5557</v>
      </c>
      <c r="B94" s="214" t="s">
        <v>5646</v>
      </c>
      <c r="C94" s="215" t="s">
        <v>5647</v>
      </c>
      <c r="D94" s="217" t="s">
        <v>5648</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5557</v>
      </c>
      <c r="B95" s="214" t="s">
        <v>5649</v>
      </c>
      <c r="C95" s="215" t="s">
        <v>5650</v>
      </c>
      <c r="D95" s="217" t="s">
        <v>5651</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5557</v>
      </c>
      <c r="B96" s="214" t="s">
        <v>5652</v>
      </c>
      <c r="C96" s="215" t="s">
        <v>5653</v>
      </c>
      <c r="D96" s="217" t="s">
        <v>5654</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5557</v>
      </c>
      <c r="B97" s="214" t="s">
        <v>5655</v>
      </c>
      <c r="C97" s="215" t="s">
        <v>5656</v>
      </c>
      <c r="D97" s="217" t="s">
        <v>5657</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5557</v>
      </c>
      <c r="B98" s="221" t="s">
        <v>5658</v>
      </c>
      <c r="C98" s="222" t="s">
        <v>5659</v>
      </c>
      <c r="D98" s="223" t="s">
        <v>5660</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2601</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IFERROR(INDEX('Recommendations'!$H$2:$H$607, MATCH(F2,'Recommendations'!$A$2:$A$607,0))="Implemented", FALSE))</xm:f>
            <x14:dxf>
              <font>
                <color rgb="FF000000"/>
              </font>
              <fill>
                <patternFill>
                  <bgColor rgb="FF3C7D22"/>
                </patternFill>
              </fill>
            </x14:dxf>
          </x14:cfRule>
          <x14:cfRule type="expression" priority="2" id="{00000000-000E-0000-0900-000002000000}">
            <xm:f>AND(F2&lt;&gt;"", IFERROR(INDEX('Recommendations'!$H$2:$H$607, MATCH(F2,'Recommendations'!$A$2:$A$607,0))="Compensated", FALSE))</xm:f>
            <x14:dxf>
              <font>
                <color rgb="FF000000"/>
              </font>
              <fill>
                <patternFill>
                  <bgColor rgb="FFC6E0B4"/>
                </patternFill>
              </fill>
            </x14:dxf>
          </x14:cfRule>
          <x14:cfRule type="expression" priority="3" id="{00000000-000E-0000-0900-000003000000}">
            <xm:f>AND(F2&lt;&gt;"", IFERROR(INDEX('Recommendations'!$H$2:$H$607, MATCH(F2,'Recommendations'!$A$2:$A$607,0))="Testing", FALSE))</xm:f>
            <x14:dxf>
              <font>
                <color rgb="FF000000"/>
              </font>
              <fill>
                <patternFill>
                  <bgColor rgb="FFFFC000"/>
                </patternFill>
              </fill>
            </x14:dxf>
          </x14:cfRule>
          <x14:cfRule type="expression" priority="4" id="{00000000-000E-0000-0900-000004000000}">
            <xm:f>AND(F2&lt;&gt;"", IFERROR(INDEX('Recommendations'!$H$2:$H$607, MATCH(F2,'Recommendations'!$A$2:$A$607,0))="Failed", FALSE))</xm:f>
            <x14:dxf>
              <font>
                <color rgb="FF000000"/>
              </font>
              <fill>
                <patternFill>
                  <bgColor rgb="FFD82891"/>
                </patternFill>
              </fill>
            </x14:dxf>
          </x14:cfRule>
          <x14:cfRule type="expression" priority="5" id="{00000000-000E-0000-0900-000005000000}">
            <xm:f>AND(F2&lt;&gt;"", IFERROR(INDEX('Recommendations'!$H$2:$H$607, MATCH(F2,'Recommendations'!$A$2:$A$607,0))="Risk Accepted", FALSE))</xm:f>
            <x14:dxf>
              <font>
                <color rgb="FF000000"/>
              </font>
              <fill>
                <patternFill>
                  <bgColor rgb="FFD9D9D9"/>
                </patternFill>
              </fill>
            </x14:dxf>
          </x14:cfRule>
          <x14:cfRule type="expression" priority="6" id="{00000000-000E-0000-0900-000006000000}">
            <xm:f>AND(F2&lt;&gt;"", IFERROR(INDEX('Recommendations'!$H$2:$H$607, MATCH(F2,'Recommendations'!$A$2:$A$607,0))="N/A",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5661</v>
      </c>
      <c r="C1" s="256" t="s">
        <v>5662</v>
      </c>
      <c r="D1" s="256" t="s">
        <v>5663</v>
      </c>
      <c r="E1" s="256" t="s">
        <v>5664</v>
      </c>
      <c r="F1" s="256" t="s">
        <v>4490</v>
      </c>
      <c r="G1" s="256" t="s">
        <v>5665</v>
      </c>
      <c r="H1" s="256" t="s">
        <v>5666</v>
      </c>
      <c r="I1" s="256" t="s">
        <v>5667</v>
      </c>
      <c r="J1" s="256" t="s">
        <v>11</v>
      </c>
      <c r="K1" s="256" t="s">
        <v>2856</v>
      </c>
      <c r="L1" s="256" t="s">
        <v>2857</v>
      </c>
      <c r="M1" s="256" t="s">
        <v>2858</v>
      </c>
      <c r="N1" s="256" t="s">
        <v>2859</v>
      </c>
      <c r="O1" s="256" t="s">
        <v>2860</v>
      </c>
      <c r="P1" s="256" t="s">
        <v>2861</v>
      </c>
      <c r="Q1" s="256" t="s">
        <v>2862</v>
      </c>
      <c r="R1" s="256" t="s">
        <v>2863</v>
      </c>
      <c r="S1" s="256" t="s">
        <v>2864</v>
      </c>
      <c r="T1" s="256" t="s">
        <v>2865</v>
      </c>
      <c r="U1" s="256" t="s">
        <v>2866</v>
      </c>
      <c r="V1" s="256" t="s">
        <v>2867</v>
      </c>
      <c r="W1" s="256" t="s">
        <v>2868</v>
      </c>
      <c r="X1" s="256" t="s">
        <v>2869</v>
      </c>
      <c r="Y1" s="256" t="s">
        <v>2870</v>
      </c>
      <c r="Z1" s="256" t="s">
        <v>2871</v>
      </c>
      <c r="AA1" s="256" t="s">
        <v>2872</v>
      </c>
      <c r="AB1" s="256" t="s">
        <v>2873</v>
      </c>
      <c r="AC1" s="256" t="s">
        <v>2874</v>
      </c>
      <c r="AD1" s="256" t="s">
        <v>2875</v>
      </c>
      <c r="AE1" s="256" t="s">
        <v>2876</v>
      </c>
      <c r="AF1" s="256" t="s">
        <v>2877</v>
      </c>
      <c r="AG1" s="256" t="s">
        <v>2878</v>
      </c>
      <c r="AH1" s="256" t="s">
        <v>2879</v>
      </c>
      <c r="AI1" s="256" t="s">
        <v>2880</v>
      </c>
      <c r="AJ1" s="256" t="s">
        <v>2881</v>
      </c>
      <c r="AK1" s="256" t="s">
        <v>2882</v>
      </c>
      <c r="AL1" s="256" t="s">
        <v>2883</v>
      </c>
      <c r="AM1" s="256" t="s">
        <v>2884</v>
      </c>
      <c r="AN1" s="256" t="s">
        <v>2885</v>
      </c>
      <c r="AO1" s="256" t="s">
        <v>2886</v>
      </c>
      <c r="AP1" s="256" t="s">
        <v>2887</v>
      </c>
      <c r="AQ1" s="256" t="s">
        <v>2888</v>
      </c>
      <c r="AR1" s="256" t="s">
        <v>2889</v>
      </c>
      <c r="AS1" s="256" t="s">
        <v>2890</v>
      </c>
      <c r="AT1" s="256" t="s">
        <v>2891</v>
      </c>
      <c r="AU1" s="256" t="s">
        <v>2892</v>
      </c>
      <c r="AV1" s="256" t="s">
        <v>2893</v>
      </c>
      <c r="AW1" s="256" t="s">
        <v>2894</v>
      </c>
      <c r="AX1" s="256" t="s">
        <v>2895</v>
      </c>
      <c r="AY1" s="257" t="s">
        <v>2896</v>
      </c>
    </row>
    <row r="2" spans="1:51" ht="60" customHeight="1" outlineLevel="1" x14ac:dyDescent="0.35">
      <c r="A2" s="247" t="s">
        <v>5668</v>
      </c>
      <c r="B2" s="235" t="s">
        <v>5669</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2899</v>
      </c>
      <c r="B3" s="236" t="s">
        <v>5670</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5671</v>
      </c>
      <c r="B4" s="237" t="s">
        <v>5672</v>
      </c>
      <c r="C4" s="237" t="s">
        <v>5673</v>
      </c>
      <c r="D4" s="237" t="s">
        <v>5674</v>
      </c>
      <c r="E4" s="237" t="s">
        <v>5675</v>
      </c>
      <c r="F4" s="237" t="s">
        <v>21</v>
      </c>
      <c r="G4" s="237" t="s">
        <v>21</v>
      </c>
      <c r="H4" s="237" t="s">
        <v>5676</v>
      </c>
      <c r="I4" s="237" t="s">
        <v>21</v>
      </c>
      <c r="J4" s="237" t="s">
        <v>5677</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5678</v>
      </c>
      <c r="B5" s="237" t="s">
        <v>5679</v>
      </c>
      <c r="C5" s="237" t="s">
        <v>5680</v>
      </c>
      <c r="D5" s="237" t="s">
        <v>5681</v>
      </c>
      <c r="E5" s="237" t="s">
        <v>5682</v>
      </c>
      <c r="F5" s="237" t="s">
        <v>5683</v>
      </c>
      <c r="G5" s="237" t="s">
        <v>21</v>
      </c>
      <c r="H5" s="237" t="s">
        <v>5684</v>
      </c>
      <c r="I5" s="237" t="s">
        <v>21</v>
      </c>
      <c r="J5" s="237" t="s">
        <v>5685</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2905</v>
      </c>
      <c r="B6" s="236" t="s">
        <v>5686</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5687</v>
      </c>
      <c r="B7" s="237" t="s">
        <v>5688</v>
      </c>
      <c r="C7" s="237" t="s">
        <v>5689</v>
      </c>
      <c r="D7" s="237" t="s">
        <v>5690</v>
      </c>
      <c r="E7" s="237" t="s">
        <v>5682</v>
      </c>
      <c r="F7" s="237" t="s">
        <v>5691</v>
      </c>
      <c r="G7" s="237" t="s">
        <v>21</v>
      </c>
      <c r="H7" s="237" t="s">
        <v>5692</v>
      </c>
      <c r="I7" s="237" t="s">
        <v>21</v>
      </c>
      <c r="J7" s="237" t="s">
        <v>5693</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5694</v>
      </c>
      <c r="B8" s="237" t="s">
        <v>5695</v>
      </c>
      <c r="C8" s="237" t="s">
        <v>5696</v>
      </c>
      <c r="D8" s="237" t="s">
        <v>5697</v>
      </c>
      <c r="E8" s="237" t="s">
        <v>21</v>
      </c>
      <c r="F8" s="237" t="s">
        <v>21</v>
      </c>
      <c r="G8" s="237" t="s">
        <v>21</v>
      </c>
      <c r="H8" s="237" t="s">
        <v>5698</v>
      </c>
      <c r="I8" s="237" t="s">
        <v>5699</v>
      </c>
      <c r="J8" s="237" t="s">
        <v>5700</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5701</v>
      </c>
      <c r="B9" s="237" t="s">
        <v>5702</v>
      </c>
      <c r="C9" s="237" t="s">
        <v>5703</v>
      </c>
      <c r="D9" s="237" t="s">
        <v>5704</v>
      </c>
      <c r="E9" s="237" t="s">
        <v>21</v>
      </c>
      <c r="F9" s="237" t="s">
        <v>21</v>
      </c>
      <c r="G9" s="237" t="s">
        <v>21</v>
      </c>
      <c r="H9" s="237" t="s">
        <v>5705</v>
      </c>
      <c r="I9" s="237" t="s">
        <v>5706</v>
      </c>
      <c r="J9" s="237" t="s">
        <v>5707</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5708</v>
      </c>
      <c r="B10" s="237" t="s">
        <v>5709</v>
      </c>
      <c r="C10" s="237" t="s">
        <v>5710</v>
      </c>
      <c r="D10" s="237" t="s">
        <v>5711</v>
      </c>
      <c r="E10" s="237" t="s">
        <v>21</v>
      </c>
      <c r="F10" s="237" t="s">
        <v>21</v>
      </c>
      <c r="G10" s="237" t="s">
        <v>21</v>
      </c>
      <c r="H10" s="237" t="s">
        <v>5712</v>
      </c>
      <c r="I10" s="237" t="s">
        <v>5713</v>
      </c>
      <c r="J10" s="237" t="s">
        <v>5714</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5715</v>
      </c>
      <c r="B11" s="237" t="s">
        <v>5716</v>
      </c>
      <c r="C11" s="237" t="s">
        <v>5717</v>
      </c>
      <c r="D11" s="237" t="s">
        <v>5718</v>
      </c>
      <c r="E11" s="237" t="s">
        <v>21</v>
      </c>
      <c r="F11" s="237" t="s">
        <v>21</v>
      </c>
      <c r="G11" s="237" t="s">
        <v>21</v>
      </c>
      <c r="H11" s="237" t="s">
        <v>5719</v>
      </c>
      <c r="I11" s="237" t="s">
        <v>21</v>
      </c>
      <c r="J11" s="237" t="s">
        <v>5720</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5721</v>
      </c>
      <c r="B12" s="237" t="s">
        <v>5722</v>
      </c>
      <c r="C12" s="237" t="s">
        <v>5723</v>
      </c>
      <c r="D12" s="237" t="s">
        <v>5724</v>
      </c>
      <c r="E12" s="237" t="s">
        <v>21</v>
      </c>
      <c r="F12" s="237" t="s">
        <v>21</v>
      </c>
      <c r="G12" s="237" t="s">
        <v>5725</v>
      </c>
      <c r="H12" s="237" t="s">
        <v>5726</v>
      </c>
      <c r="I12" s="237" t="s">
        <v>21</v>
      </c>
      <c r="J12" s="237" t="s">
        <v>5727</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5728</v>
      </c>
      <c r="B13" s="237" t="s">
        <v>5729</v>
      </c>
      <c r="C13" s="237" t="s">
        <v>5730</v>
      </c>
      <c r="D13" s="237" t="s">
        <v>5731</v>
      </c>
      <c r="E13" s="237" t="s">
        <v>21</v>
      </c>
      <c r="F13" s="237" t="s">
        <v>21</v>
      </c>
      <c r="G13" s="237" t="s">
        <v>21</v>
      </c>
      <c r="H13" s="237" t="s">
        <v>5732</v>
      </c>
      <c r="I13" s="237" t="s">
        <v>21</v>
      </c>
      <c r="J13" s="237" t="s">
        <v>5733</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5734</v>
      </c>
      <c r="B14" s="237" t="s">
        <v>5735</v>
      </c>
      <c r="C14" s="237" t="s">
        <v>5736</v>
      </c>
      <c r="D14" s="237" t="s">
        <v>5737</v>
      </c>
      <c r="E14" s="237" t="s">
        <v>21</v>
      </c>
      <c r="F14" s="237" t="s">
        <v>5738</v>
      </c>
      <c r="G14" s="237" t="s">
        <v>21</v>
      </c>
      <c r="H14" s="237" t="s">
        <v>5739</v>
      </c>
      <c r="I14" s="237" t="s">
        <v>5740</v>
      </c>
      <c r="J14" s="237" t="s">
        <v>5741</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2910</v>
      </c>
      <c r="B15" s="236" t="s">
        <v>5742</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5743</v>
      </c>
      <c r="B16" s="237" t="s">
        <v>5744</v>
      </c>
      <c r="C16" s="237" t="s">
        <v>5745</v>
      </c>
      <c r="D16" s="237" t="s">
        <v>5737</v>
      </c>
      <c r="E16" s="237" t="s">
        <v>21</v>
      </c>
      <c r="F16" s="237" t="s">
        <v>5746</v>
      </c>
      <c r="G16" s="237" t="s">
        <v>21</v>
      </c>
      <c r="H16" s="237" t="s">
        <v>5747</v>
      </c>
      <c r="I16" s="237" t="s">
        <v>21</v>
      </c>
      <c r="J16" s="237" t="s">
        <v>5748</v>
      </c>
      <c r="K16" s="240">
        <f>IF(COUNTIF(L16:AY16,"&lt;&gt;")=0,"",SUMPRODUCT(((Recommendations[ImplStatus]="Implemented")+(Recommendations[ImplStatus]="Compensated"))*ISNUMBER(MATCH(Recommendations[Id],L16:AY16,0)))/COUNTIF(L16:AY16,"&lt;&gt;"))</f>
        <v>0</v>
      </c>
      <c r="L16" s="243" t="s">
        <v>169</v>
      </c>
      <c r="M16" s="243" t="s">
        <v>726</v>
      </c>
      <c r="N16" s="243" t="s">
        <v>1025</v>
      </c>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5749</v>
      </c>
      <c r="B17" s="237" t="s">
        <v>5750</v>
      </c>
      <c r="C17" s="237" t="s">
        <v>5751</v>
      </c>
      <c r="D17" s="237" t="s">
        <v>5752</v>
      </c>
      <c r="E17" s="237" t="s">
        <v>21</v>
      </c>
      <c r="F17" s="237" t="s">
        <v>5746</v>
      </c>
      <c r="G17" s="237" t="s">
        <v>21</v>
      </c>
      <c r="H17" s="237" t="s">
        <v>5753</v>
      </c>
      <c r="I17" s="237" t="s">
        <v>21</v>
      </c>
      <c r="J17" s="237" t="s">
        <v>5754</v>
      </c>
      <c r="K17" s="240">
        <f>IF(COUNTIF(L17:AY17,"&lt;&gt;")=0,"",SUMPRODUCT(((Recommendations[ImplStatus]="Implemented")+(Recommendations[ImplStatus]="Compensated"))*ISNUMBER(MATCH(Recommendations[Id],L17:AY17,0)))/COUNTIF(L17:AY17,"&lt;&gt;"))</f>
        <v>0</v>
      </c>
      <c r="L17" s="243" t="s">
        <v>169</v>
      </c>
      <c r="M17" s="243" t="s">
        <v>726</v>
      </c>
      <c r="N17" s="243" t="s">
        <v>1025</v>
      </c>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5755</v>
      </c>
      <c r="B18" s="237" t="s">
        <v>5756</v>
      </c>
      <c r="C18" s="237" t="s">
        <v>5757</v>
      </c>
      <c r="D18" s="237" t="s">
        <v>21</v>
      </c>
      <c r="E18" s="237" t="s">
        <v>21</v>
      </c>
      <c r="F18" s="237" t="s">
        <v>21</v>
      </c>
      <c r="G18" s="237" t="s">
        <v>21</v>
      </c>
      <c r="H18" s="237" t="s">
        <v>5758</v>
      </c>
      <c r="I18" s="237" t="s">
        <v>21</v>
      </c>
      <c r="J18" s="237" t="s">
        <v>5759</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2915</v>
      </c>
      <c r="B19" s="236" t="s">
        <v>5760</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5761</v>
      </c>
      <c r="B20" s="237" t="s">
        <v>5762</v>
      </c>
      <c r="C20" s="237" t="s">
        <v>5763</v>
      </c>
      <c r="D20" s="237" t="s">
        <v>5764</v>
      </c>
      <c r="E20" s="237" t="s">
        <v>21</v>
      </c>
      <c r="F20" s="237" t="s">
        <v>5765</v>
      </c>
      <c r="G20" s="237" t="s">
        <v>21</v>
      </c>
      <c r="H20" s="237" t="s">
        <v>5766</v>
      </c>
      <c r="I20" s="237" t="s">
        <v>21</v>
      </c>
      <c r="J20" s="237" t="s">
        <v>5767</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5768</v>
      </c>
      <c r="B21" s="237" t="s">
        <v>5769</v>
      </c>
      <c r="C21" s="237" t="s">
        <v>5770</v>
      </c>
      <c r="D21" s="237" t="s">
        <v>5771</v>
      </c>
      <c r="E21" s="237" t="s">
        <v>5772</v>
      </c>
      <c r="F21" s="237" t="s">
        <v>21</v>
      </c>
      <c r="G21" s="237" t="s">
        <v>21</v>
      </c>
      <c r="H21" s="237" t="s">
        <v>5773</v>
      </c>
      <c r="I21" s="237" t="s">
        <v>5774</v>
      </c>
      <c r="J21" s="237" t="s">
        <v>5775</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5776</v>
      </c>
      <c r="B22" s="237" t="s">
        <v>5777</v>
      </c>
      <c r="C22" s="237" t="s">
        <v>5778</v>
      </c>
      <c r="D22" s="237" t="s">
        <v>5779</v>
      </c>
      <c r="E22" s="237" t="s">
        <v>21</v>
      </c>
      <c r="F22" s="237" t="s">
        <v>5780</v>
      </c>
      <c r="G22" s="237" t="s">
        <v>21</v>
      </c>
      <c r="H22" s="237" t="s">
        <v>5781</v>
      </c>
      <c r="I22" s="237" t="s">
        <v>21</v>
      </c>
      <c r="J22" s="237" t="s">
        <v>5782</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5783</v>
      </c>
      <c r="B23" s="237" t="s">
        <v>5784</v>
      </c>
      <c r="C23" s="237" t="s">
        <v>5785</v>
      </c>
      <c r="D23" s="237" t="s">
        <v>5786</v>
      </c>
      <c r="E23" s="237" t="s">
        <v>21</v>
      </c>
      <c r="F23" s="237" t="s">
        <v>21</v>
      </c>
      <c r="G23" s="237" t="s">
        <v>21</v>
      </c>
      <c r="H23" s="237" t="s">
        <v>5787</v>
      </c>
      <c r="I23" s="237" t="s">
        <v>5788</v>
      </c>
      <c r="J23" s="237" t="s">
        <v>5789</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5790</v>
      </c>
      <c r="B24" s="237" t="s">
        <v>5791</v>
      </c>
      <c r="C24" s="237" t="s">
        <v>5792</v>
      </c>
      <c r="D24" s="237" t="s">
        <v>5786</v>
      </c>
      <c r="E24" s="237" t="s">
        <v>21</v>
      </c>
      <c r="F24" s="237" t="s">
        <v>5793</v>
      </c>
      <c r="G24" s="237" t="s">
        <v>21</v>
      </c>
      <c r="H24" s="237" t="s">
        <v>5794</v>
      </c>
      <c r="I24" s="237" t="s">
        <v>21</v>
      </c>
      <c r="J24" s="237" t="s">
        <v>5795</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2919</v>
      </c>
      <c r="B25" s="236" t="s">
        <v>5796</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5797</v>
      </c>
      <c r="B26" s="237" t="s">
        <v>5798</v>
      </c>
      <c r="C26" s="237" t="s">
        <v>5799</v>
      </c>
      <c r="D26" s="237" t="s">
        <v>5800</v>
      </c>
      <c r="E26" s="237" t="s">
        <v>21</v>
      </c>
      <c r="F26" s="237" t="s">
        <v>5801</v>
      </c>
      <c r="G26" s="237" t="s">
        <v>21</v>
      </c>
      <c r="H26" s="237" t="s">
        <v>5802</v>
      </c>
      <c r="I26" s="237" t="s">
        <v>21</v>
      </c>
      <c r="J26" s="237" t="s">
        <v>5803</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5804</v>
      </c>
      <c r="B27" s="235" t="s">
        <v>5805</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2925</v>
      </c>
      <c r="B28" s="236" t="s">
        <v>5806</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5807</v>
      </c>
      <c r="B29" s="237" t="s">
        <v>5808</v>
      </c>
      <c r="C29" s="237" t="s">
        <v>5809</v>
      </c>
      <c r="D29" s="237" t="s">
        <v>5810</v>
      </c>
      <c r="E29" s="237" t="s">
        <v>5811</v>
      </c>
      <c r="F29" s="237" t="s">
        <v>21</v>
      </c>
      <c r="G29" s="237" t="s">
        <v>21</v>
      </c>
      <c r="H29" s="237" t="s">
        <v>5812</v>
      </c>
      <c r="I29" s="237" t="s">
        <v>21</v>
      </c>
      <c r="J29" s="237" t="s">
        <v>5813</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5814</v>
      </c>
      <c r="B30" s="237" t="s">
        <v>5815</v>
      </c>
      <c r="C30" s="237" t="s">
        <v>5680</v>
      </c>
      <c r="D30" s="237" t="s">
        <v>5681</v>
      </c>
      <c r="E30" s="237" t="s">
        <v>21</v>
      </c>
      <c r="F30" s="237" t="s">
        <v>5683</v>
      </c>
      <c r="G30" s="237" t="s">
        <v>21</v>
      </c>
      <c r="H30" s="237" t="s">
        <v>5816</v>
      </c>
      <c r="I30" s="237" t="s">
        <v>21</v>
      </c>
      <c r="J30" s="237" t="s">
        <v>5817</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2930</v>
      </c>
      <c r="B31" s="236" t="s">
        <v>5818</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5819</v>
      </c>
      <c r="B32" s="237" t="s">
        <v>5820</v>
      </c>
      <c r="C32" s="237" t="s">
        <v>5821</v>
      </c>
      <c r="D32" s="237" t="s">
        <v>5822</v>
      </c>
      <c r="E32" s="237" t="s">
        <v>21</v>
      </c>
      <c r="F32" s="237" t="s">
        <v>21</v>
      </c>
      <c r="G32" s="237" t="s">
        <v>5823</v>
      </c>
      <c r="H32" s="237" t="s">
        <v>5824</v>
      </c>
      <c r="I32" s="237" t="s">
        <v>21</v>
      </c>
      <c r="J32" s="237" t="s">
        <v>5825</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5826</v>
      </c>
      <c r="B33" s="237" t="s">
        <v>5827</v>
      </c>
      <c r="C33" s="237" t="s">
        <v>5828</v>
      </c>
      <c r="D33" s="237" t="s">
        <v>5829</v>
      </c>
      <c r="E33" s="237" t="s">
        <v>21</v>
      </c>
      <c r="F33" s="237" t="s">
        <v>5830</v>
      </c>
      <c r="G33" s="237" t="s">
        <v>21</v>
      </c>
      <c r="H33" s="237" t="s">
        <v>5831</v>
      </c>
      <c r="I33" s="237" t="s">
        <v>5832</v>
      </c>
      <c r="J33" s="237" t="s">
        <v>5833</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5834</v>
      </c>
      <c r="B34" s="237" t="s">
        <v>5835</v>
      </c>
      <c r="C34" s="237" t="s">
        <v>5836</v>
      </c>
      <c r="D34" s="237" t="s">
        <v>5837</v>
      </c>
      <c r="E34" s="237" t="s">
        <v>21</v>
      </c>
      <c r="F34" s="237" t="s">
        <v>21</v>
      </c>
      <c r="G34" s="237" t="s">
        <v>21</v>
      </c>
      <c r="H34" s="237" t="s">
        <v>5838</v>
      </c>
      <c r="I34" s="237" t="s">
        <v>21</v>
      </c>
      <c r="J34" s="237" t="s">
        <v>5839</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5840</v>
      </c>
      <c r="B35" s="237" t="s">
        <v>5841</v>
      </c>
      <c r="C35" s="237" t="s">
        <v>5842</v>
      </c>
      <c r="D35" s="237" t="s">
        <v>5843</v>
      </c>
      <c r="E35" s="237" t="s">
        <v>21</v>
      </c>
      <c r="F35" s="237" t="s">
        <v>5844</v>
      </c>
      <c r="G35" s="237" t="s">
        <v>21</v>
      </c>
      <c r="H35" s="237" t="s">
        <v>5845</v>
      </c>
      <c r="I35" s="237" t="s">
        <v>21</v>
      </c>
      <c r="J35" s="237" t="s">
        <v>5846</v>
      </c>
      <c r="K35" s="240">
        <f>IF(COUNTIF(L35:AY35,"&lt;&gt;")=0,"",SUMPRODUCT(((Recommendations[ImplStatus]="Implemented")+(Recommendations[ImplStatus]="Compensated"))*ISNUMBER(MATCH(Recommendations[Id],L35:AY35,0)))/COUNTIF(L35:AY35,"&lt;&gt;"))</f>
        <v>0</v>
      </c>
      <c r="L35" s="243" t="s">
        <v>89</v>
      </c>
      <c r="M35" s="243" t="s">
        <v>328</v>
      </c>
      <c r="N35" s="243" t="s">
        <v>333</v>
      </c>
      <c r="O35" s="243" t="s">
        <v>337</v>
      </c>
      <c r="P35" s="243" t="s">
        <v>342</v>
      </c>
      <c r="Q35" s="243" t="s">
        <v>347</v>
      </c>
      <c r="R35" s="243" t="s">
        <v>352</v>
      </c>
      <c r="S35" s="243" t="s">
        <v>357</v>
      </c>
      <c r="T35" s="243" t="s">
        <v>411</v>
      </c>
      <c r="U35" s="243" t="s">
        <v>416</v>
      </c>
      <c r="V35" s="243" t="s">
        <v>776</v>
      </c>
      <c r="W35" s="243" t="s">
        <v>1347</v>
      </c>
      <c r="X35" s="243" t="s">
        <v>1352</v>
      </c>
      <c r="Y35" s="243" t="s">
        <v>1357</v>
      </c>
      <c r="Z35" s="243" t="s">
        <v>1362</v>
      </c>
      <c r="AA35" s="243" t="s">
        <v>1367</v>
      </c>
      <c r="AB35" s="243" t="s">
        <v>1392</v>
      </c>
      <c r="AC35" s="243" t="s">
        <v>2201</v>
      </c>
      <c r="AD35" s="243" t="s">
        <v>2205</v>
      </c>
      <c r="AE35" s="243" t="s">
        <v>2210</v>
      </c>
      <c r="AF35" s="243" t="s">
        <v>2215</v>
      </c>
      <c r="AG35" s="243" t="s">
        <v>2220</v>
      </c>
      <c r="AH35" s="243" t="s">
        <v>2238</v>
      </c>
      <c r="AI35" s="243" t="s">
        <v>2389</v>
      </c>
      <c r="AJ35" s="243" t="s">
        <v>2394</v>
      </c>
      <c r="AK35" s="243" t="s">
        <v>2398</v>
      </c>
      <c r="AL35" s="243" t="s">
        <v>2402</v>
      </c>
      <c r="AM35" s="243" t="s">
        <v>2407</v>
      </c>
      <c r="AN35" s="243" t="s">
        <v>2411</v>
      </c>
      <c r="AO35" s="243" t="s">
        <v>2515</v>
      </c>
      <c r="AP35" s="243" t="s">
        <v>2520</v>
      </c>
      <c r="AQ35" s="243" t="s">
        <v>2524</v>
      </c>
      <c r="AR35" s="243"/>
      <c r="AS35" s="243"/>
      <c r="AT35" s="243"/>
      <c r="AU35" s="243"/>
      <c r="AV35" s="243"/>
      <c r="AW35" s="243"/>
      <c r="AX35" s="243"/>
      <c r="AY35" s="253"/>
    </row>
    <row r="36" spans="1:51" ht="60" customHeight="1" x14ac:dyDescent="0.35">
      <c r="A36" s="249" t="s">
        <v>5847</v>
      </c>
      <c r="B36" s="237" t="s">
        <v>5848</v>
      </c>
      <c r="C36" s="237" t="s">
        <v>5849</v>
      </c>
      <c r="D36" s="237" t="s">
        <v>5850</v>
      </c>
      <c r="E36" s="237" t="s">
        <v>21</v>
      </c>
      <c r="F36" s="237" t="s">
        <v>21</v>
      </c>
      <c r="G36" s="237" t="s">
        <v>5851</v>
      </c>
      <c r="H36" s="237" t="s">
        <v>5852</v>
      </c>
      <c r="I36" s="237" t="s">
        <v>21</v>
      </c>
      <c r="J36" s="237" t="s">
        <v>5853</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5854</v>
      </c>
      <c r="B37" s="237" t="s">
        <v>5855</v>
      </c>
      <c r="C37" s="237" t="s">
        <v>5856</v>
      </c>
      <c r="D37" s="237" t="s">
        <v>5857</v>
      </c>
      <c r="E37" s="237" t="s">
        <v>21</v>
      </c>
      <c r="F37" s="237" t="s">
        <v>5858</v>
      </c>
      <c r="G37" s="237" t="s">
        <v>5859</v>
      </c>
      <c r="H37" s="237" t="s">
        <v>5860</v>
      </c>
      <c r="I37" s="237" t="s">
        <v>21</v>
      </c>
      <c r="J37" s="237" t="s">
        <v>5861</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5862</v>
      </c>
      <c r="B38" s="237" t="s">
        <v>5863</v>
      </c>
      <c r="C38" s="237" t="s">
        <v>5864</v>
      </c>
      <c r="D38" s="237" t="s">
        <v>5865</v>
      </c>
      <c r="E38" s="237" t="s">
        <v>21</v>
      </c>
      <c r="F38" s="237" t="s">
        <v>5858</v>
      </c>
      <c r="G38" s="237" t="s">
        <v>5866</v>
      </c>
      <c r="H38" s="237" t="s">
        <v>5867</v>
      </c>
      <c r="I38" s="237" t="s">
        <v>5868</v>
      </c>
      <c r="J38" s="237" t="s">
        <v>5869</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2934</v>
      </c>
      <c r="B39" s="236" t="s">
        <v>5870</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5871</v>
      </c>
      <c r="B40" s="237" t="s">
        <v>5872</v>
      </c>
      <c r="C40" s="237" t="s">
        <v>5873</v>
      </c>
      <c r="D40" s="237" t="s">
        <v>5874</v>
      </c>
      <c r="E40" s="237" t="s">
        <v>21</v>
      </c>
      <c r="F40" s="237" t="s">
        <v>21</v>
      </c>
      <c r="G40" s="237" t="s">
        <v>21</v>
      </c>
      <c r="H40" s="237" t="s">
        <v>5875</v>
      </c>
      <c r="I40" s="237" t="s">
        <v>5876</v>
      </c>
      <c r="J40" s="237" t="s">
        <v>5877</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5878</v>
      </c>
      <c r="B41" s="237" t="s">
        <v>5879</v>
      </c>
      <c r="C41" s="237" t="s">
        <v>5880</v>
      </c>
      <c r="D41" s="237" t="s">
        <v>21</v>
      </c>
      <c r="E41" s="237" t="s">
        <v>21</v>
      </c>
      <c r="F41" s="237" t="s">
        <v>21</v>
      </c>
      <c r="G41" s="237" t="s">
        <v>21</v>
      </c>
      <c r="H41" s="237" t="s">
        <v>5881</v>
      </c>
      <c r="I41" s="237" t="s">
        <v>21</v>
      </c>
      <c r="J41" s="237" t="s">
        <v>5882</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5883</v>
      </c>
      <c r="B42" s="235" t="s">
        <v>5884</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2957</v>
      </c>
      <c r="B43" s="236" t="s">
        <v>5885</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5886</v>
      </c>
      <c r="B44" s="237" t="s">
        <v>5887</v>
      </c>
      <c r="C44" s="237" t="s">
        <v>5888</v>
      </c>
      <c r="D44" s="237" t="s">
        <v>5889</v>
      </c>
      <c r="E44" s="237" t="s">
        <v>5675</v>
      </c>
      <c r="F44" s="237" t="s">
        <v>21</v>
      </c>
      <c r="G44" s="237" t="s">
        <v>21</v>
      </c>
      <c r="H44" s="237" t="s">
        <v>5890</v>
      </c>
      <c r="I44" s="237" t="s">
        <v>21</v>
      </c>
      <c r="J44" s="237" t="s">
        <v>5891</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5892</v>
      </c>
      <c r="B45" s="237" t="s">
        <v>5893</v>
      </c>
      <c r="C45" s="237" t="s">
        <v>5894</v>
      </c>
      <c r="D45" s="237" t="s">
        <v>5681</v>
      </c>
      <c r="E45" s="237" t="s">
        <v>21</v>
      </c>
      <c r="F45" s="237" t="s">
        <v>5683</v>
      </c>
      <c r="G45" s="237" t="s">
        <v>21</v>
      </c>
      <c r="H45" s="237" t="s">
        <v>5895</v>
      </c>
      <c r="I45" s="237" t="s">
        <v>21</v>
      </c>
      <c r="J45" s="237" t="s">
        <v>5896</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2963</v>
      </c>
      <c r="B46" s="236" t="s">
        <v>5897</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5898</v>
      </c>
      <c r="B47" s="237" t="s">
        <v>5899</v>
      </c>
      <c r="C47" s="237" t="s">
        <v>5900</v>
      </c>
      <c r="D47" s="237" t="s">
        <v>5901</v>
      </c>
      <c r="E47" s="237" t="s">
        <v>21</v>
      </c>
      <c r="F47" s="237" t="s">
        <v>5902</v>
      </c>
      <c r="G47" s="237" t="s">
        <v>5903</v>
      </c>
      <c r="H47" s="237" t="s">
        <v>5904</v>
      </c>
      <c r="I47" s="237" t="s">
        <v>5905</v>
      </c>
      <c r="J47" s="237" t="s">
        <v>5906</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2967</v>
      </c>
      <c r="B48" s="236" t="s">
        <v>5907</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5908</v>
      </c>
      <c r="B49" s="237" t="s">
        <v>5909</v>
      </c>
      <c r="C49" s="237" t="s">
        <v>5910</v>
      </c>
      <c r="D49" s="237" t="s">
        <v>5911</v>
      </c>
      <c r="E49" s="237" t="s">
        <v>5912</v>
      </c>
      <c r="F49" s="237" t="s">
        <v>21</v>
      </c>
      <c r="G49" s="237" t="s">
        <v>21</v>
      </c>
      <c r="H49" s="237" t="s">
        <v>5913</v>
      </c>
      <c r="I49" s="237" t="s">
        <v>5914</v>
      </c>
      <c r="J49" s="237" t="s">
        <v>5915</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5916</v>
      </c>
      <c r="B50" s="237" t="s">
        <v>5917</v>
      </c>
      <c r="C50" s="237" t="s">
        <v>5918</v>
      </c>
      <c r="D50" s="237" t="s">
        <v>21</v>
      </c>
      <c r="E50" s="237" t="s">
        <v>5919</v>
      </c>
      <c r="F50" s="237" t="s">
        <v>5920</v>
      </c>
      <c r="G50" s="237" t="s">
        <v>21</v>
      </c>
      <c r="H50" s="237" t="s">
        <v>5913</v>
      </c>
      <c r="I50" s="237" t="s">
        <v>5921</v>
      </c>
      <c r="J50" s="237" t="s">
        <v>5922</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5923</v>
      </c>
      <c r="B51" s="237" t="s">
        <v>5924</v>
      </c>
      <c r="C51" s="237" t="s">
        <v>5925</v>
      </c>
      <c r="D51" s="237" t="s">
        <v>21</v>
      </c>
      <c r="E51" s="237" t="s">
        <v>21</v>
      </c>
      <c r="F51" s="237" t="s">
        <v>5926</v>
      </c>
      <c r="G51" s="237" t="s">
        <v>21</v>
      </c>
      <c r="H51" s="237" t="s">
        <v>5913</v>
      </c>
      <c r="I51" s="237" t="s">
        <v>5927</v>
      </c>
      <c r="J51" s="237" t="s">
        <v>5928</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5929</v>
      </c>
      <c r="B52" s="237" t="s">
        <v>5930</v>
      </c>
      <c r="C52" s="237" t="s">
        <v>5931</v>
      </c>
      <c r="D52" s="237" t="s">
        <v>21</v>
      </c>
      <c r="E52" s="237" t="s">
        <v>21</v>
      </c>
      <c r="F52" s="237" t="s">
        <v>5932</v>
      </c>
      <c r="G52" s="237" t="s">
        <v>21</v>
      </c>
      <c r="H52" s="237" t="s">
        <v>5913</v>
      </c>
      <c r="I52" s="237" t="s">
        <v>5933</v>
      </c>
      <c r="J52" s="237" t="s">
        <v>5934</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5935</v>
      </c>
      <c r="B53" s="237" t="s">
        <v>5936</v>
      </c>
      <c r="C53" s="237" t="s">
        <v>5937</v>
      </c>
      <c r="D53" s="237" t="s">
        <v>5938</v>
      </c>
      <c r="E53" s="237" t="s">
        <v>5939</v>
      </c>
      <c r="F53" s="237" t="s">
        <v>21</v>
      </c>
      <c r="G53" s="237" t="s">
        <v>21</v>
      </c>
      <c r="H53" s="237" t="s">
        <v>5940</v>
      </c>
      <c r="I53" s="237" t="s">
        <v>21</v>
      </c>
      <c r="J53" s="237" t="s">
        <v>5941</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5942</v>
      </c>
      <c r="B54" s="237" t="s">
        <v>5943</v>
      </c>
      <c r="C54" s="237" t="s">
        <v>5937</v>
      </c>
      <c r="D54" s="237" t="s">
        <v>5938</v>
      </c>
      <c r="E54" s="237" t="s">
        <v>21</v>
      </c>
      <c r="F54" s="237" t="s">
        <v>21</v>
      </c>
      <c r="G54" s="237" t="s">
        <v>21</v>
      </c>
      <c r="H54" s="237" t="s">
        <v>5944</v>
      </c>
      <c r="I54" s="237" t="s">
        <v>5945</v>
      </c>
      <c r="J54" s="237" t="s">
        <v>5946</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2971</v>
      </c>
      <c r="B55" s="236" t="s">
        <v>5947</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5948</v>
      </c>
      <c r="B56" s="237" t="s">
        <v>5949</v>
      </c>
      <c r="C56" s="237" t="s">
        <v>5950</v>
      </c>
      <c r="D56" s="237" t="s">
        <v>5951</v>
      </c>
      <c r="E56" s="237" t="s">
        <v>5952</v>
      </c>
      <c r="F56" s="237" t="s">
        <v>21</v>
      </c>
      <c r="G56" s="237" t="s">
        <v>5953</v>
      </c>
      <c r="H56" s="237" t="s">
        <v>21</v>
      </c>
      <c r="I56" s="237" t="s">
        <v>21</v>
      </c>
      <c r="J56" s="237" t="s">
        <v>5954</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5955</v>
      </c>
      <c r="B57" s="237" t="s">
        <v>5956</v>
      </c>
      <c r="C57" s="237" t="s">
        <v>5957</v>
      </c>
      <c r="D57" s="237" t="s">
        <v>5958</v>
      </c>
      <c r="E57" s="237" t="s">
        <v>5959</v>
      </c>
      <c r="F57" s="237" t="s">
        <v>21</v>
      </c>
      <c r="G57" s="237" t="s">
        <v>5960</v>
      </c>
      <c r="H57" s="237" t="s">
        <v>5961</v>
      </c>
      <c r="I57" s="237" t="s">
        <v>21</v>
      </c>
      <c r="J57" s="237" t="s">
        <v>5962</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2975</v>
      </c>
      <c r="B58" s="236" t="s">
        <v>5963</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5964</v>
      </c>
      <c r="B59" s="237" t="s">
        <v>5965</v>
      </c>
      <c r="C59" s="237" t="s">
        <v>5966</v>
      </c>
      <c r="D59" s="237" t="s">
        <v>5967</v>
      </c>
      <c r="E59" s="237" t="s">
        <v>21</v>
      </c>
      <c r="F59" s="237" t="s">
        <v>21</v>
      </c>
      <c r="G59" s="237" t="s">
        <v>5968</v>
      </c>
      <c r="H59" s="237" t="s">
        <v>5969</v>
      </c>
      <c r="I59" s="237" t="s">
        <v>5970</v>
      </c>
      <c r="J59" s="237" t="s">
        <v>5971</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5972</v>
      </c>
      <c r="B60" s="237" t="s">
        <v>5973</v>
      </c>
      <c r="C60" s="237" t="s">
        <v>5974</v>
      </c>
      <c r="D60" s="237" t="s">
        <v>21</v>
      </c>
      <c r="E60" s="237" t="s">
        <v>5975</v>
      </c>
      <c r="F60" s="237" t="s">
        <v>5976</v>
      </c>
      <c r="G60" s="237" t="s">
        <v>21</v>
      </c>
      <c r="H60" s="237" t="s">
        <v>5977</v>
      </c>
      <c r="I60" s="237" t="s">
        <v>5978</v>
      </c>
      <c r="J60" s="237" t="s">
        <v>5979</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5980</v>
      </c>
      <c r="B61" s="237" t="s">
        <v>5981</v>
      </c>
      <c r="C61" s="237" t="s">
        <v>5982</v>
      </c>
      <c r="D61" s="237" t="s">
        <v>21</v>
      </c>
      <c r="E61" s="237" t="s">
        <v>21</v>
      </c>
      <c r="F61" s="237" t="s">
        <v>21</v>
      </c>
      <c r="G61" s="237" t="s">
        <v>5983</v>
      </c>
      <c r="H61" s="237" t="s">
        <v>5984</v>
      </c>
      <c r="I61" s="237" t="s">
        <v>5985</v>
      </c>
      <c r="J61" s="237" t="s">
        <v>5986</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5987</v>
      </c>
      <c r="B62" s="237" t="s">
        <v>5988</v>
      </c>
      <c r="C62" s="237" t="s">
        <v>5989</v>
      </c>
      <c r="D62" s="237" t="s">
        <v>5990</v>
      </c>
      <c r="E62" s="237" t="s">
        <v>21</v>
      </c>
      <c r="F62" s="237" t="s">
        <v>21</v>
      </c>
      <c r="G62" s="237" t="s">
        <v>21</v>
      </c>
      <c r="H62" s="237" t="s">
        <v>5991</v>
      </c>
      <c r="I62" s="237" t="s">
        <v>5992</v>
      </c>
      <c r="J62" s="237" t="s">
        <v>5993</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2979</v>
      </c>
      <c r="B63" s="236" t="s">
        <v>5994</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5995</v>
      </c>
      <c r="B64" s="237" t="s">
        <v>5996</v>
      </c>
      <c r="C64" s="237" t="s">
        <v>5997</v>
      </c>
      <c r="D64" s="237" t="s">
        <v>5998</v>
      </c>
      <c r="E64" s="237" t="s">
        <v>21</v>
      </c>
      <c r="F64" s="237" t="s">
        <v>21</v>
      </c>
      <c r="G64" s="237" t="s">
        <v>5999</v>
      </c>
      <c r="H64" s="237" t="s">
        <v>6000</v>
      </c>
      <c r="I64" s="237" t="s">
        <v>6001</v>
      </c>
      <c r="J64" s="237" t="s">
        <v>6002</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6003</v>
      </c>
      <c r="B65" s="237" t="s">
        <v>6004</v>
      </c>
      <c r="C65" s="237" t="s">
        <v>6005</v>
      </c>
      <c r="D65" s="237" t="s">
        <v>6006</v>
      </c>
      <c r="E65" s="237" t="s">
        <v>21</v>
      </c>
      <c r="F65" s="237" t="s">
        <v>21</v>
      </c>
      <c r="G65" s="237" t="s">
        <v>21</v>
      </c>
      <c r="H65" s="237" t="s">
        <v>6007</v>
      </c>
      <c r="I65" s="237" t="s">
        <v>6008</v>
      </c>
      <c r="J65" s="237" t="s">
        <v>6009</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6010</v>
      </c>
      <c r="B66" s="237" t="s">
        <v>6011</v>
      </c>
      <c r="C66" s="237" t="s">
        <v>6012</v>
      </c>
      <c r="D66" s="237" t="s">
        <v>6013</v>
      </c>
      <c r="E66" s="237" t="s">
        <v>21</v>
      </c>
      <c r="F66" s="237" t="s">
        <v>21</v>
      </c>
      <c r="G66" s="237" t="s">
        <v>21</v>
      </c>
      <c r="H66" s="237" t="s">
        <v>6014</v>
      </c>
      <c r="I66" s="237" t="s">
        <v>6015</v>
      </c>
      <c r="J66" s="237" t="s">
        <v>6016</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6017</v>
      </c>
      <c r="B67" s="237" t="s">
        <v>6018</v>
      </c>
      <c r="C67" s="237" t="s">
        <v>6019</v>
      </c>
      <c r="D67" s="237" t="s">
        <v>6020</v>
      </c>
      <c r="E67" s="237" t="s">
        <v>21</v>
      </c>
      <c r="F67" s="237" t="s">
        <v>21</v>
      </c>
      <c r="G67" s="237" t="s">
        <v>21</v>
      </c>
      <c r="H67" s="237" t="s">
        <v>6021</v>
      </c>
      <c r="I67" s="237" t="s">
        <v>21</v>
      </c>
      <c r="J67" s="237" t="s">
        <v>6022</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6023</v>
      </c>
      <c r="B68" s="237" t="s">
        <v>6024</v>
      </c>
      <c r="C68" s="237" t="s">
        <v>6025</v>
      </c>
      <c r="D68" s="237" t="s">
        <v>21</v>
      </c>
      <c r="E68" s="237" t="s">
        <v>21</v>
      </c>
      <c r="F68" s="237" t="s">
        <v>21</v>
      </c>
      <c r="G68" s="237" t="s">
        <v>21</v>
      </c>
      <c r="H68" s="237" t="s">
        <v>6026</v>
      </c>
      <c r="I68" s="237" t="s">
        <v>21</v>
      </c>
      <c r="J68" s="237" t="s">
        <v>6027</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2983</v>
      </c>
      <c r="B69" s="236" t="s">
        <v>6028</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6029</v>
      </c>
      <c r="B70" s="237" t="s">
        <v>6030</v>
      </c>
      <c r="C70" s="237" t="s">
        <v>6031</v>
      </c>
      <c r="D70" s="237" t="s">
        <v>21</v>
      </c>
      <c r="E70" s="237" t="s">
        <v>21</v>
      </c>
      <c r="F70" s="237" t="s">
        <v>21</v>
      </c>
      <c r="G70" s="237" t="s">
        <v>6032</v>
      </c>
      <c r="H70" s="237" t="s">
        <v>6033</v>
      </c>
      <c r="I70" s="237" t="s">
        <v>21</v>
      </c>
      <c r="J70" s="237" t="s">
        <v>6034</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6035</v>
      </c>
      <c r="B71" s="237" t="s">
        <v>6036</v>
      </c>
      <c r="C71" s="237" t="s">
        <v>6037</v>
      </c>
      <c r="D71" s="237" t="s">
        <v>21</v>
      </c>
      <c r="E71" s="237" t="s">
        <v>21</v>
      </c>
      <c r="F71" s="237" t="s">
        <v>21</v>
      </c>
      <c r="G71" s="237" t="s">
        <v>21</v>
      </c>
      <c r="H71" s="237" t="s">
        <v>6038</v>
      </c>
      <c r="I71" s="237" t="s">
        <v>21</v>
      </c>
      <c r="J71" s="237" t="s">
        <v>6039</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6040</v>
      </c>
      <c r="B72" s="237" t="s">
        <v>6041</v>
      </c>
      <c r="C72" s="237" t="s">
        <v>6042</v>
      </c>
      <c r="D72" s="237" t="s">
        <v>6043</v>
      </c>
      <c r="E72" s="237" t="s">
        <v>6044</v>
      </c>
      <c r="F72" s="237" t="s">
        <v>21</v>
      </c>
      <c r="G72" s="237" t="s">
        <v>21</v>
      </c>
      <c r="H72" s="237" t="s">
        <v>6045</v>
      </c>
      <c r="I72" s="237" t="s">
        <v>21</v>
      </c>
      <c r="J72" s="237" t="s">
        <v>6046</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6047</v>
      </c>
      <c r="B73" s="237" t="s">
        <v>6048</v>
      </c>
      <c r="C73" s="237" t="s">
        <v>6049</v>
      </c>
      <c r="D73" s="237" t="s">
        <v>6050</v>
      </c>
      <c r="E73" s="237" t="s">
        <v>6044</v>
      </c>
      <c r="F73" s="237" t="s">
        <v>21</v>
      </c>
      <c r="G73" s="237" t="s">
        <v>6051</v>
      </c>
      <c r="H73" s="237" t="s">
        <v>6052</v>
      </c>
      <c r="I73" s="237" t="s">
        <v>21</v>
      </c>
      <c r="J73" s="237" t="s">
        <v>6053</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6054</v>
      </c>
      <c r="B74" s="237" t="s">
        <v>6055</v>
      </c>
      <c r="C74" s="237" t="s">
        <v>6056</v>
      </c>
      <c r="D74" s="237" t="s">
        <v>6050</v>
      </c>
      <c r="E74" s="237" t="s">
        <v>6057</v>
      </c>
      <c r="F74" s="237" t="s">
        <v>21</v>
      </c>
      <c r="G74" s="237" t="s">
        <v>6058</v>
      </c>
      <c r="H74" s="237" t="s">
        <v>6059</v>
      </c>
      <c r="I74" s="237" t="s">
        <v>6060</v>
      </c>
      <c r="J74" s="237" t="s">
        <v>6061</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6062</v>
      </c>
      <c r="B75" s="237" t="s">
        <v>6063</v>
      </c>
      <c r="C75" s="237" t="s">
        <v>6064</v>
      </c>
      <c r="D75" s="237" t="s">
        <v>6065</v>
      </c>
      <c r="E75" s="237" t="s">
        <v>6057</v>
      </c>
      <c r="F75" s="237" t="s">
        <v>6066</v>
      </c>
      <c r="G75" s="237" t="s">
        <v>6067</v>
      </c>
      <c r="H75" s="237" t="s">
        <v>6068</v>
      </c>
      <c r="I75" s="237" t="s">
        <v>6069</v>
      </c>
      <c r="J75" s="237" t="s">
        <v>6070</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6071</v>
      </c>
      <c r="B76" s="237" t="s">
        <v>6072</v>
      </c>
      <c r="C76" s="237" t="s">
        <v>6073</v>
      </c>
      <c r="D76" s="237" t="s">
        <v>6074</v>
      </c>
      <c r="E76" s="237" t="s">
        <v>21</v>
      </c>
      <c r="F76" s="237" t="s">
        <v>21</v>
      </c>
      <c r="G76" s="237" t="s">
        <v>21</v>
      </c>
      <c r="H76" s="237" t="s">
        <v>6075</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6076</v>
      </c>
      <c r="B77" s="237" t="s">
        <v>6077</v>
      </c>
      <c r="C77" s="237" t="s">
        <v>6078</v>
      </c>
      <c r="D77" s="237" t="s">
        <v>21</v>
      </c>
      <c r="E77" s="237" t="s">
        <v>21</v>
      </c>
      <c r="F77" s="237" t="s">
        <v>21</v>
      </c>
      <c r="G77" s="237" t="s">
        <v>6079</v>
      </c>
      <c r="H77" s="237" t="s">
        <v>6080</v>
      </c>
      <c r="I77" s="237" t="s">
        <v>21</v>
      </c>
      <c r="J77" s="237" t="s">
        <v>6081</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6082</v>
      </c>
      <c r="B78" s="237" t="s">
        <v>6083</v>
      </c>
      <c r="C78" s="237" t="s">
        <v>6084</v>
      </c>
      <c r="D78" s="237" t="s">
        <v>21</v>
      </c>
      <c r="E78" s="237" t="s">
        <v>21</v>
      </c>
      <c r="F78" s="237" t="s">
        <v>21</v>
      </c>
      <c r="G78" s="237" t="s">
        <v>6085</v>
      </c>
      <c r="H78" s="237" t="s">
        <v>6086</v>
      </c>
      <c r="I78" s="237" t="s">
        <v>6087</v>
      </c>
      <c r="J78" s="237" t="s">
        <v>6088</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6089</v>
      </c>
      <c r="B79" s="235" t="s">
        <v>6090</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3017</v>
      </c>
      <c r="B80" s="236" t="s">
        <v>6091</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6092</v>
      </c>
      <c r="B81" s="237" t="s">
        <v>6093</v>
      </c>
      <c r="C81" s="237" t="s">
        <v>6094</v>
      </c>
      <c r="D81" s="237" t="s">
        <v>5889</v>
      </c>
      <c r="E81" s="237" t="s">
        <v>6095</v>
      </c>
      <c r="F81" s="237" t="s">
        <v>21</v>
      </c>
      <c r="G81" s="237" t="s">
        <v>21</v>
      </c>
      <c r="H81" s="237" t="s">
        <v>6096</v>
      </c>
      <c r="I81" s="237" t="s">
        <v>21</v>
      </c>
      <c r="J81" s="237" t="s">
        <v>6097</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6098</v>
      </c>
      <c r="B82" s="237" t="s">
        <v>6099</v>
      </c>
      <c r="C82" s="237" t="s">
        <v>5680</v>
      </c>
      <c r="D82" s="237" t="s">
        <v>5681</v>
      </c>
      <c r="E82" s="237" t="s">
        <v>21</v>
      </c>
      <c r="F82" s="237" t="s">
        <v>5683</v>
      </c>
      <c r="G82" s="237" t="s">
        <v>21</v>
      </c>
      <c r="H82" s="237" t="s">
        <v>6100</v>
      </c>
      <c r="I82" s="237" t="s">
        <v>21</v>
      </c>
      <c r="J82" s="237" t="s">
        <v>6101</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3022</v>
      </c>
      <c r="B83" s="236" t="s">
        <v>6102</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6103</v>
      </c>
      <c r="B84" s="237" t="s">
        <v>6104</v>
      </c>
      <c r="C84" s="237" t="s">
        <v>6105</v>
      </c>
      <c r="D84" s="237" t="s">
        <v>6106</v>
      </c>
      <c r="E84" s="237" t="s">
        <v>21</v>
      </c>
      <c r="F84" s="237" t="s">
        <v>6107</v>
      </c>
      <c r="G84" s="237" t="s">
        <v>6108</v>
      </c>
      <c r="H84" s="237" t="s">
        <v>6109</v>
      </c>
      <c r="I84" s="237" t="s">
        <v>6110</v>
      </c>
      <c r="J84" s="237" t="s">
        <v>6111</v>
      </c>
      <c r="K84" s="240">
        <f>IF(COUNTIF(L84:AY84,"&lt;&gt;")=0,"",SUMPRODUCT(((Recommendations[ImplStatus]="Implemented")+(Recommendations[ImplStatus]="Compensated"))*ISNUMBER(MATCH(Recommendations[Id],L84:AY84,0)))/COUNTIF(L84:AY84,"&lt;&gt;"))</f>
        <v>0</v>
      </c>
      <c r="L84" s="243" t="s">
        <v>14</v>
      </c>
      <c r="M84" s="243" t="s">
        <v>104</v>
      </c>
      <c r="N84" s="243" t="s">
        <v>119</v>
      </c>
      <c r="O84" s="243" t="s">
        <v>164</v>
      </c>
      <c r="P84" s="243" t="s">
        <v>212</v>
      </c>
      <c r="Q84" s="243" t="s">
        <v>222</v>
      </c>
      <c r="R84" s="243" t="s">
        <v>226</v>
      </c>
      <c r="S84" s="243" t="s">
        <v>230</v>
      </c>
      <c r="T84" s="243" t="s">
        <v>249</v>
      </c>
      <c r="U84" s="243" t="s">
        <v>253</v>
      </c>
      <c r="V84" s="243" t="s">
        <v>377</v>
      </c>
      <c r="W84" s="243" t="s">
        <v>382</v>
      </c>
      <c r="X84" s="243" t="s">
        <v>387</v>
      </c>
      <c r="Y84" s="243" t="s">
        <v>452</v>
      </c>
      <c r="Z84" s="243" t="s">
        <v>460</v>
      </c>
      <c r="AA84" s="243" t="s">
        <v>463</v>
      </c>
      <c r="AB84" s="243" t="s">
        <v>464</v>
      </c>
      <c r="AC84" s="243" t="s">
        <v>469</v>
      </c>
      <c r="AD84" s="243" t="s">
        <v>687</v>
      </c>
      <c r="AE84" s="243" t="s">
        <v>692</v>
      </c>
      <c r="AF84" s="243" t="s">
        <v>693</v>
      </c>
      <c r="AG84" s="243" t="s">
        <v>703</v>
      </c>
      <c r="AH84" s="243" t="s">
        <v>720</v>
      </c>
      <c r="AI84" s="243" t="s">
        <v>781</v>
      </c>
      <c r="AJ84" s="243" t="s">
        <v>791</v>
      </c>
      <c r="AK84" s="243" t="s">
        <v>800</v>
      </c>
      <c r="AL84" s="243" t="s">
        <v>853</v>
      </c>
      <c r="AM84" s="243" t="s">
        <v>866</v>
      </c>
      <c r="AN84" s="243" t="s">
        <v>868</v>
      </c>
      <c r="AO84" s="243" t="s">
        <v>873</v>
      </c>
      <c r="AP84" s="243" t="s">
        <v>924</v>
      </c>
      <c r="AQ84" s="243" t="s">
        <v>939</v>
      </c>
      <c r="AR84" s="243" t="s">
        <v>967</v>
      </c>
      <c r="AS84" s="243" t="s">
        <v>970</v>
      </c>
      <c r="AT84" s="243" t="s">
        <v>1010</v>
      </c>
      <c r="AU84" s="243" t="s">
        <v>1077</v>
      </c>
      <c r="AV84" s="243" t="s">
        <v>1082</v>
      </c>
      <c r="AW84" s="243" t="s">
        <v>1808</v>
      </c>
      <c r="AX84" s="243" t="s">
        <v>1812</v>
      </c>
      <c r="AY84" s="253" t="s">
        <v>1817</v>
      </c>
    </row>
    <row r="85" spans="1:51" ht="60" customHeight="1" x14ac:dyDescent="0.35">
      <c r="A85" s="249" t="s">
        <v>6112</v>
      </c>
      <c r="B85" s="237" t="s">
        <v>6113</v>
      </c>
      <c r="C85" s="237" t="s">
        <v>6114</v>
      </c>
      <c r="D85" s="237" t="s">
        <v>6115</v>
      </c>
      <c r="E85" s="237" t="s">
        <v>21</v>
      </c>
      <c r="F85" s="237" t="s">
        <v>21</v>
      </c>
      <c r="G85" s="237" t="s">
        <v>21</v>
      </c>
      <c r="H85" s="237" t="s">
        <v>6116</v>
      </c>
      <c r="I85" s="237" t="s">
        <v>6117</v>
      </c>
      <c r="J85" s="237" t="s">
        <v>6118</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6119</v>
      </c>
      <c r="B86" s="237" t="s">
        <v>6120</v>
      </c>
      <c r="C86" s="237" t="s">
        <v>6121</v>
      </c>
      <c r="D86" s="237" t="s">
        <v>6122</v>
      </c>
      <c r="E86" s="237" t="s">
        <v>21</v>
      </c>
      <c r="F86" s="237" t="s">
        <v>21</v>
      </c>
      <c r="G86" s="237" t="s">
        <v>6123</v>
      </c>
      <c r="H86" s="237" t="s">
        <v>6124</v>
      </c>
      <c r="I86" s="237" t="s">
        <v>21</v>
      </c>
      <c r="J86" s="237" t="s">
        <v>6125</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6126</v>
      </c>
      <c r="B87" s="237" t="s">
        <v>6127</v>
      </c>
      <c r="C87" s="237" t="s">
        <v>6128</v>
      </c>
      <c r="D87" s="237" t="s">
        <v>6129</v>
      </c>
      <c r="E87" s="237" t="s">
        <v>21</v>
      </c>
      <c r="F87" s="237" t="s">
        <v>6130</v>
      </c>
      <c r="G87" s="237" t="s">
        <v>21</v>
      </c>
      <c r="H87" s="237" t="s">
        <v>6131</v>
      </c>
      <c r="I87" s="237" t="s">
        <v>6132</v>
      </c>
      <c r="J87" s="237" t="s">
        <v>6133</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6134</v>
      </c>
      <c r="B88" s="235" t="s">
        <v>6135</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3069</v>
      </c>
      <c r="B89" s="236" t="s">
        <v>6136</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6137</v>
      </c>
      <c r="B90" s="237" t="s">
        <v>6138</v>
      </c>
      <c r="C90" s="237" t="s">
        <v>6139</v>
      </c>
      <c r="D90" s="237" t="s">
        <v>5889</v>
      </c>
      <c r="E90" s="237" t="s">
        <v>5675</v>
      </c>
      <c r="F90" s="237" t="s">
        <v>21</v>
      </c>
      <c r="G90" s="237" t="s">
        <v>21</v>
      </c>
      <c r="H90" s="237" t="s">
        <v>6140</v>
      </c>
      <c r="I90" s="237" t="s">
        <v>21</v>
      </c>
      <c r="J90" s="237" t="s">
        <v>6141</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6142</v>
      </c>
      <c r="B91" s="237" t="s">
        <v>6143</v>
      </c>
      <c r="C91" s="237" t="s">
        <v>6144</v>
      </c>
      <c r="D91" s="237" t="s">
        <v>5681</v>
      </c>
      <c r="E91" s="237" t="s">
        <v>21</v>
      </c>
      <c r="F91" s="237" t="s">
        <v>5683</v>
      </c>
      <c r="G91" s="237" t="s">
        <v>21</v>
      </c>
      <c r="H91" s="237" t="s">
        <v>6145</v>
      </c>
      <c r="I91" s="237" t="s">
        <v>21</v>
      </c>
      <c r="J91" s="237" t="s">
        <v>6146</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3073</v>
      </c>
      <c r="B92" s="236" t="s">
        <v>6147</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6148</v>
      </c>
      <c r="B93" s="237" t="s">
        <v>6149</v>
      </c>
      <c r="C93" s="237" t="s">
        <v>6150</v>
      </c>
      <c r="D93" s="237" t="s">
        <v>6151</v>
      </c>
      <c r="E93" s="237" t="s">
        <v>6152</v>
      </c>
      <c r="F93" s="237" t="s">
        <v>21</v>
      </c>
      <c r="G93" s="237" t="s">
        <v>21</v>
      </c>
      <c r="H93" s="237" t="s">
        <v>6153</v>
      </c>
      <c r="I93" s="237" t="s">
        <v>21</v>
      </c>
      <c r="J93" s="237" t="s">
        <v>6154</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6155</v>
      </c>
      <c r="B94" s="237" t="s">
        <v>6156</v>
      </c>
      <c r="C94" s="237" t="s">
        <v>6157</v>
      </c>
      <c r="D94" s="237" t="s">
        <v>6158</v>
      </c>
      <c r="E94" s="237" t="s">
        <v>21</v>
      </c>
      <c r="F94" s="237" t="s">
        <v>6159</v>
      </c>
      <c r="G94" s="237" t="s">
        <v>21</v>
      </c>
      <c r="H94" s="237" t="s">
        <v>6160</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6161</v>
      </c>
      <c r="B95" s="237" t="s">
        <v>6162</v>
      </c>
      <c r="C95" s="237" t="s">
        <v>6163</v>
      </c>
      <c r="D95" s="237" t="s">
        <v>6164</v>
      </c>
      <c r="E95" s="237" t="s">
        <v>21</v>
      </c>
      <c r="F95" s="237" t="s">
        <v>21</v>
      </c>
      <c r="G95" s="237" t="s">
        <v>21</v>
      </c>
      <c r="H95" s="237" t="s">
        <v>6165</v>
      </c>
      <c r="I95" s="237" t="s">
        <v>6166</v>
      </c>
      <c r="J95" s="237" t="s">
        <v>6167</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6168</v>
      </c>
      <c r="B96" s="237" t="s">
        <v>6169</v>
      </c>
      <c r="C96" s="237" t="s">
        <v>6170</v>
      </c>
      <c r="D96" s="237" t="s">
        <v>21</v>
      </c>
      <c r="E96" s="237" t="s">
        <v>21</v>
      </c>
      <c r="F96" s="237" t="s">
        <v>21</v>
      </c>
      <c r="G96" s="237" t="s">
        <v>21</v>
      </c>
      <c r="H96" s="237" t="s">
        <v>6171</v>
      </c>
      <c r="I96" s="237" t="s">
        <v>6117</v>
      </c>
      <c r="J96" s="237" t="s">
        <v>6172</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3077</v>
      </c>
      <c r="B97" s="236" t="s">
        <v>6173</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6174</v>
      </c>
      <c r="B98" s="237" t="s">
        <v>6175</v>
      </c>
      <c r="C98" s="237" t="s">
        <v>6176</v>
      </c>
      <c r="D98" s="237" t="s">
        <v>6177</v>
      </c>
      <c r="E98" s="237" t="s">
        <v>21</v>
      </c>
      <c r="F98" s="237" t="s">
        <v>21</v>
      </c>
      <c r="G98" s="237" t="s">
        <v>21</v>
      </c>
      <c r="H98" s="237" t="s">
        <v>6178</v>
      </c>
      <c r="I98" s="237" t="s">
        <v>21</v>
      </c>
      <c r="J98" s="237" t="s">
        <v>6179</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6180</v>
      </c>
      <c r="B99" s="237" t="s">
        <v>6181</v>
      </c>
      <c r="C99" s="237" t="s">
        <v>6182</v>
      </c>
      <c r="D99" s="237" t="s">
        <v>6183</v>
      </c>
      <c r="E99" s="237" t="s">
        <v>6184</v>
      </c>
      <c r="F99" s="237" t="s">
        <v>21</v>
      </c>
      <c r="G99" s="237" t="s">
        <v>21</v>
      </c>
      <c r="H99" s="237" t="s">
        <v>6185</v>
      </c>
      <c r="I99" s="237" t="s">
        <v>21</v>
      </c>
      <c r="J99" s="237" t="s">
        <v>6186</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6187</v>
      </c>
      <c r="B100" s="237" t="s">
        <v>6188</v>
      </c>
      <c r="C100" s="237" t="s">
        <v>6189</v>
      </c>
      <c r="D100" s="237" t="s">
        <v>21</v>
      </c>
      <c r="E100" s="237" t="s">
        <v>21</v>
      </c>
      <c r="F100" s="237" t="s">
        <v>21</v>
      </c>
      <c r="G100" s="237" t="s">
        <v>21</v>
      </c>
      <c r="H100" s="237" t="s">
        <v>6190</v>
      </c>
      <c r="I100" s="237" t="s">
        <v>6191</v>
      </c>
      <c r="J100" s="237" t="s">
        <v>6192</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6193</v>
      </c>
      <c r="B101" s="237" t="s">
        <v>6194</v>
      </c>
      <c r="C101" s="237" t="s">
        <v>6195</v>
      </c>
      <c r="D101" s="237" t="s">
        <v>21</v>
      </c>
      <c r="E101" s="237" t="s">
        <v>21</v>
      </c>
      <c r="F101" s="237" t="s">
        <v>21</v>
      </c>
      <c r="G101" s="237" t="s">
        <v>21</v>
      </c>
      <c r="H101" s="237" t="s">
        <v>6196</v>
      </c>
      <c r="I101" s="237" t="s">
        <v>6117</v>
      </c>
      <c r="J101" s="237" t="s">
        <v>6197</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6198</v>
      </c>
      <c r="B102" s="237" t="s">
        <v>6199</v>
      </c>
      <c r="C102" s="237" t="s">
        <v>6200</v>
      </c>
      <c r="D102" s="237" t="s">
        <v>6201</v>
      </c>
      <c r="E102" s="237" t="s">
        <v>21</v>
      </c>
      <c r="F102" s="237" t="s">
        <v>21</v>
      </c>
      <c r="G102" s="237" t="s">
        <v>21</v>
      </c>
      <c r="H102" s="237" t="s">
        <v>6202</v>
      </c>
      <c r="I102" s="237" t="s">
        <v>21</v>
      </c>
      <c r="J102" s="237" t="s">
        <v>6203</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6204</v>
      </c>
      <c r="B103" s="237" t="s">
        <v>6205</v>
      </c>
      <c r="C103" s="237" t="s">
        <v>6206</v>
      </c>
      <c r="D103" s="237" t="s">
        <v>6201</v>
      </c>
      <c r="E103" s="237" t="s">
        <v>21</v>
      </c>
      <c r="F103" s="237" t="s">
        <v>6207</v>
      </c>
      <c r="G103" s="237" t="s">
        <v>21</v>
      </c>
      <c r="H103" s="237" t="s">
        <v>6208</v>
      </c>
      <c r="I103" s="237" t="s">
        <v>6209</v>
      </c>
      <c r="J103" s="237" t="s">
        <v>6210</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3081</v>
      </c>
      <c r="B104" s="236" t="s">
        <v>6211</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6212</v>
      </c>
      <c r="B105" s="237" t="s">
        <v>6213</v>
      </c>
      <c r="C105" s="237" t="s">
        <v>6214</v>
      </c>
      <c r="D105" s="237" t="s">
        <v>6215</v>
      </c>
      <c r="E105" s="237" t="s">
        <v>6216</v>
      </c>
      <c r="F105" s="237" t="s">
        <v>21</v>
      </c>
      <c r="G105" s="237" t="s">
        <v>21</v>
      </c>
      <c r="H105" s="237" t="s">
        <v>6217</v>
      </c>
      <c r="I105" s="237" t="s">
        <v>6218</v>
      </c>
      <c r="J105" s="237" t="s">
        <v>6219</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6220</v>
      </c>
      <c r="B106" s="235" t="s">
        <v>6221</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3095</v>
      </c>
      <c r="B107" s="236" t="s">
        <v>6222</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6223</v>
      </c>
      <c r="B108" s="237" t="s">
        <v>6224</v>
      </c>
      <c r="C108" s="237" t="s">
        <v>6225</v>
      </c>
      <c r="D108" s="237" t="s">
        <v>5889</v>
      </c>
      <c r="E108" s="237" t="s">
        <v>5675</v>
      </c>
      <c r="F108" s="237" t="s">
        <v>21</v>
      </c>
      <c r="G108" s="237" t="s">
        <v>21</v>
      </c>
      <c r="H108" s="237" t="s">
        <v>6226</v>
      </c>
      <c r="I108" s="237" t="s">
        <v>21</v>
      </c>
      <c r="J108" s="237" t="s">
        <v>6227</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6228</v>
      </c>
      <c r="B109" s="237" t="s">
        <v>6229</v>
      </c>
      <c r="C109" s="237" t="s">
        <v>6230</v>
      </c>
      <c r="D109" s="237" t="s">
        <v>5681</v>
      </c>
      <c r="E109" s="237" t="s">
        <v>21</v>
      </c>
      <c r="F109" s="237" t="s">
        <v>5683</v>
      </c>
      <c r="G109" s="237" t="s">
        <v>21</v>
      </c>
      <c r="H109" s="237" t="s">
        <v>6231</v>
      </c>
      <c r="I109" s="237" t="s">
        <v>21</v>
      </c>
      <c r="J109" s="237" t="s">
        <v>6232</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3099</v>
      </c>
      <c r="B110" s="236" t="s">
        <v>6233</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6234</v>
      </c>
      <c r="B111" s="237" t="s">
        <v>6235</v>
      </c>
      <c r="C111" s="237" t="s">
        <v>6236</v>
      </c>
      <c r="D111" s="237" t="s">
        <v>6237</v>
      </c>
      <c r="E111" s="237" t="s">
        <v>21</v>
      </c>
      <c r="F111" s="237" t="s">
        <v>6238</v>
      </c>
      <c r="G111" s="237" t="s">
        <v>21</v>
      </c>
      <c r="H111" s="237" t="s">
        <v>6239</v>
      </c>
      <c r="I111" s="237" t="s">
        <v>6240</v>
      </c>
      <c r="J111" s="237" t="s">
        <v>6241</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6242</v>
      </c>
      <c r="B112" s="237" t="s">
        <v>6243</v>
      </c>
      <c r="C112" s="237" t="s">
        <v>6244</v>
      </c>
      <c r="D112" s="237" t="s">
        <v>6245</v>
      </c>
      <c r="E112" s="237" t="s">
        <v>21</v>
      </c>
      <c r="F112" s="237" t="s">
        <v>21</v>
      </c>
      <c r="G112" s="237" t="s">
        <v>21</v>
      </c>
      <c r="H112" s="237" t="s">
        <v>6246</v>
      </c>
      <c r="I112" s="237" t="s">
        <v>21</v>
      </c>
      <c r="J112" s="237" t="s">
        <v>6247</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6248</v>
      </c>
      <c r="B113" s="237" t="s">
        <v>6249</v>
      </c>
      <c r="C113" s="237" t="s">
        <v>6250</v>
      </c>
      <c r="D113" s="237" t="s">
        <v>6251</v>
      </c>
      <c r="E113" s="237" t="s">
        <v>21</v>
      </c>
      <c r="F113" s="237" t="s">
        <v>21</v>
      </c>
      <c r="G113" s="237" t="s">
        <v>21</v>
      </c>
      <c r="H113" s="237" t="s">
        <v>6252</v>
      </c>
      <c r="I113" s="237" t="s">
        <v>6253</v>
      </c>
      <c r="J113" s="237" t="s">
        <v>6254</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6255</v>
      </c>
      <c r="B114" s="237" t="s">
        <v>6256</v>
      </c>
      <c r="C114" s="237" t="s">
        <v>6257</v>
      </c>
      <c r="D114" s="237" t="s">
        <v>6258</v>
      </c>
      <c r="E114" s="237" t="s">
        <v>21</v>
      </c>
      <c r="F114" s="237" t="s">
        <v>21</v>
      </c>
      <c r="G114" s="237" t="s">
        <v>6259</v>
      </c>
      <c r="H114" s="237" t="s">
        <v>6260</v>
      </c>
      <c r="I114" s="237" t="s">
        <v>6261</v>
      </c>
      <c r="J114" s="237" t="s">
        <v>6262</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6263</v>
      </c>
      <c r="B115" s="237" t="s">
        <v>6264</v>
      </c>
      <c r="C115" s="237" t="s">
        <v>6265</v>
      </c>
      <c r="D115" s="237" t="s">
        <v>6266</v>
      </c>
      <c r="E115" s="237" t="s">
        <v>21</v>
      </c>
      <c r="F115" s="237" t="s">
        <v>6267</v>
      </c>
      <c r="G115" s="237" t="s">
        <v>21</v>
      </c>
      <c r="H115" s="237" t="s">
        <v>6268</v>
      </c>
      <c r="I115" s="237" t="s">
        <v>6268</v>
      </c>
      <c r="J115" s="237" t="s">
        <v>6269</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3103</v>
      </c>
      <c r="B116" s="236" t="s">
        <v>6270</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6271</v>
      </c>
      <c r="B117" s="237" t="s">
        <v>6272</v>
      </c>
      <c r="C117" s="237" t="s">
        <v>6273</v>
      </c>
      <c r="D117" s="237" t="s">
        <v>6274</v>
      </c>
      <c r="E117" s="237" t="s">
        <v>21</v>
      </c>
      <c r="F117" s="237" t="s">
        <v>6275</v>
      </c>
      <c r="G117" s="237" t="s">
        <v>6276</v>
      </c>
      <c r="H117" s="237" t="s">
        <v>6277</v>
      </c>
      <c r="I117" s="237" t="s">
        <v>6278</v>
      </c>
      <c r="J117" s="237" t="s">
        <v>6279</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6280</v>
      </c>
      <c r="B118" s="237" t="s">
        <v>6281</v>
      </c>
      <c r="C118" s="237" t="s">
        <v>6282</v>
      </c>
      <c r="D118" s="237" t="s">
        <v>6283</v>
      </c>
      <c r="E118" s="237" t="s">
        <v>21</v>
      </c>
      <c r="F118" s="237" t="s">
        <v>21</v>
      </c>
      <c r="G118" s="237" t="s">
        <v>21</v>
      </c>
      <c r="H118" s="237" t="s">
        <v>6284</v>
      </c>
      <c r="I118" s="237" t="s">
        <v>6117</v>
      </c>
      <c r="J118" s="237" t="s">
        <v>6285</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6286</v>
      </c>
      <c r="B119" s="237" t="s">
        <v>6287</v>
      </c>
      <c r="C119" s="237" t="s">
        <v>6288</v>
      </c>
      <c r="D119" s="237" t="s">
        <v>6289</v>
      </c>
      <c r="E119" s="237" t="s">
        <v>21</v>
      </c>
      <c r="F119" s="237" t="s">
        <v>6290</v>
      </c>
      <c r="G119" s="237" t="s">
        <v>21</v>
      </c>
      <c r="H119" s="237" t="s">
        <v>6291</v>
      </c>
      <c r="I119" s="237" t="s">
        <v>6292</v>
      </c>
      <c r="J119" s="237" t="s">
        <v>6293</v>
      </c>
      <c r="K119" s="240">
        <f>IF(COUNTIF(L119:AY119,"&lt;&gt;")=0,"",SUMPRODUCT(((Recommendations[ImplStatus]="Implemented")+(Recommendations[ImplStatus]="Compensated"))*ISNUMBER(MATCH(Recommendations[Id],L119:AY119,0)))/COUNTIF(L119:AY119,"&lt;&gt;"))</f>
        <v>0</v>
      </c>
      <c r="L119" s="243" t="s">
        <v>233</v>
      </c>
      <c r="M119" s="243" t="s">
        <v>396</v>
      </c>
      <c r="N119" s="243" t="s">
        <v>477</v>
      </c>
      <c r="O119" s="243" t="s">
        <v>625</v>
      </c>
      <c r="P119" s="243" t="s">
        <v>699</v>
      </c>
      <c r="Q119" s="243" t="s">
        <v>878</v>
      </c>
      <c r="R119" s="243" t="s">
        <v>2592</v>
      </c>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3107</v>
      </c>
      <c r="B120" s="236" t="s">
        <v>6294</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6295</v>
      </c>
      <c r="B121" s="237" t="s">
        <v>6296</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6297</v>
      </c>
      <c r="B122" s="237" t="s">
        <v>6298</v>
      </c>
      <c r="C122" s="237" t="s">
        <v>6299</v>
      </c>
      <c r="D122" s="237" t="s">
        <v>6300</v>
      </c>
      <c r="E122" s="237" t="s">
        <v>21</v>
      </c>
      <c r="F122" s="237" t="s">
        <v>6301</v>
      </c>
      <c r="G122" s="237" t="s">
        <v>21</v>
      </c>
      <c r="H122" s="237" t="s">
        <v>6302</v>
      </c>
      <c r="I122" s="237" t="s">
        <v>6303</v>
      </c>
      <c r="J122" s="237" t="s">
        <v>6304</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6305</v>
      </c>
      <c r="B123" s="237" t="s">
        <v>6306</v>
      </c>
      <c r="C123" s="237" t="s">
        <v>6307</v>
      </c>
      <c r="D123" s="237" t="s">
        <v>6308</v>
      </c>
      <c r="E123" s="237" t="s">
        <v>21</v>
      </c>
      <c r="F123" s="237" t="s">
        <v>6309</v>
      </c>
      <c r="G123" s="237" t="s">
        <v>21</v>
      </c>
      <c r="H123" s="237" t="s">
        <v>6310</v>
      </c>
      <c r="I123" s="237" t="s">
        <v>21</v>
      </c>
      <c r="J123" s="237" t="s">
        <v>6311</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3111</v>
      </c>
      <c r="B124" s="236" t="s">
        <v>6312</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6313</v>
      </c>
      <c r="B125" s="237" t="s">
        <v>6314</v>
      </c>
      <c r="C125" s="237" t="s">
        <v>6315</v>
      </c>
      <c r="D125" s="237" t="s">
        <v>6316</v>
      </c>
      <c r="E125" s="237" t="s">
        <v>21</v>
      </c>
      <c r="F125" s="237" t="s">
        <v>21</v>
      </c>
      <c r="G125" s="237" t="s">
        <v>21</v>
      </c>
      <c r="H125" s="237" t="s">
        <v>6317</v>
      </c>
      <c r="I125" s="237" t="s">
        <v>21</v>
      </c>
      <c r="J125" s="237" t="s">
        <v>6318</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6319</v>
      </c>
      <c r="B126" s="237" t="s">
        <v>6320</v>
      </c>
      <c r="C126" s="237" t="s">
        <v>6321</v>
      </c>
      <c r="D126" s="237" t="s">
        <v>6322</v>
      </c>
      <c r="E126" s="237" t="s">
        <v>21</v>
      </c>
      <c r="F126" s="237" t="s">
        <v>6323</v>
      </c>
      <c r="G126" s="237" t="s">
        <v>21</v>
      </c>
      <c r="H126" s="237" t="s">
        <v>6324</v>
      </c>
      <c r="I126" s="237" t="s">
        <v>6325</v>
      </c>
      <c r="J126" s="237" t="s">
        <v>6326</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6327</v>
      </c>
      <c r="B127" s="237" t="s">
        <v>6328</v>
      </c>
      <c r="C127" s="237" t="s">
        <v>6329</v>
      </c>
      <c r="D127" s="237" t="s">
        <v>6330</v>
      </c>
      <c r="E127" s="237" t="s">
        <v>6331</v>
      </c>
      <c r="F127" s="237" t="s">
        <v>21</v>
      </c>
      <c r="G127" s="237" t="s">
        <v>21</v>
      </c>
      <c r="H127" s="237" t="s">
        <v>6332</v>
      </c>
      <c r="I127" s="237" t="s">
        <v>21</v>
      </c>
      <c r="J127" s="237" t="s">
        <v>6333</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6334</v>
      </c>
      <c r="B128" s="237" t="s">
        <v>6335</v>
      </c>
      <c r="C128" s="237" t="s">
        <v>6336</v>
      </c>
      <c r="D128" s="237" t="s">
        <v>21</v>
      </c>
      <c r="E128" s="237" t="s">
        <v>21</v>
      </c>
      <c r="F128" s="237" t="s">
        <v>21</v>
      </c>
      <c r="G128" s="237" t="s">
        <v>21</v>
      </c>
      <c r="H128" s="237" t="s">
        <v>6337</v>
      </c>
      <c r="I128" s="237" t="s">
        <v>6338</v>
      </c>
      <c r="J128" s="237" t="s">
        <v>6339</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6340</v>
      </c>
      <c r="B129" s="237" t="s">
        <v>6341</v>
      </c>
      <c r="C129" s="237" t="s">
        <v>6342</v>
      </c>
      <c r="D129" s="237" t="s">
        <v>21</v>
      </c>
      <c r="E129" s="237" t="s">
        <v>6343</v>
      </c>
      <c r="F129" s="237" t="s">
        <v>21</v>
      </c>
      <c r="G129" s="237" t="s">
        <v>21</v>
      </c>
      <c r="H129" s="237" t="s">
        <v>6344</v>
      </c>
      <c r="I129" s="237" t="s">
        <v>21</v>
      </c>
      <c r="J129" s="237" t="s">
        <v>6345</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6346</v>
      </c>
      <c r="B130" s="237" t="s">
        <v>6347</v>
      </c>
      <c r="C130" s="237" t="s">
        <v>6348</v>
      </c>
      <c r="D130" s="237" t="s">
        <v>21</v>
      </c>
      <c r="E130" s="237" t="s">
        <v>21</v>
      </c>
      <c r="F130" s="237" t="s">
        <v>21</v>
      </c>
      <c r="G130" s="237" t="s">
        <v>21</v>
      </c>
      <c r="H130" s="237" t="s">
        <v>6349</v>
      </c>
      <c r="I130" s="237" t="s">
        <v>21</v>
      </c>
      <c r="J130" s="237" t="s">
        <v>6350</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6351</v>
      </c>
      <c r="B131" s="235" t="s">
        <v>6352</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3129</v>
      </c>
      <c r="B132" s="236" t="s">
        <v>6353</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6354</v>
      </c>
      <c r="B133" s="237" t="s">
        <v>6355</v>
      </c>
      <c r="C133" s="237" t="s">
        <v>6356</v>
      </c>
      <c r="D133" s="237" t="s">
        <v>5889</v>
      </c>
      <c r="E133" s="237" t="s">
        <v>5675</v>
      </c>
      <c r="F133" s="237" t="s">
        <v>21</v>
      </c>
      <c r="G133" s="237" t="s">
        <v>21</v>
      </c>
      <c r="H133" s="237" t="s">
        <v>6357</v>
      </c>
      <c r="I133" s="237" t="s">
        <v>21</v>
      </c>
      <c r="J133" s="237" t="s">
        <v>6358</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6359</v>
      </c>
      <c r="B134" s="237" t="s">
        <v>6360</v>
      </c>
      <c r="C134" s="237" t="s">
        <v>5894</v>
      </c>
      <c r="D134" s="237" t="s">
        <v>5681</v>
      </c>
      <c r="E134" s="237" t="s">
        <v>21</v>
      </c>
      <c r="F134" s="237" t="s">
        <v>5683</v>
      </c>
      <c r="G134" s="237" t="s">
        <v>21</v>
      </c>
      <c r="H134" s="237" t="s">
        <v>6361</v>
      </c>
      <c r="I134" s="237" t="s">
        <v>21</v>
      </c>
      <c r="J134" s="237" t="s">
        <v>6362</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3133</v>
      </c>
      <c r="B135" s="236" t="s">
        <v>6363</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6364</v>
      </c>
      <c r="B136" s="237" t="s">
        <v>6365</v>
      </c>
      <c r="C136" s="237" t="s">
        <v>6366</v>
      </c>
      <c r="D136" s="237" t="s">
        <v>6367</v>
      </c>
      <c r="E136" s="237" t="s">
        <v>6368</v>
      </c>
      <c r="F136" s="237" t="s">
        <v>6369</v>
      </c>
      <c r="G136" s="237" t="s">
        <v>21</v>
      </c>
      <c r="H136" s="237" t="s">
        <v>6370</v>
      </c>
      <c r="I136" s="237" t="s">
        <v>21</v>
      </c>
      <c r="J136" s="237" t="s">
        <v>6371</v>
      </c>
      <c r="K136" s="240" t="str">
        <f>IF(COUNTIF(L136:AY136,"&lt;&gt;")=0,"",SUMPRODUCT(((Recommendations[ImplStatus]="Implemented")+(Recommendations[ImplStatus]="Compensated"))*ISNUMBER(MATCH(Recommendations[Id],L136:AY136,0)))/COUNTIF(L136:AY136,"&lt;&gt;"))</f>
        <v/>
      </c>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6372</v>
      </c>
      <c r="B137" s="237" t="s">
        <v>6373</v>
      </c>
      <c r="C137" s="237" t="s">
        <v>6374</v>
      </c>
      <c r="D137" s="237" t="s">
        <v>6375</v>
      </c>
      <c r="E137" s="237" t="s">
        <v>21</v>
      </c>
      <c r="F137" s="237" t="s">
        <v>21</v>
      </c>
      <c r="G137" s="237" t="s">
        <v>21</v>
      </c>
      <c r="H137" s="237" t="s">
        <v>6376</v>
      </c>
      <c r="I137" s="237" t="s">
        <v>21</v>
      </c>
      <c r="J137" s="237" t="s">
        <v>6377</v>
      </c>
      <c r="K137" s="240" t="str">
        <f>IF(COUNTIF(L137:AY137,"&lt;&gt;")=0,"",SUMPRODUCT(((Recommendations[ImplStatus]="Implemented")+(Recommendations[ImplStatus]="Compensated"))*ISNUMBER(MATCH(Recommendations[Id],L137:AY137,0)))/COUNTIF(L137:AY137,"&lt;&gt;"))</f>
        <v/>
      </c>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6378</v>
      </c>
      <c r="B138" s="237" t="s">
        <v>6379</v>
      </c>
      <c r="C138" s="237" t="s">
        <v>6380</v>
      </c>
      <c r="D138" s="237" t="s">
        <v>21</v>
      </c>
      <c r="E138" s="237" t="s">
        <v>21</v>
      </c>
      <c r="F138" s="237" t="s">
        <v>21</v>
      </c>
      <c r="G138" s="237" t="s">
        <v>21</v>
      </c>
      <c r="H138" s="237" t="s">
        <v>6381</v>
      </c>
      <c r="I138" s="237" t="s">
        <v>21</v>
      </c>
      <c r="J138" s="237" t="s">
        <v>6382</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6383</v>
      </c>
      <c r="B139" s="237" t="s">
        <v>6384</v>
      </c>
      <c r="C139" s="237" t="s">
        <v>6385</v>
      </c>
      <c r="D139" s="237" t="s">
        <v>6386</v>
      </c>
      <c r="E139" s="237" t="s">
        <v>21</v>
      </c>
      <c r="F139" s="237" t="s">
        <v>21</v>
      </c>
      <c r="G139" s="237" t="s">
        <v>21</v>
      </c>
      <c r="H139" s="237" t="s">
        <v>6387</v>
      </c>
      <c r="I139" s="237" t="s">
        <v>6388</v>
      </c>
      <c r="J139" s="237" t="s">
        <v>6389</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6390</v>
      </c>
      <c r="B140" s="237" t="s">
        <v>6391</v>
      </c>
      <c r="C140" s="237" t="s">
        <v>6392</v>
      </c>
      <c r="D140" s="237" t="s">
        <v>6393</v>
      </c>
      <c r="E140" s="237" t="s">
        <v>21</v>
      </c>
      <c r="F140" s="237" t="s">
        <v>21</v>
      </c>
      <c r="G140" s="237" t="s">
        <v>21</v>
      </c>
      <c r="H140" s="237" t="s">
        <v>6394</v>
      </c>
      <c r="I140" s="237" t="s">
        <v>6117</v>
      </c>
      <c r="J140" s="237" t="s">
        <v>6395</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6396</v>
      </c>
      <c r="B141" s="237" t="s">
        <v>6397</v>
      </c>
      <c r="C141" s="237" t="s">
        <v>6398</v>
      </c>
      <c r="D141" s="237" t="s">
        <v>21</v>
      </c>
      <c r="E141" s="237" t="s">
        <v>6399</v>
      </c>
      <c r="F141" s="237" t="s">
        <v>21</v>
      </c>
      <c r="G141" s="237" t="s">
        <v>21</v>
      </c>
      <c r="H141" s="237" t="s">
        <v>6400</v>
      </c>
      <c r="I141" s="237" t="s">
        <v>6117</v>
      </c>
      <c r="J141" s="237" t="s">
        <v>6401</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6402</v>
      </c>
      <c r="B142" s="237" t="s">
        <v>6403</v>
      </c>
      <c r="C142" s="237" t="s">
        <v>6404</v>
      </c>
      <c r="D142" s="237" t="s">
        <v>6405</v>
      </c>
      <c r="E142" s="237" t="s">
        <v>6399</v>
      </c>
      <c r="F142" s="237" t="s">
        <v>21</v>
      </c>
      <c r="G142" s="237" t="s">
        <v>21</v>
      </c>
      <c r="H142" s="237" t="s">
        <v>6406</v>
      </c>
      <c r="I142" s="237" t="s">
        <v>6407</v>
      </c>
      <c r="J142" s="237" t="s">
        <v>6408</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3137</v>
      </c>
      <c r="B143" s="236" t="s">
        <v>6409</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6410</v>
      </c>
      <c r="B144" s="237" t="s">
        <v>6411</v>
      </c>
      <c r="C144" s="237" t="s">
        <v>6412</v>
      </c>
      <c r="D144" s="237" t="s">
        <v>21</v>
      </c>
      <c r="E144" s="237" t="s">
        <v>21</v>
      </c>
      <c r="F144" s="237" t="s">
        <v>21</v>
      </c>
      <c r="G144" s="237" t="s">
        <v>21</v>
      </c>
      <c r="H144" s="237" t="s">
        <v>6413</v>
      </c>
      <c r="I144" s="237" t="s">
        <v>21</v>
      </c>
      <c r="J144" s="237" t="s">
        <v>6414</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6415</v>
      </c>
      <c r="B145" s="237" t="s">
        <v>6416</v>
      </c>
      <c r="C145" s="237" t="s">
        <v>6417</v>
      </c>
      <c r="D145" s="237" t="s">
        <v>21</v>
      </c>
      <c r="E145" s="237" t="s">
        <v>21</v>
      </c>
      <c r="F145" s="237" t="s">
        <v>21</v>
      </c>
      <c r="G145" s="237" t="s">
        <v>21</v>
      </c>
      <c r="H145" s="237" t="s">
        <v>6418</v>
      </c>
      <c r="I145" s="237" t="s">
        <v>21</v>
      </c>
      <c r="J145" s="237" t="s">
        <v>6419</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6420</v>
      </c>
      <c r="B146" s="237" t="s">
        <v>6421</v>
      </c>
      <c r="C146" s="237" t="s">
        <v>6422</v>
      </c>
      <c r="D146" s="237" t="s">
        <v>6423</v>
      </c>
      <c r="E146" s="237" t="s">
        <v>21</v>
      </c>
      <c r="F146" s="237" t="s">
        <v>21</v>
      </c>
      <c r="G146" s="237" t="s">
        <v>21</v>
      </c>
      <c r="H146" s="237" t="s">
        <v>6424</v>
      </c>
      <c r="I146" s="237" t="s">
        <v>21</v>
      </c>
      <c r="J146" s="237" t="s">
        <v>6425</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6426</v>
      </c>
      <c r="B147" s="235" t="s">
        <v>6427</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3159</v>
      </c>
      <c r="B148" s="236" t="s">
        <v>6428</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6429</v>
      </c>
      <c r="B149" s="237" t="s">
        <v>6430</v>
      </c>
      <c r="C149" s="237" t="s">
        <v>6431</v>
      </c>
      <c r="D149" s="237" t="s">
        <v>5889</v>
      </c>
      <c r="E149" s="237" t="s">
        <v>5675</v>
      </c>
      <c r="F149" s="237" t="s">
        <v>21</v>
      </c>
      <c r="G149" s="237" t="s">
        <v>21</v>
      </c>
      <c r="H149" s="237" t="s">
        <v>6432</v>
      </c>
      <c r="I149" s="237" t="s">
        <v>21</v>
      </c>
      <c r="J149" s="237" t="s">
        <v>6433</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6434</v>
      </c>
      <c r="B150" s="237" t="s">
        <v>6435</v>
      </c>
      <c r="C150" s="237" t="s">
        <v>5680</v>
      </c>
      <c r="D150" s="237" t="s">
        <v>5681</v>
      </c>
      <c r="E150" s="237" t="s">
        <v>21</v>
      </c>
      <c r="F150" s="237" t="s">
        <v>5683</v>
      </c>
      <c r="G150" s="237" t="s">
        <v>21</v>
      </c>
      <c r="H150" s="237" t="s">
        <v>6436</v>
      </c>
      <c r="I150" s="237" t="s">
        <v>21</v>
      </c>
      <c r="J150" s="237" t="s">
        <v>6437</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3163</v>
      </c>
      <c r="B151" s="236" t="s">
        <v>6438</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6439</v>
      </c>
      <c r="B152" s="237" t="s">
        <v>6440</v>
      </c>
      <c r="C152" s="237" t="s">
        <v>6441</v>
      </c>
      <c r="D152" s="237" t="s">
        <v>21</v>
      </c>
      <c r="E152" s="237" t="s">
        <v>21</v>
      </c>
      <c r="F152" s="237" t="s">
        <v>21</v>
      </c>
      <c r="G152" s="237" t="s">
        <v>21</v>
      </c>
      <c r="H152" s="237" t="s">
        <v>6442</v>
      </c>
      <c r="I152" s="237" t="s">
        <v>6443</v>
      </c>
      <c r="J152" s="237" t="s">
        <v>6444</v>
      </c>
      <c r="K152" s="240" t="str">
        <f>IF(COUNTIF(L152:AY152,"&lt;&gt;")=0,"",SUMPRODUCT(((Recommendations[ImplStatus]="Implemented")+(Recommendations[ImplStatus]="Compensated"))*ISNUMBER(MATCH(Recommendations[Id],L152:AY152,0)))/COUNTIF(L152:AY152,"&lt;&gt;"))</f>
        <v/>
      </c>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6445</v>
      </c>
      <c r="B153" s="237" t="s">
        <v>6446</v>
      </c>
      <c r="C153" s="237" t="s">
        <v>6447</v>
      </c>
      <c r="D153" s="237" t="s">
        <v>6448</v>
      </c>
      <c r="E153" s="237" t="s">
        <v>21</v>
      </c>
      <c r="F153" s="237" t="s">
        <v>6449</v>
      </c>
      <c r="G153" s="237" t="s">
        <v>21</v>
      </c>
      <c r="H153" s="237" t="s">
        <v>6450</v>
      </c>
      <c r="I153" s="237" t="s">
        <v>6451</v>
      </c>
      <c r="J153" s="237" t="s">
        <v>6452</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6453</v>
      </c>
      <c r="B154" s="237" t="s">
        <v>6454</v>
      </c>
      <c r="C154" s="237" t="s">
        <v>6455</v>
      </c>
      <c r="D154" s="237" t="s">
        <v>21</v>
      </c>
      <c r="E154" s="237" t="s">
        <v>21</v>
      </c>
      <c r="F154" s="237" t="s">
        <v>6456</v>
      </c>
      <c r="G154" s="237" t="s">
        <v>21</v>
      </c>
      <c r="H154" s="237" t="s">
        <v>6457</v>
      </c>
      <c r="I154" s="237" t="s">
        <v>21</v>
      </c>
      <c r="J154" s="237" t="s">
        <v>6458</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6459</v>
      </c>
      <c r="B155" s="237" t="s">
        <v>6460</v>
      </c>
      <c r="C155" s="237" t="s">
        <v>6461</v>
      </c>
      <c r="D155" s="237" t="s">
        <v>21</v>
      </c>
      <c r="E155" s="237" t="s">
        <v>21</v>
      </c>
      <c r="F155" s="237" t="s">
        <v>21</v>
      </c>
      <c r="G155" s="237" t="s">
        <v>21</v>
      </c>
      <c r="H155" s="237" t="s">
        <v>6462</v>
      </c>
      <c r="I155" s="237" t="s">
        <v>6463</v>
      </c>
      <c r="J155" s="237" t="s">
        <v>6464</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6465</v>
      </c>
      <c r="B156" s="237" t="s">
        <v>6466</v>
      </c>
      <c r="C156" s="237" t="s">
        <v>6467</v>
      </c>
      <c r="D156" s="237" t="s">
        <v>21</v>
      </c>
      <c r="E156" s="237" t="s">
        <v>21</v>
      </c>
      <c r="F156" s="237" t="s">
        <v>21</v>
      </c>
      <c r="G156" s="237" t="s">
        <v>21</v>
      </c>
      <c r="H156" s="237" t="s">
        <v>6468</v>
      </c>
      <c r="I156" s="237" t="s">
        <v>21</v>
      </c>
      <c r="J156" s="237" t="s">
        <v>6469</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6470</v>
      </c>
      <c r="B157" s="237" t="s">
        <v>6471</v>
      </c>
      <c r="C157" s="237" t="s">
        <v>6472</v>
      </c>
      <c r="D157" s="237" t="s">
        <v>6473</v>
      </c>
      <c r="E157" s="237" t="s">
        <v>21</v>
      </c>
      <c r="F157" s="237" t="s">
        <v>21</v>
      </c>
      <c r="G157" s="237" t="s">
        <v>21</v>
      </c>
      <c r="H157" s="237" t="s">
        <v>6474</v>
      </c>
      <c r="I157" s="237" t="s">
        <v>21</v>
      </c>
      <c r="J157" s="237" t="s">
        <v>6475</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6476</v>
      </c>
      <c r="B158" s="237" t="s">
        <v>6477</v>
      </c>
      <c r="C158" s="237" t="s">
        <v>6478</v>
      </c>
      <c r="D158" s="237" t="s">
        <v>6479</v>
      </c>
      <c r="E158" s="237" t="s">
        <v>21</v>
      </c>
      <c r="F158" s="237" t="s">
        <v>21</v>
      </c>
      <c r="G158" s="237" t="s">
        <v>21</v>
      </c>
      <c r="H158" s="237" t="s">
        <v>21</v>
      </c>
      <c r="I158" s="237" t="s">
        <v>21</v>
      </c>
      <c r="J158" s="237" t="s">
        <v>6480</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6481</v>
      </c>
      <c r="B159" s="237" t="s">
        <v>6482</v>
      </c>
      <c r="C159" s="237" t="s">
        <v>6483</v>
      </c>
      <c r="D159" s="237" t="s">
        <v>6484</v>
      </c>
      <c r="E159" s="237" t="s">
        <v>21</v>
      </c>
      <c r="F159" s="237" t="s">
        <v>6485</v>
      </c>
      <c r="G159" s="237" t="s">
        <v>21</v>
      </c>
      <c r="H159" s="237" t="s">
        <v>6486</v>
      </c>
      <c r="I159" s="237" t="s">
        <v>6487</v>
      </c>
      <c r="J159" s="237" t="s">
        <v>6488</v>
      </c>
      <c r="K159" s="240">
        <f>IF(COUNTIF(L159:AY159,"&lt;&gt;")=0,"",SUMPRODUCT(((Recommendations[ImplStatus]="Implemented")+(Recommendations[ImplStatus]="Compensated"))*ISNUMBER(MATCH(Recommendations[Id],L159:AY159,0)))/COUNTIF(L159:AY159,"&lt;&gt;"))</f>
        <v>0</v>
      </c>
      <c r="L159" s="243" t="s">
        <v>25</v>
      </c>
      <c r="M159" s="243" t="s">
        <v>154</v>
      </c>
      <c r="N159" s="243" t="s">
        <v>159</v>
      </c>
      <c r="O159" s="243" t="s">
        <v>1063</v>
      </c>
      <c r="P159" s="243" t="s">
        <v>1068</v>
      </c>
      <c r="Q159" s="243" t="s">
        <v>1621</v>
      </c>
      <c r="R159" s="243" t="s">
        <v>1730</v>
      </c>
      <c r="S159" s="243" t="s">
        <v>1964</v>
      </c>
      <c r="T159" s="243" t="s">
        <v>1969</v>
      </c>
      <c r="U159" s="243" t="s">
        <v>1973</v>
      </c>
      <c r="V159" s="243" t="s">
        <v>1977</v>
      </c>
      <c r="W159" s="243" t="s">
        <v>1982</v>
      </c>
      <c r="X159" s="243" t="s">
        <v>1987</v>
      </c>
      <c r="Y159" s="243" t="s">
        <v>2415</v>
      </c>
      <c r="Z159" s="243" t="s">
        <v>2420</v>
      </c>
      <c r="AA159" s="243" t="s">
        <v>2424</v>
      </c>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3167</v>
      </c>
      <c r="B160" s="236" t="s">
        <v>6489</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6490</v>
      </c>
      <c r="B161" s="237" t="s">
        <v>6491</v>
      </c>
      <c r="C161" s="237" t="s">
        <v>6492</v>
      </c>
      <c r="D161" s="237" t="s">
        <v>6493</v>
      </c>
      <c r="E161" s="237" t="s">
        <v>21</v>
      </c>
      <c r="F161" s="237" t="s">
        <v>21</v>
      </c>
      <c r="G161" s="237" t="s">
        <v>6494</v>
      </c>
      <c r="H161" s="237" t="s">
        <v>6495</v>
      </c>
      <c r="I161" s="237" t="s">
        <v>6496</v>
      </c>
      <c r="J161" s="237" t="s">
        <v>6497</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6498</v>
      </c>
      <c r="B162" s="237" t="s">
        <v>6499</v>
      </c>
      <c r="C162" s="237" t="s">
        <v>6500</v>
      </c>
      <c r="D162" s="237" t="s">
        <v>6501</v>
      </c>
      <c r="E162" s="237" t="s">
        <v>21</v>
      </c>
      <c r="F162" s="237" t="s">
        <v>21</v>
      </c>
      <c r="G162" s="237" t="s">
        <v>21</v>
      </c>
      <c r="H162" s="237" t="s">
        <v>6502</v>
      </c>
      <c r="I162" s="237" t="s">
        <v>21</v>
      </c>
      <c r="J162" s="237" t="s">
        <v>6503</v>
      </c>
      <c r="K162" s="240">
        <f>IF(COUNTIF(L162:AY162,"&lt;&gt;")=0,"",SUMPRODUCT(((Recommendations[ImplStatus]="Implemented")+(Recommendations[ImplStatus]="Compensated"))*ISNUMBER(MATCH(Recommendations[Id],L162:AY162,0)))/COUNTIF(L162:AY162,"&lt;&gt;"))</f>
        <v>0</v>
      </c>
      <c r="L162" s="243" t="s">
        <v>1268</v>
      </c>
      <c r="M162" s="243" t="s">
        <v>1273</v>
      </c>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6504</v>
      </c>
      <c r="B163" s="237" t="s">
        <v>6505</v>
      </c>
      <c r="C163" s="237" t="s">
        <v>6506</v>
      </c>
      <c r="D163" s="237" t="s">
        <v>6501</v>
      </c>
      <c r="E163" s="237" t="s">
        <v>21</v>
      </c>
      <c r="F163" s="237" t="s">
        <v>6507</v>
      </c>
      <c r="G163" s="237" t="s">
        <v>21</v>
      </c>
      <c r="H163" s="237" t="s">
        <v>6508</v>
      </c>
      <c r="I163" s="237" t="s">
        <v>21</v>
      </c>
      <c r="J163" s="237" t="s">
        <v>6509</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6510</v>
      </c>
      <c r="B164" s="237" t="s">
        <v>6511</v>
      </c>
      <c r="C164" s="237" t="s">
        <v>6512</v>
      </c>
      <c r="D164" s="237" t="s">
        <v>6513</v>
      </c>
      <c r="E164" s="237" t="s">
        <v>21</v>
      </c>
      <c r="F164" s="237" t="s">
        <v>21</v>
      </c>
      <c r="G164" s="237" t="s">
        <v>21</v>
      </c>
      <c r="H164" s="237" t="s">
        <v>6514</v>
      </c>
      <c r="I164" s="237" t="s">
        <v>6515</v>
      </c>
      <c r="J164" s="237" t="s">
        <v>6516</v>
      </c>
      <c r="K164" s="240">
        <f>IF(COUNTIF(L164:AY164,"&lt;&gt;")=0,"",SUMPRODUCT(((Recommendations[ImplStatus]="Implemented")+(Recommendations[ImplStatus]="Compensated"))*ISNUMBER(MATCH(Recommendations[Id],L164:AY164,0)))/COUNTIF(L164:AY164,"&lt;&gt;"))</f>
        <v>0</v>
      </c>
      <c r="L164" s="243" t="s">
        <v>1048</v>
      </c>
      <c r="M164" s="243" t="s">
        <v>1751</v>
      </c>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6517</v>
      </c>
      <c r="B165" s="237" t="s">
        <v>6518</v>
      </c>
      <c r="C165" s="237" t="s">
        <v>6519</v>
      </c>
      <c r="D165" s="237" t="s">
        <v>21</v>
      </c>
      <c r="E165" s="237" t="s">
        <v>21</v>
      </c>
      <c r="F165" s="237" t="s">
        <v>21</v>
      </c>
      <c r="G165" s="237" t="s">
        <v>21</v>
      </c>
      <c r="H165" s="237" t="s">
        <v>6520</v>
      </c>
      <c r="I165" s="237" t="s">
        <v>21</v>
      </c>
      <c r="J165" s="237" t="s">
        <v>6521</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6522</v>
      </c>
      <c r="B166" s="237" t="s">
        <v>6523</v>
      </c>
      <c r="C166" s="237" t="s">
        <v>6524</v>
      </c>
      <c r="D166" s="237" t="s">
        <v>6525</v>
      </c>
      <c r="E166" s="237" t="s">
        <v>21</v>
      </c>
      <c r="F166" s="237" t="s">
        <v>21</v>
      </c>
      <c r="G166" s="237" t="s">
        <v>21</v>
      </c>
      <c r="H166" s="237" t="s">
        <v>6526</v>
      </c>
      <c r="I166" s="237" t="s">
        <v>6527</v>
      </c>
      <c r="J166" s="237" t="s">
        <v>6528</v>
      </c>
      <c r="K166" s="240">
        <f>IF(COUNTIF(L166:AY166,"&lt;&gt;")=0,"",SUMPRODUCT(((Recommendations[ImplStatus]="Implemented")+(Recommendations[ImplStatus]="Compensated"))*ISNUMBER(MATCH(Recommendations[Id],L166:AY166,0)))/COUNTIF(L166:AY166,"&lt;&gt;"))</f>
        <v>0</v>
      </c>
      <c r="L166" s="243" t="s">
        <v>1245</v>
      </c>
      <c r="M166" s="243" t="s">
        <v>1255</v>
      </c>
      <c r="N166" s="243" t="s">
        <v>1259</v>
      </c>
      <c r="O166" s="243" t="s">
        <v>1303</v>
      </c>
      <c r="P166" s="243" t="s">
        <v>1725</v>
      </c>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6529</v>
      </c>
      <c r="B167" s="237" t="s">
        <v>6530</v>
      </c>
      <c r="C167" s="237" t="s">
        <v>6531</v>
      </c>
      <c r="D167" s="237" t="s">
        <v>21</v>
      </c>
      <c r="E167" s="237" t="s">
        <v>21</v>
      </c>
      <c r="F167" s="237" t="s">
        <v>21</v>
      </c>
      <c r="G167" s="237" t="s">
        <v>21</v>
      </c>
      <c r="H167" s="237" t="s">
        <v>6532</v>
      </c>
      <c r="I167" s="237" t="s">
        <v>6533</v>
      </c>
      <c r="J167" s="237" t="s">
        <v>6534</v>
      </c>
      <c r="K167" s="240">
        <f>IF(COUNTIF(L167:AY167,"&lt;&gt;")=0,"",SUMPRODUCT(((Recommendations[ImplStatus]="Implemented")+(Recommendations[ImplStatus]="Compensated"))*ISNUMBER(MATCH(Recommendations[Id],L167:AY167,0)))/COUNTIF(L167:AY167,"&lt;&gt;"))</f>
        <v>0</v>
      </c>
      <c r="L167" s="243" t="s">
        <v>1294</v>
      </c>
      <c r="M167" s="243" t="s">
        <v>1299</v>
      </c>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6535</v>
      </c>
      <c r="B168" s="237" t="s">
        <v>6536</v>
      </c>
      <c r="C168" s="237" t="s">
        <v>6537</v>
      </c>
      <c r="D168" s="237" t="s">
        <v>6538</v>
      </c>
      <c r="E168" s="237" t="s">
        <v>21</v>
      </c>
      <c r="F168" s="237" t="s">
        <v>21</v>
      </c>
      <c r="G168" s="237" t="s">
        <v>21</v>
      </c>
      <c r="H168" s="237" t="s">
        <v>6539</v>
      </c>
      <c r="I168" s="237" t="s">
        <v>21</v>
      </c>
      <c r="J168" s="237" t="s">
        <v>6540</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6541</v>
      </c>
      <c r="B169" s="237" t="s">
        <v>6542</v>
      </c>
      <c r="C169" s="237" t="s">
        <v>6543</v>
      </c>
      <c r="D169" s="237" t="s">
        <v>6544</v>
      </c>
      <c r="E169" s="237" t="s">
        <v>21</v>
      </c>
      <c r="F169" s="237" t="s">
        <v>21</v>
      </c>
      <c r="G169" s="237" t="s">
        <v>6545</v>
      </c>
      <c r="H169" s="237" t="s">
        <v>6546</v>
      </c>
      <c r="I169" s="237" t="s">
        <v>6547</v>
      </c>
      <c r="J169" s="237" t="s">
        <v>6548</v>
      </c>
      <c r="K169" s="240">
        <f>IF(COUNTIF(L169:AY169,"&lt;&gt;")=0,"",SUMPRODUCT(((Recommendations[ImplStatus]="Implemented")+(Recommendations[ImplStatus]="Compensated"))*ISNUMBER(MATCH(Recommendations[Id],L169:AY169,0)))/COUNTIF(L169:AY169,"&lt;&gt;"))</f>
        <v>0</v>
      </c>
      <c r="L169" s="243" t="s">
        <v>1285</v>
      </c>
      <c r="M169" s="243" t="s">
        <v>1290</v>
      </c>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6549</v>
      </c>
      <c r="B170" s="237" t="s">
        <v>6550</v>
      </c>
      <c r="C170" s="237" t="s">
        <v>6551</v>
      </c>
      <c r="D170" s="237" t="s">
        <v>6552</v>
      </c>
      <c r="E170" s="237" t="s">
        <v>21</v>
      </c>
      <c r="F170" s="237" t="s">
        <v>21</v>
      </c>
      <c r="G170" s="237" t="s">
        <v>21</v>
      </c>
      <c r="H170" s="237" t="s">
        <v>6553</v>
      </c>
      <c r="I170" s="237" t="s">
        <v>6554</v>
      </c>
      <c r="J170" s="237" t="s">
        <v>6555</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6556</v>
      </c>
      <c r="B171" s="237" t="s">
        <v>6557</v>
      </c>
      <c r="C171" s="237" t="s">
        <v>6551</v>
      </c>
      <c r="D171" s="237" t="s">
        <v>6558</v>
      </c>
      <c r="E171" s="237" t="s">
        <v>21</v>
      </c>
      <c r="F171" s="237" t="s">
        <v>21</v>
      </c>
      <c r="G171" s="237" t="s">
        <v>6559</v>
      </c>
      <c r="H171" s="237" t="s">
        <v>6553</v>
      </c>
      <c r="I171" s="237" t="s">
        <v>6560</v>
      </c>
      <c r="J171" s="237" t="s">
        <v>6561</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6562</v>
      </c>
      <c r="B172" s="237" t="s">
        <v>6563</v>
      </c>
      <c r="C172" s="237" t="s">
        <v>6564</v>
      </c>
      <c r="D172" s="237" t="s">
        <v>6565</v>
      </c>
      <c r="E172" s="237" t="s">
        <v>21</v>
      </c>
      <c r="F172" s="237" t="s">
        <v>21</v>
      </c>
      <c r="G172" s="237" t="s">
        <v>21</v>
      </c>
      <c r="H172" s="237" t="s">
        <v>6566</v>
      </c>
      <c r="I172" s="237" t="s">
        <v>21</v>
      </c>
      <c r="J172" s="237" t="s">
        <v>6567</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3171</v>
      </c>
      <c r="B173" s="236" t="s">
        <v>6568</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6569</v>
      </c>
      <c r="B174" s="237" t="s">
        <v>6570</v>
      </c>
      <c r="C174" s="237" t="s">
        <v>6571</v>
      </c>
      <c r="D174" s="237" t="s">
        <v>6572</v>
      </c>
      <c r="E174" s="237" t="s">
        <v>6573</v>
      </c>
      <c r="F174" s="237" t="s">
        <v>21</v>
      </c>
      <c r="G174" s="237" t="s">
        <v>21</v>
      </c>
      <c r="H174" s="237" t="s">
        <v>6574</v>
      </c>
      <c r="I174" s="237" t="s">
        <v>6575</v>
      </c>
      <c r="J174" s="237" t="s">
        <v>6576</v>
      </c>
      <c r="K174" s="240">
        <f>IF(COUNTIF(L174:AY174,"&lt;&gt;")=0,"",SUMPRODUCT(((Recommendations[ImplStatus]="Implemented")+(Recommendations[ImplStatus]="Compensated"))*ISNUMBER(MATCH(Recommendations[Id],L174:AY174,0)))/COUNTIF(L174:AY174,"&lt;&gt;"))</f>
        <v>0</v>
      </c>
      <c r="L174" s="243" t="s">
        <v>1604</v>
      </c>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6577</v>
      </c>
      <c r="B175" s="237" t="s">
        <v>6578</v>
      </c>
      <c r="C175" s="237" t="s">
        <v>6579</v>
      </c>
      <c r="D175" s="237" t="s">
        <v>21</v>
      </c>
      <c r="E175" s="237" t="s">
        <v>6580</v>
      </c>
      <c r="F175" s="237" t="s">
        <v>21</v>
      </c>
      <c r="G175" s="237" t="s">
        <v>21</v>
      </c>
      <c r="H175" s="237" t="s">
        <v>6581</v>
      </c>
      <c r="I175" s="237" t="s">
        <v>21</v>
      </c>
      <c r="J175" s="237" t="s">
        <v>6582</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6583</v>
      </c>
      <c r="B176" s="237" t="s">
        <v>6584</v>
      </c>
      <c r="C176" s="237" t="s">
        <v>6585</v>
      </c>
      <c r="D176" s="237" t="s">
        <v>21</v>
      </c>
      <c r="E176" s="237" t="s">
        <v>6586</v>
      </c>
      <c r="F176" s="237" t="s">
        <v>21</v>
      </c>
      <c r="G176" s="237" t="s">
        <v>21</v>
      </c>
      <c r="H176" s="237" t="s">
        <v>6587</v>
      </c>
      <c r="I176" s="237" t="s">
        <v>6588</v>
      </c>
      <c r="J176" s="237" t="s">
        <v>6589</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3176</v>
      </c>
      <c r="B177" s="236" t="s">
        <v>6590</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6591</v>
      </c>
      <c r="B178" s="237" t="s">
        <v>6592</v>
      </c>
      <c r="C178" s="237" t="s">
        <v>6593</v>
      </c>
      <c r="D178" s="237" t="s">
        <v>6594</v>
      </c>
      <c r="E178" s="237" t="s">
        <v>6595</v>
      </c>
      <c r="F178" s="237" t="s">
        <v>6596</v>
      </c>
      <c r="G178" s="237" t="s">
        <v>21</v>
      </c>
      <c r="H178" s="237" t="s">
        <v>6597</v>
      </c>
      <c r="I178" s="237" t="s">
        <v>6598</v>
      </c>
      <c r="J178" s="237" t="s">
        <v>6599</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3180</v>
      </c>
      <c r="B179" s="236" t="s">
        <v>6600</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6601</v>
      </c>
      <c r="B180" s="237" t="s">
        <v>6602</v>
      </c>
      <c r="C180" s="237" t="s">
        <v>6603</v>
      </c>
      <c r="D180" s="237" t="s">
        <v>6594</v>
      </c>
      <c r="E180" s="237" t="s">
        <v>6604</v>
      </c>
      <c r="F180" s="237" t="s">
        <v>21</v>
      </c>
      <c r="G180" s="237" t="s">
        <v>21</v>
      </c>
      <c r="H180" s="237" t="s">
        <v>6605</v>
      </c>
      <c r="I180" s="237" t="s">
        <v>6117</v>
      </c>
      <c r="J180" s="237" t="s">
        <v>6606</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6607</v>
      </c>
      <c r="B181" s="237" t="s">
        <v>6608</v>
      </c>
      <c r="C181" s="237" t="s">
        <v>6609</v>
      </c>
      <c r="D181" s="237" t="s">
        <v>6610</v>
      </c>
      <c r="E181" s="237" t="s">
        <v>21</v>
      </c>
      <c r="F181" s="237" t="s">
        <v>21</v>
      </c>
      <c r="G181" s="237" t="s">
        <v>21</v>
      </c>
      <c r="H181" s="237" t="s">
        <v>6611</v>
      </c>
      <c r="I181" s="237" t="s">
        <v>6612</v>
      </c>
      <c r="J181" s="237" t="s">
        <v>6613</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6614</v>
      </c>
      <c r="B182" s="237" t="s">
        <v>6615</v>
      </c>
      <c r="C182" s="237" t="s">
        <v>6616</v>
      </c>
      <c r="D182" s="237" t="s">
        <v>6617</v>
      </c>
      <c r="E182" s="237" t="s">
        <v>21</v>
      </c>
      <c r="F182" s="237" t="s">
        <v>21</v>
      </c>
      <c r="G182" s="237" t="s">
        <v>21</v>
      </c>
      <c r="H182" s="237" t="s">
        <v>6618</v>
      </c>
      <c r="I182" s="237" t="s">
        <v>6117</v>
      </c>
      <c r="J182" s="237" t="s">
        <v>6619</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6620</v>
      </c>
      <c r="B183" s="235" t="s">
        <v>6621</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3210</v>
      </c>
      <c r="B184" s="236" t="s">
        <v>6622</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6623</v>
      </c>
      <c r="B185" s="237" t="s">
        <v>6624</v>
      </c>
      <c r="C185" s="237" t="s">
        <v>6625</v>
      </c>
      <c r="D185" s="237" t="s">
        <v>5889</v>
      </c>
      <c r="E185" s="237" t="s">
        <v>6626</v>
      </c>
      <c r="F185" s="237" t="s">
        <v>21</v>
      </c>
      <c r="G185" s="237" t="s">
        <v>21</v>
      </c>
      <c r="H185" s="237" t="s">
        <v>6627</v>
      </c>
      <c r="I185" s="237" t="s">
        <v>21</v>
      </c>
      <c r="J185" s="237" t="s">
        <v>6628</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6629</v>
      </c>
      <c r="B186" s="237" t="s">
        <v>6630</v>
      </c>
      <c r="C186" s="237" t="s">
        <v>5894</v>
      </c>
      <c r="D186" s="237" t="s">
        <v>6631</v>
      </c>
      <c r="E186" s="237" t="s">
        <v>21</v>
      </c>
      <c r="F186" s="237" t="s">
        <v>21</v>
      </c>
      <c r="G186" s="237" t="s">
        <v>21</v>
      </c>
      <c r="H186" s="237" t="s">
        <v>6632</v>
      </c>
      <c r="I186" s="237" t="s">
        <v>21</v>
      </c>
      <c r="J186" s="237" t="s">
        <v>6633</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3214</v>
      </c>
      <c r="B187" s="236" t="s">
        <v>6634</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6635</v>
      </c>
      <c r="B188" s="237" t="s">
        <v>6636</v>
      </c>
      <c r="C188" s="237" t="s">
        <v>6637</v>
      </c>
      <c r="D188" s="237" t="s">
        <v>6638</v>
      </c>
      <c r="E188" s="237" t="s">
        <v>21</v>
      </c>
      <c r="F188" s="237" t="s">
        <v>6639</v>
      </c>
      <c r="G188" s="237" t="s">
        <v>21</v>
      </c>
      <c r="H188" s="237" t="s">
        <v>6640</v>
      </c>
      <c r="I188" s="237" t="s">
        <v>6641</v>
      </c>
      <c r="J188" s="237" t="s">
        <v>6642</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6643</v>
      </c>
      <c r="B189" s="237" t="s">
        <v>6644</v>
      </c>
      <c r="C189" s="237" t="s">
        <v>6645</v>
      </c>
      <c r="D189" s="237" t="s">
        <v>6646</v>
      </c>
      <c r="E189" s="237" t="s">
        <v>21</v>
      </c>
      <c r="F189" s="237" t="s">
        <v>21</v>
      </c>
      <c r="G189" s="237" t="s">
        <v>21</v>
      </c>
      <c r="H189" s="237" t="s">
        <v>6647</v>
      </c>
      <c r="I189" s="237" t="s">
        <v>21</v>
      </c>
      <c r="J189" s="237" t="s">
        <v>6648</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6649</v>
      </c>
      <c r="B190" s="237" t="s">
        <v>6650</v>
      </c>
      <c r="C190" s="237" t="s">
        <v>6651</v>
      </c>
      <c r="D190" s="237" t="s">
        <v>6652</v>
      </c>
      <c r="E190" s="237" t="s">
        <v>21</v>
      </c>
      <c r="F190" s="237" t="s">
        <v>6653</v>
      </c>
      <c r="G190" s="237" t="s">
        <v>21</v>
      </c>
      <c r="H190" s="237" t="s">
        <v>6654</v>
      </c>
      <c r="I190" s="237" t="s">
        <v>21</v>
      </c>
      <c r="J190" s="237" t="s">
        <v>6655</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6656</v>
      </c>
      <c r="B191" s="237" t="s">
        <v>6657</v>
      </c>
      <c r="C191" s="237" t="s">
        <v>6658</v>
      </c>
      <c r="D191" s="237" t="s">
        <v>21</v>
      </c>
      <c r="E191" s="237" t="s">
        <v>21</v>
      </c>
      <c r="F191" s="237" t="s">
        <v>21</v>
      </c>
      <c r="G191" s="237" t="s">
        <v>21</v>
      </c>
      <c r="H191" s="237" t="s">
        <v>6659</v>
      </c>
      <c r="I191" s="237" t="s">
        <v>21</v>
      </c>
      <c r="J191" s="237" t="s">
        <v>6660</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6661</v>
      </c>
      <c r="B192" s="237" t="s">
        <v>6662</v>
      </c>
      <c r="C192" s="237" t="s">
        <v>6663</v>
      </c>
      <c r="D192" s="237" t="s">
        <v>6664</v>
      </c>
      <c r="E192" s="237" t="s">
        <v>6665</v>
      </c>
      <c r="F192" s="237" t="s">
        <v>21</v>
      </c>
      <c r="G192" s="237" t="s">
        <v>21</v>
      </c>
      <c r="H192" s="237" t="s">
        <v>6666</v>
      </c>
      <c r="I192" s="237" t="s">
        <v>21</v>
      </c>
      <c r="J192" s="237" t="s">
        <v>6667</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3218</v>
      </c>
      <c r="B193" s="236" t="s">
        <v>6668</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6669</v>
      </c>
      <c r="B194" s="237" t="s">
        <v>6670</v>
      </c>
      <c r="C194" s="237" t="s">
        <v>6671</v>
      </c>
      <c r="D194" s="237" t="s">
        <v>6664</v>
      </c>
      <c r="E194" s="237" t="s">
        <v>6665</v>
      </c>
      <c r="F194" s="237" t="s">
        <v>6672</v>
      </c>
      <c r="G194" s="237" t="s">
        <v>21</v>
      </c>
      <c r="H194" s="237" t="s">
        <v>6673</v>
      </c>
      <c r="I194" s="237" t="s">
        <v>21</v>
      </c>
      <c r="J194" s="237" t="s">
        <v>6674</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6675</v>
      </c>
      <c r="B195" s="237" t="s">
        <v>6676</v>
      </c>
      <c r="C195" s="237" t="s">
        <v>6677</v>
      </c>
      <c r="D195" s="237" t="s">
        <v>6678</v>
      </c>
      <c r="E195" s="237" t="s">
        <v>21</v>
      </c>
      <c r="F195" s="237" t="s">
        <v>21</v>
      </c>
      <c r="G195" s="237" t="s">
        <v>21</v>
      </c>
      <c r="H195" s="237" t="s">
        <v>6679</v>
      </c>
      <c r="I195" s="237" t="s">
        <v>21</v>
      </c>
      <c r="J195" s="237" t="s">
        <v>6680</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6681</v>
      </c>
      <c r="B196" s="237" t="s">
        <v>6682</v>
      </c>
      <c r="C196" s="237" t="s">
        <v>6683</v>
      </c>
      <c r="D196" s="237" t="s">
        <v>21</v>
      </c>
      <c r="E196" s="237" t="s">
        <v>6684</v>
      </c>
      <c r="F196" s="237" t="s">
        <v>21</v>
      </c>
      <c r="G196" s="237" t="s">
        <v>21</v>
      </c>
      <c r="H196" s="237" t="s">
        <v>6685</v>
      </c>
      <c r="I196" s="237" t="s">
        <v>21</v>
      </c>
      <c r="J196" s="237" t="s">
        <v>6686</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6687</v>
      </c>
      <c r="B197" s="237" t="s">
        <v>6688</v>
      </c>
      <c r="C197" s="237" t="s">
        <v>6689</v>
      </c>
      <c r="D197" s="237" t="s">
        <v>21</v>
      </c>
      <c r="E197" s="237" t="s">
        <v>21</v>
      </c>
      <c r="F197" s="237" t="s">
        <v>21</v>
      </c>
      <c r="G197" s="237" t="s">
        <v>21</v>
      </c>
      <c r="H197" s="237" t="s">
        <v>6690</v>
      </c>
      <c r="I197" s="237" t="s">
        <v>21</v>
      </c>
      <c r="J197" s="237" t="s">
        <v>6691</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6692</v>
      </c>
      <c r="B198" s="237" t="s">
        <v>6693</v>
      </c>
      <c r="C198" s="237" t="s">
        <v>6694</v>
      </c>
      <c r="D198" s="237" t="s">
        <v>6695</v>
      </c>
      <c r="E198" s="237" t="s">
        <v>21</v>
      </c>
      <c r="F198" s="237" t="s">
        <v>21</v>
      </c>
      <c r="G198" s="237" t="s">
        <v>21</v>
      </c>
      <c r="H198" s="237" t="s">
        <v>6696</v>
      </c>
      <c r="I198" s="237" t="s">
        <v>21</v>
      </c>
      <c r="J198" s="237" t="s">
        <v>6697</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3222</v>
      </c>
      <c r="B199" s="236" t="s">
        <v>6698</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6699</v>
      </c>
      <c r="B200" s="237" t="s">
        <v>6700</v>
      </c>
      <c r="C200" s="237" t="s">
        <v>6701</v>
      </c>
      <c r="D200" s="237" t="s">
        <v>21</v>
      </c>
      <c r="E200" s="237" t="s">
        <v>21</v>
      </c>
      <c r="F200" s="237" t="s">
        <v>21</v>
      </c>
      <c r="G200" s="237" t="s">
        <v>21</v>
      </c>
      <c r="H200" s="237" t="s">
        <v>6702</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6703</v>
      </c>
      <c r="B201" s="237" t="s">
        <v>6704</v>
      </c>
      <c r="C201" s="237" t="s">
        <v>6705</v>
      </c>
      <c r="D201" s="237" t="s">
        <v>6706</v>
      </c>
      <c r="E201" s="237" t="s">
        <v>21</v>
      </c>
      <c r="F201" s="237" t="s">
        <v>21</v>
      </c>
      <c r="G201" s="237" t="s">
        <v>21</v>
      </c>
      <c r="H201" s="237" t="s">
        <v>6707</v>
      </c>
      <c r="I201" s="237" t="s">
        <v>21</v>
      </c>
      <c r="J201" s="237" t="s">
        <v>6708</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6709</v>
      </c>
      <c r="B202" s="237" t="s">
        <v>6710</v>
      </c>
      <c r="C202" s="237" t="s">
        <v>6711</v>
      </c>
      <c r="D202" s="237" t="s">
        <v>21</v>
      </c>
      <c r="E202" s="237" t="s">
        <v>21</v>
      </c>
      <c r="F202" s="237" t="s">
        <v>21</v>
      </c>
      <c r="G202" s="237" t="s">
        <v>21</v>
      </c>
      <c r="H202" s="237" t="s">
        <v>6712</v>
      </c>
      <c r="I202" s="237" t="s">
        <v>21</v>
      </c>
      <c r="J202" s="237" t="s">
        <v>6713</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6714</v>
      </c>
      <c r="B203" s="237" t="s">
        <v>6715</v>
      </c>
      <c r="C203" s="237" t="s">
        <v>6716</v>
      </c>
      <c r="D203" s="237" t="s">
        <v>6717</v>
      </c>
      <c r="E203" s="237" t="s">
        <v>21</v>
      </c>
      <c r="F203" s="237" t="s">
        <v>21</v>
      </c>
      <c r="G203" s="237" t="s">
        <v>21</v>
      </c>
      <c r="H203" s="237" t="s">
        <v>6718</v>
      </c>
      <c r="I203" s="237" t="s">
        <v>21</v>
      </c>
      <c r="J203" s="237" t="s">
        <v>6719</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6720</v>
      </c>
      <c r="B204" s="237" t="s">
        <v>6721</v>
      </c>
      <c r="C204" s="237" t="s">
        <v>6722</v>
      </c>
      <c r="D204" s="237" t="s">
        <v>21</v>
      </c>
      <c r="E204" s="237" t="s">
        <v>21</v>
      </c>
      <c r="F204" s="237" t="s">
        <v>21</v>
      </c>
      <c r="G204" s="237" t="s">
        <v>21</v>
      </c>
      <c r="H204" s="237" t="s">
        <v>6723</v>
      </c>
      <c r="I204" s="237" t="s">
        <v>21</v>
      </c>
      <c r="J204" s="237" t="s">
        <v>6724</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6725</v>
      </c>
      <c r="B205" s="237" t="s">
        <v>6726</v>
      </c>
      <c r="C205" s="237" t="s">
        <v>6727</v>
      </c>
      <c r="D205" s="237" t="s">
        <v>21</v>
      </c>
      <c r="E205" s="237" t="s">
        <v>21</v>
      </c>
      <c r="F205" s="237" t="s">
        <v>21</v>
      </c>
      <c r="G205" s="237" t="s">
        <v>21</v>
      </c>
      <c r="H205" s="237" t="s">
        <v>6728</v>
      </c>
      <c r="I205" s="237" t="s">
        <v>6729</v>
      </c>
      <c r="J205" s="237" t="s">
        <v>6730</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6731</v>
      </c>
      <c r="B206" s="237" t="s">
        <v>6732</v>
      </c>
      <c r="C206" s="237" t="s">
        <v>6733</v>
      </c>
      <c r="D206" s="237" t="s">
        <v>21</v>
      </c>
      <c r="E206" s="237" t="s">
        <v>21</v>
      </c>
      <c r="F206" s="237" t="s">
        <v>21</v>
      </c>
      <c r="G206" s="237" t="s">
        <v>21</v>
      </c>
      <c r="H206" s="237" t="s">
        <v>6734</v>
      </c>
      <c r="I206" s="237" t="s">
        <v>21</v>
      </c>
      <c r="J206" s="237" t="s">
        <v>6735</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6736</v>
      </c>
      <c r="B207" s="237" t="s">
        <v>6737</v>
      </c>
      <c r="C207" s="237" t="s">
        <v>6733</v>
      </c>
      <c r="D207" s="237" t="s">
        <v>6738</v>
      </c>
      <c r="E207" s="237" t="s">
        <v>21</v>
      </c>
      <c r="F207" s="237" t="s">
        <v>21</v>
      </c>
      <c r="G207" s="237" t="s">
        <v>21</v>
      </c>
      <c r="H207" s="237" t="s">
        <v>6739</v>
      </c>
      <c r="I207" s="237" t="s">
        <v>21</v>
      </c>
      <c r="J207" s="237" t="s">
        <v>6740</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6741</v>
      </c>
      <c r="B208" s="237" t="s">
        <v>6742</v>
      </c>
      <c r="C208" s="237" t="s">
        <v>6743</v>
      </c>
      <c r="D208" s="237" t="s">
        <v>6738</v>
      </c>
      <c r="E208" s="237" t="s">
        <v>21</v>
      </c>
      <c r="F208" s="237" t="s">
        <v>6744</v>
      </c>
      <c r="G208" s="237" t="s">
        <v>6745</v>
      </c>
      <c r="H208" s="237" t="s">
        <v>6746</v>
      </c>
      <c r="I208" s="237" t="s">
        <v>6747</v>
      </c>
      <c r="J208" s="237" t="s">
        <v>6748</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6749</v>
      </c>
      <c r="B209" s="237" t="s">
        <v>6750</v>
      </c>
      <c r="C209" s="237" t="s">
        <v>6751</v>
      </c>
      <c r="D209" s="237" t="s">
        <v>6752</v>
      </c>
      <c r="E209" s="237" t="s">
        <v>21</v>
      </c>
      <c r="F209" s="237" t="s">
        <v>6744</v>
      </c>
      <c r="G209" s="237" t="s">
        <v>6753</v>
      </c>
      <c r="H209" s="237" t="s">
        <v>6754</v>
      </c>
      <c r="I209" s="237" t="s">
        <v>6747</v>
      </c>
      <c r="J209" s="237" t="s">
        <v>6755</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3226</v>
      </c>
      <c r="B210" s="236" t="s">
        <v>6756</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6757</v>
      </c>
      <c r="B211" s="237" t="s">
        <v>6758</v>
      </c>
      <c r="C211" s="237" t="s">
        <v>6759</v>
      </c>
      <c r="D211" s="237" t="s">
        <v>6760</v>
      </c>
      <c r="E211" s="237" t="s">
        <v>21</v>
      </c>
      <c r="F211" s="237" t="s">
        <v>21</v>
      </c>
      <c r="G211" s="237" t="s">
        <v>6761</v>
      </c>
      <c r="H211" s="237" t="s">
        <v>6762</v>
      </c>
      <c r="I211" s="237" t="s">
        <v>6763</v>
      </c>
      <c r="J211" s="237" t="s">
        <v>6764</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6765</v>
      </c>
      <c r="B212" s="237" t="s">
        <v>6766</v>
      </c>
      <c r="C212" s="237" t="s">
        <v>6767</v>
      </c>
      <c r="D212" s="237" t="s">
        <v>6768</v>
      </c>
      <c r="E212" s="237" t="s">
        <v>21</v>
      </c>
      <c r="F212" s="237" t="s">
        <v>6769</v>
      </c>
      <c r="G212" s="237" t="s">
        <v>21</v>
      </c>
      <c r="H212" s="237" t="s">
        <v>21</v>
      </c>
      <c r="I212" s="237" t="s">
        <v>21</v>
      </c>
      <c r="J212" s="237" t="s">
        <v>6770</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6771</v>
      </c>
      <c r="B213" s="237" t="s">
        <v>6772</v>
      </c>
      <c r="C213" s="237" t="s">
        <v>6773</v>
      </c>
      <c r="D213" s="237" t="s">
        <v>6774</v>
      </c>
      <c r="E213" s="237" t="s">
        <v>21</v>
      </c>
      <c r="F213" s="237" t="s">
        <v>6775</v>
      </c>
      <c r="G213" s="237" t="s">
        <v>21</v>
      </c>
      <c r="H213" s="237" t="s">
        <v>6776</v>
      </c>
      <c r="I213" s="237" t="s">
        <v>21</v>
      </c>
      <c r="J213" s="237" t="s">
        <v>6777</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6778</v>
      </c>
      <c r="B214" s="237" t="s">
        <v>6779</v>
      </c>
      <c r="C214" s="237" t="s">
        <v>6780</v>
      </c>
      <c r="D214" s="237" t="s">
        <v>6781</v>
      </c>
      <c r="E214" s="237" t="s">
        <v>21</v>
      </c>
      <c r="F214" s="237" t="s">
        <v>21</v>
      </c>
      <c r="G214" s="237" t="s">
        <v>21</v>
      </c>
      <c r="H214" s="237" t="s">
        <v>6782</v>
      </c>
      <c r="I214" s="237" t="s">
        <v>6117</v>
      </c>
      <c r="J214" s="237" t="s">
        <v>6783</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6784</v>
      </c>
      <c r="B215" s="237" t="s">
        <v>6785</v>
      </c>
      <c r="C215" s="237" t="s">
        <v>6786</v>
      </c>
      <c r="D215" s="237" t="s">
        <v>6787</v>
      </c>
      <c r="E215" s="237" t="s">
        <v>21</v>
      </c>
      <c r="F215" s="237" t="s">
        <v>21</v>
      </c>
      <c r="G215" s="237" t="s">
        <v>21</v>
      </c>
      <c r="H215" s="237" t="s">
        <v>6788</v>
      </c>
      <c r="I215" s="237" t="s">
        <v>21</v>
      </c>
      <c r="J215" s="237" t="s">
        <v>6789</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6790</v>
      </c>
      <c r="B216" s="235" t="s">
        <v>6791</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3240</v>
      </c>
      <c r="B217" s="236" t="s">
        <v>6792</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6793</v>
      </c>
      <c r="B218" s="237" t="s">
        <v>6794</v>
      </c>
      <c r="C218" s="237" t="s">
        <v>6795</v>
      </c>
      <c r="D218" s="237" t="s">
        <v>5889</v>
      </c>
      <c r="E218" s="237" t="s">
        <v>5675</v>
      </c>
      <c r="F218" s="237" t="s">
        <v>21</v>
      </c>
      <c r="G218" s="237" t="s">
        <v>21</v>
      </c>
      <c r="H218" s="237" t="s">
        <v>6796</v>
      </c>
      <c r="I218" s="237" t="s">
        <v>21</v>
      </c>
      <c r="J218" s="237" t="s">
        <v>6797</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6798</v>
      </c>
      <c r="B219" s="237" t="s">
        <v>6799</v>
      </c>
      <c r="C219" s="237" t="s">
        <v>5680</v>
      </c>
      <c r="D219" s="237" t="s">
        <v>5681</v>
      </c>
      <c r="E219" s="237" t="s">
        <v>21</v>
      </c>
      <c r="F219" s="237" t="s">
        <v>5683</v>
      </c>
      <c r="G219" s="237" t="s">
        <v>21</v>
      </c>
      <c r="H219" s="237" t="s">
        <v>6800</v>
      </c>
      <c r="I219" s="237" t="s">
        <v>21</v>
      </c>
      <c r="J219" s="237" t="s">
        <v>6801</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3244</v>
      </c>
      <c r="B220" s="236" t="s">
        <v>6802</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6803</v>
      </c>
      <c r="B221" s="237" t="s">
        <v>6804</v>
      </c>
      <c r="C221" s="237" t="s">
        <v>6805</v>
      </c>
      <c r="D221" s="237" t="s">
        <v>6806</v>
      </c>
      <c r="E221" s="237" t="s">
        <v>21</v>
      </c>
      <c r="F221" s="237" t="s">
        <v>21</v>
      </c>
      <c r="G221" s="237" t="s">
        <v>21</v>
      </c>
      <c r="H221" s="237" t="s">
        <v>6807</v>
      </c>
      <c r="I221" s="237" t="s">
        <v>21</v>
      </c>
      <c r="J221" s="237" t="s">
        <v>6808</v>
      </c>
      <c r="K221" s="240">
        <f>IF(COUNTIF(L221:AY221,"&lt;&gt;")=0,"",SUMPRODUCT(((Recommendations[ImplStatus]="Implemented")+(Recommendations[ImplStatus]="Compensated"))*ISNUMBER(MATCH(Recommendations[Id],L221:AY221,0)))/COUNTIF(L221:AY221,"&lt;&gt;"))</f>
        <v>0</v>
      </c>
      <c r="L221" s="243" t="s">
        <v>273</v>
      </c>
      <c r="M221" s="243" t="s">
        <v>277</v>
      </c>
      <c r="N221" s="243" t="s">
        <v>281</v>
      </c>
      <c r="O221" s="243" t="s">
        <v>285</v>
      </c>
      <c r="P221" s="243" t="s">
        <v>289</v>
      </c>
      <c r="Q221" s="243" t="s">
        <v>486</v>
      </c>
      <c r="R221" s="243" t="s">
        <v>497</v>
      </c>
      <c r="S221" s="243" t="s">
        <v>502</v>
      </c>
      <c r="T221" s="243" t="s">
        <v>504</v>
      </c>
      <c r="U221" s="243" t="s">
        <v>506</v>
      </c>
      <c r="V221" s="243" t="s">
        <v>508</v>
      </c>
      <c r="W221" s="243" t="s">
        <v>510</v>
      </c>
      <c r="X221" s="243" t="s">
        <v>512</v>
      </c>
      <c r="Y221" s="243" t="s">
        <v>514</v>
      </c>
      <c r="Z221" s="243" t="s">
        <v>516</v>
      </c>
      <c r="AA221" s="243" t="s">
        <v>518</v>
      </c>
      <c r="AB221" s="243" t="s">
        <v>520</v>
      </c>
      <c r="AC221" s="243" t="s">
        <v>552</v>
      </c>
      <c r="AD221" s="243" t="s">
        <v>580</v>
      </c>
      <c r="AE221" s="243" t="s">
        <v>600</v>
      </c>
      <c r="AF221" s="243" t="s">
        <v>615</v>
      </c>
      <c r="AG221" s="243" t="s">
        <v>630</v>
      </c>
      <c r="AH221" s="243" t="s">
        <v>632</v>
      </c>
      <c r="AI221" s="243" t="s">
        <v>634</v>
      </c>
      <c r="AJ221" s="243" t="s">
        <v>636</v>
      </c>
      <c r="AK221" s="243" t="s">
        <v>651</v>
      </c>
      <c r="AL221" s="243" t="s">
        <v>653</v>
      </c>
      <c r="AM221" s="243" t="s">
        <v>656</v>
      </c>
      <c r="AN221" s="243" t="s">
        <v>658</v>
      </c>
      <c r="AO221" s="243" t="s">
        <v>660</v>
      </c>
      <c r="AP221" s="243" t="s">
        <v>662</v>
      </c>
      <c r="AQ221" s="243" t="s">
        <v>667</v>
      </c>
      <c r="AR221" s="243" t="s">
        <v>672</v>
      </c>
      <c r="AS221" s="243" t="s">
        <v>674</v>
      </c>
      <c r="AT221" s="243" t="s">
        <v>676</v>
      </c>
      <c r="AU221" s="243" t="s">
        <v>679</v>
      </c>
      <c r="AV221" s="243" t="s">
        <v>681</v>
      </c>
      <c r="AW221" s="243" t="s">
        <v>683</v>
      </c>
      <c r="AX221" s="243" t="s">
        <v>685</v>
      </c>
      <c r="AY221" s="253" t="s">
        <v>711</v>
      </c>
    </row>
    <row r="222" spans="1:51" ht="60" customHeight="1" x14ac:dyDescent="0.35">
      <c r="A222" s="249" t="s">
        <v>6809</v>
      </c>
      <c r="B222" s="237" t="s">
        <v>6810</v>
      </c>
      <c r="C222" s="237" t="s">
        <v>6811</v>
      </c>
      <c r="D222" s="237" t="s">
        <v>6812</v>
      </c>
      <c r="E222" s="237" t="s">
        <v>21</v>
      </c>
      <c r="F222" s="237" t="s">
        <v>21</v>
      </c>
      <c r="G222" s="237" t="s">
        <v>21</v>
      </c>
      <c r="H222" s="237" t="s">
        <v>6813</v>
      </c>
      <c r="I222" s="237" t="s">
        <v>21</v>
      </c>
      <c r="J222" s="237" t="s">
        <v>6814</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6815</v>
      </c>
      <c r="B223" s="237" t="s">
        <v>6816</v>
      </c>
      <c r="C223" s="237" t="s">
        <v>6817</v>
      </c>
      <c r="D223" s="237" t="s">
        <v>21</v>
      </c>
      <c r="E223" s="237" t="s">
        <v>6818</v>
      </c>
      <c r="F223" s="237" t="s">
        <v>21</v>
      </c>
      <c r="G223" s="237" t="s">
        <v>21</v>
      </c>
      <c r="H223" s="237" t="s">
        <v>6819</v>
      </c>
      <c r="I223" s="237" t="s">
        <v>21</v>
      </c>
      <c r="J223" s="237" t="s">
        <v>6820</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6821</v>
      </c>
      <c r="B224" s="237" t="s">
        <v>6822</v>
      </c>
      <c r="C224" s="237" t="s">
        <v>6823</v>
      </c>
      <c r="D224" s="237" t="s">
        <v>21</v>
      </c>
      <c r="E224" s="237" t="s">
        <v>21</v>
      </c>
      <c r="F224" s="237" t="s">
        <v>21</v>
      </c>
      <c r="G224" s="237" t="s">
        <v>21</v>
      </c>
      <c r="H224" s="237" t="s">
        <v>6824</v>
      </c>
      <c r="I224" s="237" t="s">
        <v>21</v>
      </c>
      <c r="J224" s="237" t="s">
        <v>6825</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6826</v>
      </c>
      <c r="B225" s="237" t="s">
        <v>6827</v>
      </c>
      <c r="C225" s="237" t="s">
        <v>6828</v>
      </c>
      <c r="D225" s="237" t="s">
        <v>21</v>
      </c>
      <c r="E225" s="237" t="s">
        <v>21</v>
      </c>
      <c r="F225" s="237" t="s">
        <v>21</v>
      </c>
      <c r="G225" s="237" t="s">
        <v>21</v>
      </c>
      <c r="H225" s="237" t="s">
        <v>6829</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6830</v>
      </c>
      <c r="B226" s="237" t="s">
        <v>6831</v>
      </c>
      <c r="C226" s="237" t="s">
        <v>6832</v>
      </c>
      <c r="D226" s="237" t="s">
        <v>21</v>
      </c>
      <c r="E226" s="237" t="s">
        <v>21</v>
      </c>
      <c r="F226" s="237" t="s">
        <v>21</v>
      </c>
      <c r="G226" s="237" t="s">
        <v>21</v>
      </c>
      <c r="H226" s="237" t="s">
        <v>6833</v>
      </c>
      <c r="I226" s="237" t="s">
        <v>21</v>
      </c>
      <c r="J226" s="237" t="s">
        <v>6834</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6835</v>
      </c>
      <c r="B227" s="237" t="s">
        <v>6836</v>
      </c>
      <c r="C227" s="237" t="s">
        <v>6837</v>
      </c>
      <c r="D227" s="237" t="s">
        <v>21</v>
      </c>
      <c r="E227" s="237" t="s">
        <v>21</v>
      </c>
      <c r="F227" s="237" t="s">
        <v>21</v>
      </c>
      <c r="G227" s="237" t="s">
        <v>21</v>
      </c>
      <c r="H227" s="237" t="s">
        <v>6838</v>
      </c>
      <c r="I227" s="237" t="s">
        <v>21</v>
      </c>
      <c r="J227" s="237" t="s">
        <v>6839</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6840</v>
      </c>
      <c r="B228" s="237" t="s">
        <v>6841</v>
      </c>
      <c r="C228" s="237" t="s">
        <v>6842</v>
      </c>
      <c r="D228" s="237" t="s">
        <v>21</v>
      </c>
      <c r="E228" s="237" t="s">
        <v>21</v>
      </c>
      <c r="F228" s="237" t="s">
        <v>21</v>
      </c>
      <c r="G228" s="237" t="s">
        <v>21</v>
      </c>
      <c r="H228" s="237" t="s">
        <v>6843</v>
      </c>
      <c r="I228" s="237" t="s">
        <v>21</v>
      </c>
      <c r="J228" s="237" t="s">
        <v>6844</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6845</v>
      </c>
      <c r="B229" s="237" t="s">
        <v>6846</v>
      </c>
      <c r="C229" s="237" t="s">
        <v>6847</v>
      </c>
      <c r="D229" s="237" t="s">
        <v>21</v>
      </c>
      <c r="E229" s="237" t="s">
        <v>21</v>
      </c>
      <c r="F229" s="237" t="s">
        <v>21</v>
      </c>
      <c r="G229" s="237" t="s">
        <v>21</v>
      </c>
      <c r="H229" s="237" t="s">
        <v>6848</v>
      </c>
      <c r="I229" s="237" t="s">
        <v>21</v>
      </c>
      <c r="J229" s="237" t="s">
        <v>6849</v>
      </c>
      <c r="K229" s="240">
        <f>IF(COUNTIF(L229:AY229,"&lt;&gt;")=0,"",SUMPRODUCT(((Recommendations[ImplStatus]="Implemented")+(Recommendations[ImplStatus]="Compensated"))*ISNUMBER(MATCH(Recommendations[Id],L229:AY229,0)))/COUNTIF(L229:AY229,"&lt;&gt;"))</f>
        <v>0</v>
      </c>
      <c r="L229" s="243" t="s">
        <v>273</v>
      </c>
      <c r="M229" s="243" t="s">
        <v>277</v>
      </c>
      <c r="N229" s="243" t="s">
        <v>281</v>
      </c>
      <c r="O229" s="243" t="s">
        <v>285</v>
      </c>
      <c r="P229" s="243" t="s">
        <v>289</v>
      </c>
      <c r="Q229" s="243" t="s">
        <v>486</v>
      </c>
      <c r="R229" s="243" t="s">
        <v>497</v>
      </c>
      <c r="S229" s="243" t="s">
        <v>502</v>
      </c>
      <c r="T229" s="243" t="s">
        <v>504</v>
      </c>
      <c r="U229" s="243" t="s">
        <v>506</v>
      </c>
      <c r="V229" s="243" t="s">
        <v>508</v>
      </c>
      <c r="W229" s="243" t="s">
        <v>510</v>
      </c>
      <c r="X229" s="243" t="s">
        <v>512</v>
      </c>
      <c r="Y229" s="243" t="s">
        <v>514</v>
      </c>
      <c r="Z229" s="243" t="s">
        <v>516</v>
      </c>
      <c r="AA229" s="243" t="s">
        <v>518</v>
      </c>
      <c r="AB229" s="243" t="s">
        <v>520</v>
      </c>
      <c r="AC229" s="243" t="s">
        <v>552</v>
      </c>
      <c r="AD229" s="243" t="s">
        <v>580</v>
      </c>
      <c r="AE229" s="243" t="s">
        <v>600</v>
      </c>
      <c r="AF229" s="243" t="s">
        <v>615</v>
      </c>
      <c r="AG229" s="243" t="s">
        <v>630</v>
      </c>
      <c r="AH229" s="243" t="s">
        <v>632</v>
      </c>
      <c r="AI229" s="243" t="s">
        <v>634</v>
      </c>
      <c r="AJ229" s="243" t="s">
        <v>636</v>
      </c>
      <c r="AK229" s="243" t="s">
        <v>651</v>
      </c>
      <c r="AL229" s="243" t="s">
        <v>653</v>
      </c>
      <c r="AM229" s="243" t="s">
        <v>656</v>
      </c>
      <c r="AN229" s="243" t="s">
        <v>658</v>
      </c>
      <c r="AO229" s="243" t="s">
        <v>660</v>
      </c>
      <c r="AP229" s="243" t="s">
        <v>662</v>
      </c>
      <c r="AQ229" s="243" t="s">
        <v>667</v>
      </c>
      <c r="AR229" s="243" t="s">
        <v>672</v>
      </c>
      <c r="AS229" s="243" t="s">
        <v>674</v>
      </c>
      <c r="AT229" s="243" t="s">
        <v>676</v>
      </c>
      <c r="AU229" s="243" t="s">
        <v>679</v>
      </c>
      <c r="AV229" s="243" t="s">
        <v>681</v>
      </c>
      <c r="AW229" s="243" t="s">
        <v>683</v>
      </c>
      <c r="AX229" s="243" t="s">
        <v>685</v>
      </c>
      <c r="AY229" s="253" t="s">
        <v>711</v>
      </c>
    </row>
    <row r="230" spans="1:51" ht="60" customHeight="1" outlineLevel="1" x14ac:dyDescent="0.35">
      <c r="A230" s="248" t="s">
        <v>3248</v>
      </c>
      <c r="B230" s="236" t="s">
        <v>6850</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6851</v>
      </c>
      <c r="B231" s="237" t="s">
        <v>6852</v>
      </c>
      <c r="C231" s="237" t="s">
        <v>6853</v>
      </c>
      <c r="D231" s="237" t="s">
        <v>6854</v>
      </c>
      <c r="E231" s="237" t="s">
        <v>21</v>
      </c>
      <c r="F231" s="237" t="s">
        <v>21</v>
      </c>
      <c r="G231" s="237" t="s">
        <v>21</v>
      </c>
      <c r="H231" s="237" t="s">
        <v>6855</v>
      </c>
      <c r="I231" s="237" t="s">
        <v>21</v>
      </c>
      <c r="J231" s="237" t="s">
        <v>6856</v>
      </c>
      <c r="K231" s="240" t="str">
        <f>IF(COUNTIF(L231:AY231,"&lt;&gt;")=0,"",SUMPRODUCT(((Recommendations[ImplStatus]="Implemented")+(Recommendations[ImplStatus]="Compensated"))*ISNUMBER(MATCH(Recommendations[Id],L231:AY231,0)))/COUNTIF(L231:AY231,"&lt;&gt;"))</f>
        <v/>
      </c>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6857</v>
      </c>
      <c r="B232" s="237" t="s">
        <v>6858</v>
      </c>
      <c r="C232" s="237" t="s">
        <v>6859</v>
      </c>
      <c r="D232" s="237" t="s">
        <v>6860</v>
      </c>
      <c r="E232" s="237" t="s">
        <v>21</v>
      </c>
      <c r="F232" s="237" t="s">
        <v>21</v>
      </c>
      <c r="G232" s="237" t="s">
        <v>21</v>
      </c>
      <c r="H232" s="237" t="s">
        <v>6861</v>
      </c>
      <c r="I232" s="237" t="s">
        <v>21</v>
      </c>
      <c r="J232" s="237" t="s">
        <v>6862</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6863</v>
      </c>
      <c r="B233" s="237" t="s">
        <v>6864</v>
      </c>
      <c r="C233" s="237" t="s">
        <v>6865</v>
      </c>
      <c r="D233" s="237" t="s">
        <v>6866</v>
      </c>
      <c r="E233" s="237" t="s">
        <v>21</v>
      </c>
      <c r="F233" s="237" t="s">
        <v>21</v>
      </c>
      <c r="G233" s="237" t="s">
        <v>21</v>
      </c>
      <c r="H233" s="237" t="s">
        <v>6867</v>
      </c>
      <c r="I233" s="237" t="s">
        <v>21</v>
      </c>
      <c r="J233" s="237" t="s">
        <v>6868</v>
      </c>
      <c r="K233" s="240" t="str">
        <f>IF(COUNTIF(L233:AY233,"&lt;&gt;")=0,"",SUMPRODUCT(((Recommendations[ImplStatus]="Implemented")+(Recommendations[ImplStatus]="Compensated"))*ISNUMBER(MATCH(Recommendations[Id],L233:AY233,0)))/COUNTIF(L233:AY233,"&lt;&gt;"))</f>
        <v/>
      </c>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6869</v>
      </c>
      <c r="B234" s="237" t="s">
        <v>6870</v>
      </c>
      <c r="C234" s="237" t="s">
        <v>6871</v>
      </c>
      <c r="D234" s="237" t="s">
        <v>6872</v>
      </c>
      <c r="E234" s="237" t="s">
        <v>21</v>
      </c>
      <c r="F234" s="237" t="s">
        <v>21</v>
      </c>
      <c r="G234" s="237" t="s">
        <v>21</v>
      </c>
      <c r="H234" s="237" t="s">
        <v>6873</v>
      </c>
      <c r="I234" s="237" t="s">
        <v>21</v>
      </c>
      <c r="J234" s="237" t="s">
        <v>6874</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3252</v>
      </c>
      <c r="B235" s="236" t="s">
        <v>6875</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6876</v>
      </c>
      <c r="B236" s="237" t="s">
        <v>6877</v>
      </c>
      <c r="C236" s="237" t="s">
        <v>6878</v>
      </c>
      <c r="D236" s="237" t="s">
        <v>6879</v>
      </c>
      <c r="E236" s="237" t="s">
        <v>21</v>
      </c>
      <c r="F236" s="237" t="s">
        <v>21</v>
      </c>
      <c r="G236" s="237" t="s">
        <v>21</v>
      </c>
      <c r="H236" s="237" t="s">
        <v>6880</v>
      </c>
      <c r="I236" s="237" t="s">
        <v>21</v>
      </c>
      <c r="J236" s="237" t="s">
        <v>6881</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6882</v>
      </c>
      <c r="B237" s="237" t="s">
        <v>6883</v>
      </c>
      <c r="C237" s="237" t="s">
        <v>6884</v>
      </c>
      <c r="D237" s="237" t="s">
        <v>6885</v>
      </c>
      <c r="E237" s="237" t="s">
        <v>21</v>
      </c>
      <c r="F237" s="237" t="s">
        <v>21</v>
      </c>
      <c r="G237" s="237" t="s">
        <v>6886</v>
      </c>
      <c r="H237" s="237" t="s">
        <v>6887</v>
      </c>
      <c r="I237" s="237" t="s">
        <v>6117</v>
      </c>
      <c r="J237" s="237" t="s">
        <v>6888</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6889</v>
      </c>
      <c r="B238" s="237" t="s">
        <v>6890</v>
      </c>
      <c r="C238" s="237" t="s">
        <v>6891</v>
      </c>
      <c r="D238" s="237" t="s">
        <v>21</v>
      </c>
      <c r="E238" s="237" t="s">
        <v>21</v>
      </c>
      <c r="F238" s="237" t="s">
        <v>21</v>
      </c>
      <c r="G238" s="237" t="s">
        <v>21</v>
      </c>
      <c r="H238" s="237" t="s">
        <v>6892</v>
      </c>
      <c r="I238" s="237" t="s">
        <v>6893</v>
      </c>
      <c r="J238" s="237" t="s">
        <v>6894</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6895</v>
      </c>
      <c r="B239" s="237" t="s">
        <v>6896</v>
      </c>
      <c r="C239" s="237" t="s">
        <v>6897</v>
      </c>
      <c r="D239" s="237" t="s">
        <v>21</v>
      </c>
      <c r="E239" s="237" t="s">
        <v>21</v>
      </c>
      <c r="F239" s="237" t="s">
        <v>21</v>
      </c>
      <c r="G239" s="237" t="s">
        <v>21</v>
      </c>
      <c r="H239" s="237" t="s">
        <v>6898</v>
      </c>
      <c r="I239" s="237" t="s">
        <v>6117</v>
      </c>
      <c r="J239" s="237" t="s">
        <v>6899</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6900</v>
      </c>
      <c r="B240" s="237" t="s">
        <v>6901</v>
      </c>
      <c r="C240" s="237" t="s">
        <v>6902</v>
      </c>
      <c r="D240" s="237" t="s">
        <v>6903</v>
      </c>
      <c r="E240" s="237" t="s">
        <v>21</v>
      </c>
      <c r="F240" s="237" t="s">
        <v>21</v>
      </c>
      <c r="G240" s="237" t="s">
        <v>21</v>
      </c>
      <c r="H240" s="237" t="s">
        <v>6904</v>
      </c>
      <c r="I240" s="237" t="s">
        <v>21</v>
      </c>
      <c r="J240" s="237" t="s">
        <v>6905</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3256</v>
      </c>
      <c r="B241" s="236" t="s">
        <v>6906</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6907</v>
      </c>
      <c r="B242" s="237" t="s">
        <v>6908</v>
      </c>
      <c r="C242" s="237" t="s">
        <v>6909</v>
      </c>
      <c r="D242" s="237" t="s">
        <v>21</v>
      </c>
      <c r="E242" s="237" t="s">
        <v>21</v>
      </c>
      <c r="F242" s="237" t="s">
        <v>6910</v>
      </c>
      <c r="G242" s="237" t="s">
        <v>21</v>
      </c>
      <c r="H242" s="237" t="s">
        <v>6911</v>
      </c>
      <c r="I242" s="237" t="s">
        <v>21</v>
      </c>
      <c r="J242" s="237" t="s">
        <v>6912</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3260</v>
      </c>
      <c r="B243" s="236" t="s">
        <v>6913</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6914</v>
      </c>
      <c r="B244" s="237" t="s">
        <v>6915</v>
      </c>
      <c r="C244" s="237" t="s">
        <v>6916</v>
      </c>
      <c r="D244" s="237" t="s">
        <v>21</v>
      </c>
      <c r="E244" s="237" t="s">
        <v>21</v>
      </c>
      <c r="F244" s="237" t="s">
        <v>6917</v>
      </c>
      <c r="G244" s="237" t="s">
        <v>21</v>
      </c>
      <c r="H244" s="237" t="s">
        <v>6918</v>
      </c>
      <c r="I244" s="237" t="s">
        <v>6919</v>
      </c>
      <c r="J244" s="237" t="s">
        <v>6920</v>
      </c>
      <c r="K244" s="240">
        <f>IF(COUNTIF(L244:AY244,"&lt;&gt;")=0,"",SUMPRODUCT(((Recommendations[ImplStatus]="Implemented")+(Recommendations[ImplStatus]="Compensated"))*ISNUMBER(MATCH(Recommendations[Id],L244:AY244,0)))/COUNTIF(L244:AY244,"&lt;&gt;"))</f>
        <v>0</v>
      </c>
      <c r="L244" s="243" t="s">
        <v>1770</v>
      </c>
      <c r="M244" s="243" t="s">
        <v>1790</v>
      </c>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6921</v>
      </c>
      <c r="B245" s="237" t="s">
        <v>6922</v>
      </c>
      <c r="C245" s="237" t="s">
        <v>6923</v>
      </c>
      <c r="D245" s="237" t="s">
        <v>6924</v>
      </c>
      <c r="E245" s="237" t="s">
        <v>21</v>
      </c>
      <c r="F245" s="237" t="s">
        <v>21</v>
      </c>
      <c r="G245" s="237" t="s">
        <v>21</v>
      </c>
      <c r="H245" s="237" t="s">
        <v>6925</v>
      </c>
      <c r="I245" s="237" t="s">
        <v>21</v>
      </c>
      <c r="J245" s="237" t="s">
        <v>6926</v>
      </c>
      <c r="K245" s="240">
        <f>IF(COUNTIF(L245:AY245,"&lt;&gt;")=0,"",SUMPRODUCT(((Recommendations[ImplStatus]="Implemented")+(Recommendations[ImplStatus]="Compensated"))*ISNUMBER(MATCH(Recommendations[Id],L245:AY245,0)))/COUNTIF(L245:AY245,"&lt;&gt;"))</f>
        <v>0</v>
      </c>
      <c r="L245" s="243" t="s">
        <v>1790</v>
      </c>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6927</v>
      </c>
      <c r="B246" s="237" t="s">
        <v>6928</v>
      </c>
      <c r="C246" s="237" t="s">
        <v>6929</v>
      </c>
      <c r="D246" s="237" t="s">
        <v>21</v>
      </c>
      <c r="E246" s="237" t="s">
        <v>21</v>
      </c>
      <c r="F246" s="237" t="s">
        <v>21</v>
      </c>
      <c r="G246" s="237" t="s">
        <v>21</v>
      </c>
      <c r="H246" s="237" t="s">
        <v>6930</v>
      </c>
      <c r="I246" s="237" t="s">
        <v>21</v>
      </c>
      <c r="J246" s="237" t="s">
        <v>6931</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3264</v>
      </c>
      <c r="B247" s="236" t="s">
        <v>6932</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6933</v>
      </c>
      <c r="B248" s="237" t="s">
        <v>6934</v>
      </c>
      <c r="C248" s="237" t="s">
        <v>6935</v>
      </c>
      <c r="D248" s="237" t="s">
        <v>6936</v>
      </c>
      <c r="E248" s="237" t="s">
        <v>21</v>
      </c>
      <c r="F248" s="237" t="s">
        <v>21</v>
      </c>
      <c r="G248" s="237" t="s">
        <v>21</v>
      </c>
      <c r="H248" s="237" t="s">
        <v>6937</v>
      </c>
      <c r="I248" s="237" t="s">
        <v>6938</v>
      </c>
      <c r="J248" s="237" t="s">
        <v>6939</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6940</v>
      </c>
      <c r="B249" s="237" t="s">
        <v>6941</v>
      </c>
      <c r="C249" s="237" t="s">
        <v>6935</v>
      </c>
      <c r="D249" s="237" t="s">
        <v>6942</v>
      </c>
      <c r="E249" s="237" t="s">
        <v>21</v>
      </c>
      <c r="F249" s="237" t="s">
        <v>21</v>
      </c>
      <c r="G249" s="237" t="s">
        <v>21</v>
      </c>
      <c r="H249" s="237" t="s">
        <v>6937</v>
      </c>
      <c r="I249" s="237" t="s">
        <v>6943</v>
      </c>
      <c r="J249" s="237" t="s">
        <v>6944</v>
      </c>
      <c r="K249" s="240">
        <f>IF(COUNTIF(L249:AY249,"&lt;&gt;")=0,"",SUMPRODUCT(((Recommendations[ImplStatus]="Implemented")+(Recommendations[ImplStatus]="Compensated"))*ISNUMBER(MATCH(Recommendations[Id],L249:AY249,0)))/COUNTIF(L249:AY249,"&lt;&gt;"))</f>
        <v>0</v>
      </c>
      <c r="L249" s="243" t="s">
        <v>54</v>
      </c>
      <c r="M249" s="243" t="s">
        <v>431</v>
      </c>
      <c r="N249" s="243" t="s">
        <v>1091</v>
      </c>
      <c r="O249" s="243" t="s">
        <v>1761</v>
      </c>
      <c r="P249" s="243" t="s">
        <v>1766</v>
      </c>
      <c r="Q249" s="243" t="s">
        <v>2134</v>
      </c>
      <c r="R249" s="243" t="s">
        <v>2452</v>
      </c>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6945</v>
      </c>
      <c r="B250" s="237" t="s">
        <v>6946</v>
      </c>
      <c r="C250" s="237" t="s">
        <v>6947</v>
      </c>
      <c r="D250" s="237" t="s">
        <v>6948</v>
      </c>
      <c r="E250" s="237" t="s">
        <v>21</v>
      </c>
      <c r="F250" s="237" t="s">
        <v>21</v>
      </c>
      <c r="G250" s="237" t="s">
        <v>21</v>
      </c>
      <c r="H250" s="237" t="s">
        <v>6949</v>
      </c>
      <c r="I250" s="237" t="s">
        <v>21</v>
      </c>
      <c r="J250" s="237" t="s">
        <v>6950</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6951</v>
      </c>
      <c r="B251" s="235" t="s">
        <v>6952</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3270</v>
      </c>
      <c r="B252" s="236" t="s">
        <v>6953</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6954</v>
      </c>
      <c r="B253" s="237" t="s">
        <v>6955</v>
      </c>
      <c r="C253" s="237" t="s">
        <v>6956</v>
      </c>
      <c r="D253" s="237" t="s">
        <v>5889</v>
      </c>
      <c r="E253" s="237" t="s">
        <v>5675</v>
      </c>
      <c r="F253" s="237" t="s">
        <v>21</v>
      </c>
      <c r="G253" s="237" t="s">
        <v>21</v>
      </c>
      <c r="H253" s="237" t="s">
        <v>6957</v>
      </c>
      <c r="I253" s="237" t="s">
        <v>21</v>
      </c>
      <c r="J253" s="237" t="s">
        <v>6958</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6959</v>
      </c>
      <c r="B254" s="237" t="s">
        <v>6960</v>
      </c>
      <c r="C254" s="237" t="s">
        <v>5680</v>
      </c>
      <c r="D254" s="237" t="s">
        <v>5681</v>
      </c>
      <c r="E254" s="237" t="s">
        <v>21</v>
      </c>
      <c r="F254" s="237" t="s">
        <v>5683</v>
      </c>
      <c r="G254" s="237" t="s">
        <v>21</v>
      </c>
      <c r="H254" s="237" t="s">
        <v>6961</v>
      </c>
      <c r="I254" s="237" t="s">
        <v>21</v>
      </c>
      <c r="J254" s="237" t="s">
        <v>6962</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3274</v>
      </c>
      <c r="B255" s="236" t="s">
        <v>6963</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6964</v>
      </c>
      <c r="B256" s="237" t="s">
        <v>6965</v>
      </c>
      <c r="C256" s="237" t="s">
        <v>6966</v>
      </c>
      <c r="D256" s="237" t="s">
        <v>6967</v>
      </c>
      <c r="E256" s="237" t="s">
        <v>6968</v>
      </c>
      <c r="F256" s="237" t="s">
        <v>6969</v>
      </c>
      <c r="G256" s="237" t="s">
        <v>21</v>
      </c>
      <c r="H256" s="237" t="s">
        <v>6970</v>
      </c>
      <c r="I256" s="237" t="s">
        <v>21</v>
      </c>
      <c r="J256" s="237" t="s">
        <v>6971</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6972</v>
      </c>
      <c r="B257" s="237" t="s">
        <v>6973</v>
      </c>
      <c r="C257" s="237" t="s">
        <v>6974</v>
      </c>
      <c r="D257" s="237" t="s">
        <v>6975</v>
      </c>
      <c r="E257" s="237" t="s">
        <v>21</v>
      </c>
      <c r="F257" s="237" t="s">
        <v>21</v>
      </c>
      <c r="G257" s="237" t="s">
        <v>21</v>
      </c>
      <c r="H257" s="237" t="s">
        <v>6976</v>
      </c>
      <c r="I257" s="237" t="s">
        <v>21</v>
      </c>
      <c r="J257" s="237" t="s">
        <v>6977</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3279</v>
      </c>
      <c r="B258" s="236" t="s">
        <v>6978</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6979</v>
      </c>
      <c r="B259" s="237" t="s">
        <v>6980</v>
      </c>
      <c r="C259" s="237" t="s">
        <v>6981</v>
      </c>
      <c r="D259" s="237" t="s">
        <v>6982</v>
      </c>
      <c r="E259" s="237" t="s">
        <v>6983</v>
      </c>
      <c r="F259" s="237" t="s">
        <v>21</v>
      </c>
      <c r="G259" s="237" t="s">
        <v>21</v>
      </c>
      <c r="H259" s="237" t="s">
        <v>6984</v>
      </c>
      <c r="I259" s="237" t="s">
        <v>21</v>
      </c>
      <c r="J259" s="237" t="s">
        <v>6985</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6986</v>
      </c>
      <c r="B260" s="237" t="s">
        <v>6987</v>
      </c>
      <c r="C260" s="237" t="s">
        <v>6988</v>
      </c>
      <c r="D260" s="237" t="s">
        <v>21</v>
      </c>
      <c r="E260" s="237" t="s">
        <v>21</v>
      </c>
      <c r="F260" s="237" t="s">
        <v>21</v>
      </c>
      <c r="G260" s="237" t="s">
        <v>21</v>
      </c>
      <c r="H260" s="237" t="s">
        <v>6989</v>
      </c>
      <c r="I260" s="237" t="s">
        <v>6990</v>
      </c>
      <c r="J260" s="237" t="s">
        <v>6991</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6992</v>
      </c>
      <c r="B261" s="237" t="s">
        <v>6993</v>
      </c>
      <c r="C261" s="237" t="s">
        <v>6994</v>
      </c>
      <c r="D261" s="237" t="s">
        <v>6995</v>
      </c>
      <c r="E261" s="237" t="s">
        <v>21</v>
      </c>
      <c r="F261" s="237" t="s">
        <v>21</v>
      </c>
      <c r="G261" s="237" t="s">
        <v>21</v>
      </c>
      <c r="H261" s="237" t="s">
        <v>6996</v>
      </c>
      <c r="I261" s="237" t="s">
        <v>6997</v>
      </c>
      <c r="J261" s="237" t="s">
        <v>6998</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6999</v>
      </c>
      <c r="B262" s="237" t="s">
        <v>7000</v>
      </c>
      <c r="C262" s="237" t="s">
        <v>7001</v>
      </c>
      <c r="D262" s="237" t="s">
        <v>7002</v>
      </c>
      <c r="E262" s="237" t="s">
        <v>21</v>
      </c>
      <c r="F262" s="237" t="s">
        <v>21</v>
      </c>
      <c r="G262" s="237" t="s">
        <v>21</v>
      </c>
      <c r="H262" s="237" t="s">
        <v>7003</v>
      </c>
      <c r="I262" s="237" t="s">
        <v>7004</v>
      </c>
      <c r="J262" s="237" t="s">
        <v>7005</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7006</v>
      </c>
      <c r="B263" s="237" t="s">
        <v>7007</v>
      </c>
      <c r="C263" s="237" t="s">
        <v>7008</v>
      </c>
      <c r="D263" s="237" t="s">
        <v>7009</v>
      </c>
      <c r="E263" s="237" t="s">
        <v>21</v>
      </c>
      <c r="F263" s="237" t="s">
        <v>21</v>
      </c>
      <c r="G263" s="237" t="s">
        <v>7010</v>
      </c>
      <c r="H263" s="237" t="s">
        <v>5913</v>
      </c>
      <c r="I263" s="237" t="s">
        <v>7011</v>
      </c>
      <c r="J263" s="237" t="s">
        <v>7012</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7013</v>
      </c>
      <c r="B264" s="237" t="s">
        <v>7014</v>
      </c>
      <c r="C264" s="237" t="s">
        <v>7001</v>
      </c>
      <c r="D264" s="237" t="s">
        <v>7015</v>
      </c>
      <c r="E264" s="237" t="s">
        <v>21</v>
      </c>
      <c r="F264" s="237" t="s">
        <v>21</v>
      </c>
      <c r="G264" s="237" t="s">
        <v>21</v>
      </c>
      <c r="H264" s="237" t="s">
        <v>7016</v>
      </c>
      <c r="I264" s="237" t="s">
        <v>21</v>
      </c>
      <c r="J264" s="237" t="s">
        <v>7017</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3283</v>
      </c>
      <c r="B265" s="236" t="s">
        <v>7018</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7019</v>
      </c>
      <c r="B266" s="237" t="s">
        <v>7020</v>
      </c>
      <c r="C266" s="237" t="s">
        <v>7021</v>
      </c>
      <c r="D266" s="237" t="s">
        <v>7022</v>
      </c>
      <c r="E266" s="237" t="s">
        <v>7023</v>
      </c>
      <c r="F266" s="237" t="s">
        <v>21</v>
      </c>
      <c r="G266" s="237" t="s">
        <v>7024</v>
      </c>
      <c r="H266" s="237" t="s">
        <v>7025</v>
      </c>
      <c r="I266" s="237" t="s">
        <v>7026</v>
      </c>
      <c r="J266" s="237" t="s">
        <v>7027</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7028</v>
      </c>
      <c r="B267" s="237" t="s">
        <v>7029</v>
      </c>
      <c r="C267" s="237" t="s">
        <v>7030</v>
      </c>
      <c r="D267" s="237" t="s">
        <v>7031</v>
      </c>
      <c r="E267" s="237" t="s">
        <v>21</v>
      </c>
      <c r="F267" s="237" t="s">
        <v>21</v>
      </c>
      <c r="G267" s="237" t="s">
        <v>21</v>
      </c>
      <c r="H267" s="237" t="s">
        <v>7032</v>
      </c>
      <c r="I267" s="237" t="s">
        <v>21</v>
      </c>
      <c r="J267" s="237" t="s">
        <v>7033</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7034</v>
      </c>
      <c r="B268" s="237" t="s">
        <v>7035</v>
      </c>
      <c r="C268" s="237" t="s">
        <v>7036</v>
      </c>
      <c r="D268" s="237" t="s">
        <v>7031</v>
      </c>
      <c r="E268" s="237" t="s">
        <v>21</v>
      </c>
      <c r="F268" s="237" t="s">
        <v>21</v>
      </c>
      <c r="G268" s="237" t="s">
        <v>7037</v>
      </c>
      <c r="H268" s="237" t="s">
        <v>7038</v>
      </c>
      <c r="I268" s="237" t="s">
        <v>21</v>
      </c>
      <c r="J268" s="237" t="s">
        <v>7039</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7040</v>
      </c>
      <c r="B269" s="237" t="s">
        <v>7041</v>
      </c>
      <c r="C269" s="237" t="s">
        <v>7036</v>
      </c>
      <c r="D269" s="237" t="s">
        <v>7042</v>
      </c>
      <c r="E269" s="237" t="s">
        <v>21</v>
      </c>
      <c r="F269" s="237" t="s">
        <v>21</v>
      </c>
      <c r="G269" s="237" t="s">
        <v>21</v>
      </c>
      <c r="H269" s="237" t="s">
        <v>7043</v>
      </c>
      <c r="I269" s="237" t="s">
        <v>21</v>
      </c>
      <c r="J269" s="237" t="s">
        <v>7044</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7045</v>
      </c>
      <c r="B270" s="237" t="s">
        <v>7046</v>
      </c>
      <c r="C270" s="237" t="s">
        <v>7047</v>
      </c>
      <c r="D270" s="237" t="s">
        <v>7048</v>
      </c>
      <c r="E270" s="237" t="s">
        <v>21</v>
      </c>
      <c r="F270" s="237" t="s">
        <v>21</v>
      </c>
      <c r="G270" s="237" t="s">
        <v>21</v>
      </c>
      <c r="H270" s="237" t="s">
        <v>7049</v>
      </c>
      <c r="I270" s="237" t="s">
        <v>21</v>
      </c>
      <c r="J270" s="237" t="s">
        <v>7050</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7051</v>
      </c>
      <c r="B271" s="237" t="s">
        <v>7052</v>
      </c>
      <c r="C271" s="237" t="s">
        <v>7053</v>
      </c>
      <c r="D271" s="237" t="s">
        <v>7054</v>
      </c>
      <c r="E271" s="237" t="s">
        <v>21</v>
      </c>
      <c r="F271" s="237" t="s">
        <v>21</v>
      </c>
      <c r="G271" s="237" t="s">
        <v>21</v>
      </c>
      <c r="H271" s="237" t="s">
        <v>7055</v>
      </c>
      <c r="I271" s="237" t="s">
        <v>7056</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7057</v>
      </c>
      <c r="B272" s="237" t="s">
        <v>7058</v>
      </c>
      <c r="C272" s="237" t="s">
        <v>7059</v>
      </c>
      <c r="D272" s="237" t="s">
        <v>7060</v>
      </c>
      <c r="E272" s="237" t="s">
        <v>21</v>
      </c>
      <c r="F272" s="237" t="s">
        <v>21</v>
      </c>
      <c r="G272" s="237" t="s">
        <v>21</v>
      </c>
      <c r="H272" s="237" t="s">
        <v>7061</v>
      </c>
      <c r="I272" s="237" t="s">
        <v>7062</v>
      </c>
      <c r="J272" s="237" t="s">
        <v>7063</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3287</v>
      </c>
      <c r="B273" s="236" t="s">
        <v>7064</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7065</v>
      </c>
      <c r="B274" s="237" t="s">
        <v>7066</v>
      </c>
      <c r="C274" s="237" t="s">
        <v>7067</v>
      </c>
      <c r="D274" s="237" t="s">
        <v>7060</v>
      </c>
      <c r="E274" s="237" t="s">
        <v>7068</v>
      </c>
      <c r="F274" s="237" t="s">
        <v>21</v>
      </c>
      <c r="G274" s="237" t="s">
        <v>21</v>
      </c>
      <c r="H274" s="237" t="s">
        <v>7069</v>
      </c>
      <c r="I274" s="237" t="s">
        <v>21</v>
      </c>
      <c r="J274" s="237" t="s">
        <v>7070</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7071</v>
      </c>
      <c r="B275" s="237" t="s">
        <v>7072</v>
      </c>
      <c r="C275" s="237" t="s">
        <v>7073</v>
      </c>
      <c r="D275" s="237" t="s">
        <v>7074</v>
      </c>
      <c r="E275" s="237" t="s">
        <v>21</v>
      </c>
      <c r="F275" s="237" t="s">
        <v>21</v>
      </c>
      <c r="G275" s="237" t="s">
        <v>21</v>
      </c>
      <c r="H275" s="237" t="s">
        <v>7075</v>
      </c>
      <c r="I275" s="237" t="s">
        <v>21</v>
      </c>
      <c r="J275" s="237" t="s">
        <v>7076</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7077</v>
      </c>
      <c r="B276" s="237" t="s">
        <v>7078</v>
      </c>
      <c r="C276" s="237" t="s">
        <v>7079</v>
      </c>
      <c r="D276" s="237" t="s">
        <v>7080</v>
      </c>
      <c r="E276" s="237" t="s">
        <v>21</v>
      </c>
      <c r="F276" s="237" t="s">
        <v>7081</v>
      </c>
      <c r="G276" s="237" t="s">
        <v>21</v>
      </c>
      <c r="H276" s="237" t="s">
        <v>7082</v>
      </c>
      <c r="I276" s="237" t="s">
        <v>7083</v>
      </c>
      <c r="J276" s="237" t="s">
        <v>7084</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7085</v>
      </c>
      <c r="B277" s="236" t="s">
        <v>7086</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7087</v>
      </c>
      <c r="B278" s="237" t="s">
        <v>7088</v>
      </c>
      <c r="C278" s="237" t="s">
        <v>7089</v>
      </c>
      <c r="D278" s="237" t="s">
        <v>7090</v>
      </c>
      <c r="E278" s="237" t="s">
        <v>21</v>
      </c>
      <c r="F278" s="237" t="s">
        <v>7091</v>
      </c>
      <c r="G278" s="237" t="s">
        <v>21</v>
      </c>
      <c r="H278" s="237" t="s">
        <v>7092</v>
      </c>
      <c r="I278" s="237" t="s">
        <v>21</v>
      </c>
      <c r="J278" s="237" t="s">
        <v>7093</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7094</v>
      </c>
      <c r="B279" s="235" t="s">
        <v>7095</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3293</v>
      </c>
      <c r="B280" s="236" t="s">
        <v>7096</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7097</v>
      </c>
      <c r="B281" s="237" t="s">
        <v>7098</v>
      </c>
      <c r="C281" s="237" t="s">
        <v>7099</v>
      </c>
      <c r="D281" s="237" t="s">
        <v>7100</v>
      </c>
      <c r="E281" s="237" t="s">
        <v>7101</v>
      </c>
      <c r="F281" s="237" t="s">
        <v>21</v>
      </c>
      <c r="G281" s="237" t="s">
        <v>21</v>
      </c>
      <c r="H281" s="237" t="s">
        <v>7102</v>
      </c>
      <c r="I281" s="237" t="s">
        <v>21</v>
      </c>
      <c r="J281" s="237" t="s">
        <v>7103</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7104</v>
      </c>
      <c r="B282" s="237" t="s">
        <v>7105</v>
      </c>
      <c r="C282" s="237" t="s">
        <v>7106</v>
      </c>
      <c r="D282" s="237" t="s">
        <v>21</v>
      </c>
      <c r="E282" s="237" t="s">
        <v>21</v>
      </c>
      <c r="F282" s="237" t="s">
        <v>21</v>
      </c>
      <c r="G282" s="237" t="s">
        <v>21</v>
      </c>
      <c r="H282" s="237" t="s">
        <v>7107</v>
      </c>
      <c r="I282" s="237" t="s">
        <v>21</v>
      </c>
      <c r="J282" s="237" t="s">
        <v>7108</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7109</v>
      </c>
      <c r="B283" s="237" t="s">
        <v>7110</v>
      </c>
      <c r="C283" s="237" t="s">
        <v>7111</v>
      </c>
      <c r="D283" s="237" t="s">
        <v>21</v>
      </c>
      <c r="E283" s="237" t="s">
        <v>21</v>
      </c>
      <c r="F283" s="237" t="s">
        <v>21</v>
      </c>
      <c r="G283" s="237" t="s">
        <v>21</v>
      </c>
      <c r="H283" s="237" t="s">
        <v>7112</v>
      </c>
      <c r="I283" s="237" t="s">
        <v>21</v>
      </c>
      <c r="J283" s="237" t="s">
        <v>7113</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7114</v>
      </c>
      <c r="B284" s="237" t="s">
        <v>7115</v>
      </c>
      <c r="C284" s="237" t="s">
        <v>7116</v>
      </c>
      <c r="D284" s="237" t="s">
        <v>7117</v>
      </c>
      <c r="E284" s="237" t="s">
        <v>21</v>
      </c>
      <c r="F284" s="237" t="s">
        <v>21</v>
      </c>
      <c r="G284" s="237" t="s">
        <v>21</v>
      </c>
      <c r="H284" s="237" t="s">
        <v>7118</v>
      </c>
      <c r="I284" s="237" t="s">
        <v>21</v>
      </c>
      <c r="J284" s="237" t="s">
        <v>7119</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3297</v>
      </c>
      <c r="B285" s="236" t="s">
        <v>7120</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7121</v>
      </c>
      <c r="B286" s="237" t="s">
        <v>7122</v>
      </c>
      <c r="C286" s="237" t="s">
        <v>7123</v>
      </c>
      <c r="D286" s="237" t="s">
        <v>7124</v>
      </c>
      <c r="E286" s="237" t="s">
        <v>21</v>
      </c>
      <c r="F286" s="237" t="s">
        <v>21</v>
      </c>
      <c r="G286" s="237" t="s">
        <v>21</v>
      </c>
      <c r="H286" s="237" t="s">
        <v>7125</v>
      </c>
      <c r="I286" s="237" t="s">
        <v>7126</v>
      </c>
      <c r="J286" s="237" t="s">
        <v>7127</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3301</v>
      </c>
      <c r="B287" s="236" t="s">
        <v>7128</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7129</v>
      </c>
      <c r="B288" s="237" t="s">
        <v>7130</v>
      </c>
      <c r="C288" s="237" t="s">
        <v>7131</v>
      </c>
      <c r="D288" s="237" t="s">
        <v>7132</v>
      </c>
      <c r="E288" s="237" t="s">
        <v>7133</v>
      </c>
      <c r="F288" s="237" t="s">
        <v>7134</v>
      </c>
      <c r="G288" s="237" t="s">
        <v>7135</v>
      </c>
      <c r="H288" s="237" t="s">
        <v>7136</v>
      </c>
      <c r="I288" s="237" t="s">
        <v>6117</v>
      </c>
      <c r="J288" s="237" t="s">
        <v>7137</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7138</v>
      </c>
      <c r="B289" s="237" t="s">
        <v>7139</v>
      </c>
      <c r="C289" s="237" t="s">
        <v>7140</v>
      </c>
      <c r="D289" s="237" t="s">
        <v>21</v>
      </c>
      <c r="E289" s="237" t="s">
        <v>7133</v>
      </c>
      <c r="F289" s="237" t="s">
        <v>21</v>
      </c>
      <c r="G289" s="237" t="s">
        <v>7141</v>
      </c>
      <c r="H289" s="237" t="s">
        <v>7142</v>
      </c>
      <c r="I289" s="237" t="s">
        <v>7143</v>
      </c>
      <c r="J289" s="237" t="s">
        <v>7144</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7145</v>
      </c>
      <c r="B290" s="237" t="s">
        <v>7146</v>
      </c>
      <c r="C290" s="237" t="s">
        <v>7147</v>
      </c>
      <c r="D290" s="237" t="s">
        <v>21</v>
      </c>
      <c r="E290" s="237" t="s">
        <v>7148</v>
      </c>
      <c r="F290" s="237" t="s">
        <v>21</v>
      </c>
      <c r="G290" s="237" t="s">
        <v>7149</v>
      </c>
      <c r="H290" s="237" t="s">
        <v>7150</v>
      </c>
      <c r="I290" s="237" t="s">
        <v>7151</v>
      </c>
      <c r="J290" s="237" t="s">
        <v>7152</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7153</v>
      </c>
      <c r="B291" s="237" t="s">
        <v>7154</v>
      </c>
      <c r="C291" s="237" t="s">
        <v>7155</v>
      </c>
      <c r="D291" s="237" t="s">
        <v>21</v>
      </c>
      <c r="E291" s="237" t="s">
        <v>21</v>
      </c>
      <c r="F291" s="237" t="s">
        <v>21</v>
      </c>
      <c r="G291" s="237" t="s">
        <v>21</v>
      </c>
      <c r="H291" s="237" t="s">
        <v>7156</v>
      </c>
      <c r="I291" s="237" t="s">
        <v>6117</v>
      </c>
      <c r="J291" s="237" t="s">
        <v>7157</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3305</v>
      </c>
      <c r="B292" s="236" t="s">
        <v>7158</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7159</v>
      </c>
      <c r="B293" s="237" t="s">
        <v>7160</v>
      </c>
      <c r="C293" s="237" t="s">
        <v>7161</v>
      </c>
      <c r="D293" s="237" t="s">
        <v>7162</v>
      </c>
      <c r="E293" s="237" t="s">
        <v>21</v>
      </c>
      <c r="F293" s="237" t="s">
        <v>21</v>
      </c>
      <c r="G293" s="237" t="s">
        <v>21</v>
      </c>
      <c r="H293" s="237" t="s">
        <v>7163</v>
      </c>
      <c r="I293" s="237" t="s">
        <v>7164</v>
      </c>
      <c r="J293" s="237" t="s">
        <v>7165</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7166</v>
      </c>
      <c r="B294" s="237" t="s">
        <v>7167</v>
      </c>
      <c r="C294" s="237" t="s">
        <v>7168</v>
      </c>
      <c r="D294" s="237" t="s">
        <v>7162</v>
      </c>
      <c r="E294" s="237" t="s">
        <v>21</v>
      </c>
      <c r="F294" s="237" t="s">
        <v>7169</v>
      </c>
      <c r="G294" s="237" t="s">
        <v>21</v>
      </c>
      <c r="H294" s="237" t="s">
        <v>7170</v>
      </c>
      <c r="I294" s="237" t="s">
        <v>6087</v>
      </c>
      <c r="J294" s="237" t="s">
        <v>7171</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7172</v>
      </c>
      <c r="B295" s="237" t="s">
        <v>7173</v>
      </c>
      <c r="C295" s="237" t="s">
        <v>7174</v>
      </c>
      <c r="D295" s="237" t="s">
        <v>7175</v>
      </c>
      <c r="E295" s="237" t="s">
        <v>21</v>
      </c>
      <c r="F295" s="237" t="s">
        <v>21</v>
      </c>
      <c r="G295" s="237" t="s">
        <v>21</v>
      </c>
      <c r="H295" s="237" t="s">
        <v>7176</v>
      </c>
      <c r="I295" s="237" t="s">
        <v>6087</v>
      </c>
      <c r="J295" s="237" t="s">
        <v>7177</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3309</v>
      </c>
      <c r="B296" s="236" t="s">
        <v>7178</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7179</v>
      </c>
      <c r="B297" s="237" t="s">
        <v>7180</v>
      </c>
      <c r="C297" s="237" t="s">
        <v>7181</v>
      </c>
      <c r="D297" s="237" t="s">
        <v>7175</v>
      </c>
      <c r="E297" s="237" t="s">
        <v>21</v>
      </c>
      <c r="F297" s="237" t="s">
        <v>7182</v>
      </c>
      <c r="G297" s="237" t="s">
        <v>21</v>
      </c>
      <c r="H297" s="237" t="s">
        <v>7183</v>
      </c>
      <c r="I297" s="237" t="s">
        <v>21</v>
      </c>
      <c r="J297" s="237" t="s">
        <v>7184</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7185</v>
      </c>
      <c r="B298" s="237" t="s">
        <v>7186</v>
      </c>
      <c r="C298" s="237" t="s">
        <v>7187</v>
      </c>
      <c r="D298" s="237" t="s">
        <v>7188</v>
      </c>
      <c r="E298" s="237" t="s">
        <v>21</v>
      </c>
      <c r="F298" s="237" t="s">
        <v>21</v>
      </c>
      <c r="G298" s="237" t="s">
        <v>7189</v>
      </c>
      <c r="H298" s="237" t="s">
        <v>7190</v>
      </c>
      <c r="I298" s="237" t="s">
        <v>7190</v>
      </c>
      <c r="J298" s="237" t="s">
        <v>7191</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7192</v>
      </c>
      <c r="B299" s="237" t="s">
        <v>7193</v>
      </c>
      <c r="C299" s="237" t="s">
        <v>7194</v>
      </c>
      <c r="D299" s="237" t="s">
        <v>21</v>
      </c>
      <c r="E299" s="237" t="s">
        <v>21</v>
      </c>
      <c r="F299" s="237" t="s">
        <v>21</v>
      </c>
      <c r="G299" s="237" t="s">
        <v>21</v>
      </c>
      <c r="H299" s="237" t="s">
        <v>7195</v>
      </c>
      <c r="I299" s="237" t="s">
        <v>7196</v>
      </c>
      <c r="J299" s="237" t="s">
        <v>7197</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7198</v>
      </c>
      <c r="B300" s="237" t="s">
        <v>7199</v>
      </c>
      <c r="C300" s="237" t="s">
        <v>7200</v>
      </c>
      <c r="D300" s="237" t="s">
        <v>21</v>
      </c>
      <c r="E300" s="237" t="s">
        <v>21</v>
      </c>
      <c r="F300" s="237" t="s">
        <v>7201</v>
      </c>
      <c r="G300" s="237" t="s">
        <v>21</v>
      </c>
      <c r="H300" s="237" t="s">
        <v>7202</v>
      </c>
      <c r="I300" s="237" t="s">
        <v>7196</v>
      </c>
      <c r="J300" s="237" t="s">
        <v>7203</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3313</v>
      </c>
      <c r="B301" s="236" t="s">
        <v>7204</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7205</v>
      </c>
      <c r="B302" s="237" t="s">
        <v>7206</v>
      </c>
      <c r="C302" s="237" t="s">
        <v>7207</v>
      </c>
      <c r="D302" s="237" t="s">
        <v>21</v>
      </c>
      <c r="E302" s="237" t="s">
        <v>21</v>
      </c>
      <c r="F302" s="237" t="s">
        <v>21</v>
      </c>
      <c r="G302" s="237" t="s">
        <v>21</v>
      </c>
      <c r="H302" s="237" t="s">
        <v>7208</v>
      </c>
      <c r="I302" s="237" t="s">
        <v>21</v>
      </c>
      <c r="J302" s="237" t="s">
        <v>7209</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7210</v>
      </c>
      <c r="B303" s="237" t="s">
        <v>7211</v>
      </c>
      <c r="C303" s="237" t="s">
        <v>7212</v>
      </c>
      <c r="D303" s="237" t="s">
        <v>7213</v>
      </c>
      <c r="E303" s="237" t="s">
        <v>21</v>
      </c>
      <c r="F303" s="237" t="s">
        <v>21</v>
      </c>
      <c r="G303" s="237" t="s">
        <v>21</v>
      </c>
      <c r="H303" s="237" t="s">
        <v>7214</v>
      </c>
      <c r="I303" s="237" t="s">
        <v>6117</v>
      </c>
      <c r="J303" s="237" t="s">
        <v>7215</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7216</v>
      </c>
      <c r="B304" s="237" t="s">
        <v>7217</v>
      </c>
      <c r="C304" s="237" t="s">
        <v>7218</v>
      </c>
      <c r="D304" s="237" t="s">
        <v>7213</v>
      </c>
      <c r="E304" s="237" t="s">
        <v>21</v>
      </c>
      <c r="F304" s="237" t="s">
        <v>7219</v>
      </c>
      <c r="G304" s="237" t="s">
        <v>21</v>
      </c>
      <c r="H304" s="237" t="s">
        <v>7220</v>
      </c>
      <c r="I304" s="237" t="s">
        <v>21</v>
      </c>
      <c r="J304" s="237" t="s">
        <v>7221</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7222</v>
      </c>
      <c r="B305" s="237" t="s">
        <v>7223</v>
      </c>
      <c r="C305" s="237" t="s">
        <v>7224</v>
      </c>
      <c r="D305" s="237" t="s">
        <v>7225</v>
      </c>
      <c r="E305" s="237" t="s">
        <v>21</v>
      </c>
      <c r="F305" s="237" t="s">
        <v>21</v>
      </c>
      <c r="G305" s="237" t="s">
        <v>21</v>
      </c>
      <c r="H305" s="237" t="s">
        <v>7226</v>
      </c>
      <c r="I305" s="237" t="s">
        <v>7227</v>
      </c>
      <c r="J305" s="237" t="s">
        <v>7228</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7229</v>
      </c>
      <c r="B306" s="237" t="s">
        <v>7230</v>
      </c>
      <c r="C306" s="237" t="s">
        <v>7231</v>
      </c>
      <c r="D306" s="237" t="s">
        <v>7232</v>
      </c>
      <c r="E306" s="237" t="s">
        <v>21</v>
      </c>
      <c r="F306" s="237" t="s">
        <v>21</v>
      </c>
      <c r="G306" s="237" t="s">
        <v>21</v>
      </c>
      <c r="H306" s="237" t="s">
        <v>7233</v>
      </c>
      <c r="I306" s="237" t="s">
        <v>6117</v>
      </c>
      <c r="J306" s="237" t="s">
        <v>7234</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3317</v>
      </c>
      <c r="B307" s="236" t="s">
        <v>7235</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7236</v>
      </c>
      <c r="B308" s="237" t="s">
        <v>7237</v>
      </c>
      <c r="C308" s="237" t="s">
        <v>7238</v>
      </c>
      <c r="D308" s="237" t="s">
        <v>7232</v>
      </c>
      <c r="E308" s="237" t="s">
        <v>21</v>
      </c>
      <c r="F308" s="237" t="s">
        <v>7239</v>
      </c>
      <c r="G308" s="237" t="s">
        <v>21</v>
      </c>
      <c r="H308" s="237" t="s">
        <v>7240</v>
      </c>
      <c r="I308" s="237" t="s">
        <v>7241</v>
      </c>
      <c r="J308" s="237" t="s">
        <v>7242</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3321</v>
      </c>
      <c r="B309" s="236" t="s">
        <v>7243</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7244</v>
      </c>
      <c r="B310" s="237" t="s">
        <v>7245</v>
      </c>
      <c r="C310" s="237" t="s">
        <v>7246</v>
      </c>
      <c r="D310" s="237" t="s">
        <v>21</v>
      </c>
      <c r="E310" s="237" t="s">
        <v>21</v>
      </c>
      <c r="F310" s="237" t="s">
        <v>7247</v>
      </c>
      <c r="G310" s="237" t="s">
        <v>21</v>
      </c>
      <c r="H310" s="237" t="s">
        <v>7248</v>
      </c>
      <c r="I310" s="237" t="s">
        <v>7249</v>
      </c>
      <c r="J310" s="237" t="s">
        <v>7250</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7251</v>
      </c>
      <c r="B311" s="237" t="s">
        <v>7252</v>
      </c>
      <c r="C311" s="237" t="s">
        <v>7253</v>
      </c>
      <c r="D311" s="237" t="s">
        <v>7254</v>
      </c>
      <c r="E311" s="237" t="s">
        <v>21</v>
      </c>
      <c r="F311" s="237" t="s">
        <v>21</v>
      </c>
      <c r="G311" s="237" t="s">
        <v>7255</v>
      </c>
      <c r="H311" s="237" t="s">
        <v>7256</v>
      </c>
      <c r="I311" s="237" t="s">
        <v>21</v>
      </c>
      <c r="J311" s="237" t="s">
        <v>7257</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7258</v>
      </c>
      <c r="B312" s="237" t="s">
        <v>7259</v>
      </c>
      <c r="C312" s="237" t="s">
        <v>7260</v>
      </c>
      <c r="D312" s="237" t="s">
        <v>7261</v>
      </c>
      <c r="E312" s="237" t="s">
        <v>21</v>
      </c>
      <c r="F312" s="237" t="s">
        <v>21</v>
      </c>
      <c r="G312" s="237" t="s">
        <v>21</v>
      </c>
      <c r="H312" s="237" t="s">
        <v>7262</v>
      </c>
      <c r="I312" s="237" t="s">
        <v>21</v>
      </c>
      <c r="J312" s="237" t="s">
        <v>7263</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7264</v>
      </c>
      <c r="B313" s="237" t="s">
        <v>7265</v>
      </c>
      <c r="C313" s="237" t="s">
        <v>7266</v>
      </c>
      <c r="D313" s="237" t="s">
        <v>7267</v>
      </c>
      <c r="E313" s="237" t="s">
        <v>21</v>
      </c>
      <c r="F313" s="237" t="s">
        <v>21</v>
      </c>
      <c r="G313" s="237" t="s">
        <v>7268</v>
      </c>
      <c r="H313" s="237" t="s">
        <v>7269</v>
      </c>
      <c r="I313" s="237" t="s">
        <v>7270</v>
      </c>
      <c r="J313" s="237" t="s">
        <v>7271</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7272</v>
      </c>
      <c r="B314" s="237" t="s">
        <v>7273</v>
      </c>
      <c r="C314" s="237" t="s">
        <v>7274</v>
      </c>
      <c r="D314" s="237" t="s">
        <v>7275</v>
      </c>
      <c r="E314" s="237" t="s">
        <v>21</v>
      </c>
      <c r="F314" s="237" t="s">
        <v>21</v>
      </c>
      <c r="G314" s="237" t="s">
        <v>7276</v>
      </c>
      <c r="H314" s="237" t="s">
        <v>7277</v>
      </c>
      <c r="I314" s="237" t="s">
        <v>7278</v>
      </c>
      <c r="J314" s="237" t="s">
        <v>7279</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7280</v>
      </c>
      <c r="B315" s="236" t="s">
        <v>7281</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7282</v>
      </c>
      <c r="B316" s="237" t="s">
        <v>7283</v>
      </c>
      <c r="C316" s="237" t="s">
        <v>7284</v>
      </c>
      <c r="D316" s="237" t="s">
        <v>21</v>
      </c>
      <c r="E316" s="237" t="s">
        <v>21</v>
      </c>
      <c r="F316" s="237" t="s">
        <v>21</v>
      </c>
      <c r="G316" s="237" t="s">
        <v>21</v>
      </c>
      <c r="H316" s="237" t="s">
        <v>7285</v>
      </c>
      <c r="I316" s="237" t="s">
        <v>7286</v>
      </c>
      <c r="J316" s="237" t="s">
        <v>7287</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7288</v>
      </c>
      <c r="B317" s="237" t="s">
        <v>7289</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7290</v>
      </c>
      <c r="B318" s="236" t="s">
        <v>7291</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7292</v>
      </c>
      <c r="B319" s="237" t="s">
        <v>7293</v>
      </c>
      <c r="C319" s="237" t="s">
        <v>7294</v>
      </c>
      <c r="D319" s="237" t="s">
        <v>7295</v>
      </c>
      <c r="E319" s="237" t="s">
        <v>21</v>
      </c>
      <c r="F319" s="237" t="s">
        <v>7296</v>
      </c>
      <c r="G319" s="237" t="s">
        <v>7297</v>
      </c>
      <c r="H319" s="237" t="s">
        <v>7298</v>
      </c>
      <c r="I319" s="237" t="s">
        <v>21</v>
      </c>
      <c r="J319" s="237" t="s">
        <v>7299</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7300</v>
      </c>
      <c r="B320" s="237" t="s">
        <v>7301</v>
      </c>
      <c r="C320" s="237" t="s">
        <v>7302</v>
      </c>
      <c r="D320" s="237" t="s">
        <v>7303</v>
      </c>
      <c r="E320" s="237" t="s">
        <v>21</v>
      </c>
      <c r="F320" s="237" t="s">
        <v>21</v>
      </c>
      <c r="G320" s="237" t="s">
        <v>21</v>
      </c>
      <c r="H320" s="237" t="s">
        <v>7304</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7305</v>
      </c>
      <c r="B321" s="237" t="s">
        <v>7306</v>
      </c>
      <c r="C321" s="237" t="s">
        <v>7307</v>
      </c>
      <c r="D321" s="237" t="s">
        <v>7308</v>
      </c>
      <c r="E321" s="237" t="s">
        <v>21</v>
      </c>
      <c r="F321" s="237" t="s">
        <v>21</v>
      </c>
      <c r="G321" s="237" t="s">
        <v>21</v>
      </c>
      <c r="H321" s="237" t="s">
        <v>7309</v>
      </c>
      <c r="I321" s="237" t="s">
        <v>21</v>
      </c>
      <c r="J321" s="237" t="s">
        <v>7310</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7311</v>
      </c>
      <c r="B322" s="237" t="s">
        <v>7312</v>
      </c>
      <c r="C322" s="237" t="s">
        <v>7313</v>
      </c>
      <c r="D322" s="237" t="s">
        <v>7314</v>
      </c>
      <c r="E322" s="237" t="s">
        <v>21</v>
      </c>
      <c r="F322" s="237" t="s">
        <v>21</v>
      </c>
      <c r="G322" s="237" t="s">
        <v>21</v>
      </c>
      <c r="H322" s="237" t="s">
        <v>7315</v>
      </c>
      <c r="I322" s="237" t="s">
        <v>21</v>
      </c>
      <c r="J322" s="237" t="s">
        <v>7316</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7317</v>
      </c>
      <c r="B323" s="237" t="s">
        <v>7318</v>
      </c>
      <c r="C323" s="237" t="s">
        <v>7319</v>
      </c>
      <c r="D323" s="237" t="s">
        <v>21</v>
      </c>
      <c r="E323" s="237" t="s">
        <v>21</v>
      </c>
      <c r="F323" s="237" t="s">
        <v>21</v>
      </c>
      <c r="G323" s="237" t="s">
        <v>21</v>
      </c>
      <c r="H323" s="237" t="s">
        <v>7320</v>
      </c>
      <c r="I323" s="237" t="s">
        <v>6117</v>
      </c>
      <c r="J323" s="237" t="s">
        <v>7321</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7322</v>
      </c>
      <c r="B324" s="237" t="s">
        <v>7323</v>
      </c>
      <c r="C324" s="237" t="s">
        <v>7324</v>
      </c>
      <c r="D324" s="237" t="s">
        <v>21</v>
      </c>
      <c r="E324" s="237" t="s">
        <v>21</v>
      </c>
      <c r="F324" s="237" t="s">
        <v>21</v>
      </c>
      <c r="G324" s="237" t="s">
        <v>21</v>
      </c>
      <c r="H324" s="237" t="s">
        <v>7325</v>
      </c>
      <c r="I324" s="237" t="s">
        <v>7326</v>
      </c>
      <c r="J324" s="237" t="s">
        <v>7327</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7328</v>
      </c>
      <c r="B325" s="237" t="s">
        <v>7329</v>
      </c>
      <c r="C325" s="237" t="s">
        <v>7330</v>
      </c>
      <c r="D325" s="237" t="s">
        <v>7331</v>
      </c>
      <c r="E325" s="237" t="s">
        <v>21</v>
      </c>
      <c r="F325" s="237" t="s">
        <v>21</v>
      </c>
      <c r="G325" s="237" t="s">
        <v>21</v>
      </c>
      <c r="H325" s="237" t="s">
        <v>7332</v>
      </c>
      <c r="I325" s="237" t="s">
        <v>21</v>
      </c>
      <c r="J325" s="237" t="s">
        <v>7333</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7334</v>
      </c>
      <c r="B326" s="244" t="s">
        <v>7335</v>
      </c>
      <c r="C326" s="244" t="s">
        <v>7336</v>
      </c>
      <c r="D326" s="244" t="s">
        <v>7337</v>
      </c>
      <c r="E326" s="244" t="s">
        <v>21</v>
      </c>
      <c r="F326" s="244" t="s">
        <v>21</v>
      </c>
      <c r="G326" s="244" t="s">
        <v>21</v>
      </c>
      <c r="H326" s="244" t="s">
        <v>7338</v>
      </c>
      <c r="I326" s="244" t="s">
        <v>6117</v>
      </c>
      <c r="J326" s="244" t="s">
        <v>7339</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2601</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IFERROR(INDEX('Recommendations'!$H$2:$H$607, MATCH(L2,'Recommendations'!$A$2:$A$607,0))="Implemented", FALSE))</xm:f>
            <x14:dxf>
              <font>
                <color rgb="FF000000"/>
              </font>
              <fill>
                <patternFill>
                  <bgColor rgb="FF3C7D22"/>
                </patternFill>
              </fill>
            </x14:dxf>
          </x14:cfRule>
          <x14:cfRule type="expression" priority="2" id="{00000000-000E-0000-0A00-000002000000}">
            <xm:f>AND(L2&lt;&gt;"", IFERROR(INDEX('Recommendations'!$H$2:$H$607, MATCH(L2,'Recommendations'!$A$2:$A$607,0))="Compensated", FALSE))</xm:f>
            <x14:dxf>
              <font>
                <color rgb="FF000000"/>
              </font>
              <fill>
                <patternFill>
                  <bgColor rgb="FFC6E0B4"/>
                </patternFill>
              </fill>
            </x14:dxf>
          </x14:cfRule>
          <x14:cfRule type="expression" priority="3" id="{00000000-000E-0000-0A00-000003000000}">
            <xm:f>AND(L2&lt;&gt;"", IFERROR(INDEX('Recommendations'!$H$2:$H$607, MATCH(L2,'Recommendations'!$A$2:$A$607,0))="Testing", FALSE))</xm:f>
            <x14:dxf>
              <font>
                <color rgb="FF000000"/>
              </font>
              <fill>
                <patternFill>
                  <bgColor rgb="FFFFC000"/>
                </patternFill>
              </fill>
            </x14:dxf>
          </x14:cfRule>
          <x14:cfRule type="expression" priority="4" id="{00000000-000E-0000-0A00-000004000000}">
            <xm:f>AND(L2&lt;&gt;"", IFERROR(INDEX('Recommendations'!$H$2:$H$607, MATCH(L2,'Recommendations'!$A$2:$A$607,0))="Failed", FALSE))</xm:f>
            <x14:dxf>
              <font>
                <color rgb="FF000000"/>
              </font>
              <fill>
                <patternFill>
                  <bgColor rgb="FFD82891"/>
                </patternFill>
              </fill>
            </x14:dxf>
          </x14:cfRule>
          <x14:cfRule type="expression" priority="5" id="{00000000-000E-0000-0A00-000005000000}">
            <xm:f>AND(L2&lt;&gt;"", IFERROR(INDEX('Recommendations'!$H$2:$H$607, MATCH(L2,'Recommendations'!$A$2:$A$607,0))="Risk Accepted", FALSE))</xm:f>
            <x14:dxf>
              <font>
                <color rgb="FF000000"/>
              </font>
              <fill>
                <patternFill>
                  <bgColor rgb="FFD9D9D9"/>
                </patternFill>
              </fill>
            </x14:dxf>
          </x14:cfRule>
          <x14:cfRule type="expression" priority="6" id="{00000000-000E-0000-0A00-000006000000}">
            <xm:f>AND(L2&lt;&gt;"", IFERROR(INDEX('Recommendations'!$H$2:$H$607, MATCH(L2,'Recommendations'!$A$2:$A$607,0))="N/A",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4488</v>
      </c>
      <c r="B1" s="289" t="s">
        <v>5373</v>
      </c>
      <c r="C1" s="289" t="s">
        <v>0</v>
      </c>
      <c r="D1" s="289" t="s">
        <v>2851</v>
      </c>
      <c r="E1" s="289" t="s">
        <v>7340</v>
      </c>
      <c r="F1" s="289" t="s">
        <v>7341</v>
      </c>
      <c r="G1" s="289" t="s">
        <v>2856</v>
      </c>
      <c r="H1" s="289" t="s">
        <v>2857</v>
      </c>
      <c r="I1" s="289" t="s">
        <v>2858</v>
      </c>
      <c r="J1" s="289" t="s">
        <v>2859</v>
      </c>
      <c r="K1" s="289" t="s">
        <v>2860</v>
      </c>
      <c r="L1" s="289" t="s">
        <v>2861</v>
      </c>
      <c r="M1" s="289" t="s">
        <v>2862</v>
      </c>
      <c r="N1" s="289" t="s">
        <v>2863</v>
      </c>
      <c r="O1" s="289" t="s">
        <v>2864</v>
      </c>
      <c r="P1" s="289" t="s">
        <v>2865</v>
      </c>
      <c r="Q1" s="289" t="s">
        <v>2866</v>
      </c>
      <c r="R1" s="289" t="s">
        <v>2867</v>
      </c>
      <c r="S1" s="289" t="s">
        <v>2868</v>
      </c>
      <c r="T1" s="289" t="s">
        <v>2869</v>
      </c>
      <c r="U1" s="289" t="s">
        <v>2870</v>
      </c>
      <c r="V1" s="289" t="s">
        <v>2871</v>
      </c>
      <c r="W1" s="289" t="s">
        <v>2872</v>
      </c>
      <c r="X1" s="289" t="s">
        <v>2873</v>
      </c>
      <c r="Y1" s="289" t="s">
        <v>2874</v>
      </c>
      <c r="Z1" s="289" t="s">
        <v>2875</v>
      </c>
      <c r="AA1" s="289" t="s">
        <v>2876</v>
      </c>
      <c r="AB1" s="289" t="s">
        <v>2877</v>
      </c>
      <c r="AC1" s="289" t="s">
        <v>2878</v>
      </c>
      <c r="AD1" s="289" t="s">
        <v>2879</v>
      </c>
      <c r="AE1" s="289" t="s">
        <v>2880</v>
      </c>
      <c r="AF1" s="289" t="s">
        <v>2881</v>
      </c>
      <c r="AG1" s="289" t="s">
        <v>2882</v>
      </c>
      <c r="AH1" s="289" t="s">
        <v>2883</v>
      </c>
      <c r="AI1" s="289" t="s">
        <v>2884</v>
      </c>
      <c r="AJ1" s="289" t="s">
        <v>2885</v>
      </c>
      <c r="AK1" s="289" t="s">
        <v>2886</v>
      </c>
      <c r="AL1" s="289" t="s">
        <v>2887</v>
      </c>
      <c r="AM1" s="289" t="s">
        <v>2888</v>
      </c>
      <c r="AN1" s="289" t="s">
        <v>2889</v>
      </c>
      <c r="AO1" s="289" t="s">
        <v>2890</v>
      </c>
      <c r="AP1" s="289" t="s">
        <v>2891</v>
      </c>
      <c r="AQ1" s="289" t="s">
        <v>2892</v>
      </c>
      <c r="AR1" s="289" t="s">
        <v>2893</v>
      </c>
      <c r="AS1" s="289" t="s">
        <v>2894</v>
      </c>
      <c r="AT1" s="289" t="s">
        <v>2895</v>
      </c>
      <c r="AU1" s="290" t="s">
        <v>2896</v>
      </c>
    </row>
    <row r="2" spans="1:47" ht="60" customHeight="1" outlineLevel="1" x14ac:dyDescent="0.35">
      <c r="A2" s="280" t="s">
        <v>7342</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7342</v>
      </c>
      <c r="B3" s="259" t="s">
        <v>7343</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7342</v>
      </c>
      <c r="B4" s="260" t="s">
        <v>7343</v>
      </c>
      <c r="C4" s="261" t="s">
        <v>7344</v>
      </c>
      <c r="D4" s="264" t="s">
        <v>7345</v>
      </c>
      <c r="E4" s="265" t="s">
        <v>7346</v>
      </c>
      <c r="F4" s="268" t="s">
        <v>7347</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7342</v>
      </c>
      <c r="B5" s="260" t="s">
        <v>7343</v>
      </c>
      <c r="C5" s="261" t="s">
        <v>7348</v>
      </c>
      <c r="D5" s="264" t="s">
        <v>7349</v>
      </c>
      <c r="E5" s="265" t="s">
        <v>7346</v>
      </c>
      <c r="F5" s="268" t="s">
        <v>7347</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7342</v>
      </c>
      <c r="B6" s="260" t="s">
        <v>7343</v>
      </c>
      <c r="C6" s="261" t="s">
        <v>7350</v>
      </c>
      <c r="D6" s="264" t="s">
        <v>7351</v>
      </c>
      <c r="E6" s="265" t="s">
        <v>7346</v>
      </c>
      <c r="F6" s="268" t="s">
        <v>7347</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7342</v>
      </c>
      <c r="B7" s="260" t="s">
        <v>7343</v>
      </c>
      <c r="C7" s="261" t="s">
        <v>7352</v>
      </c>
      <c r="D7" s="264" t="s">
        <v>7353</v>
      </c>
      <c r="E7" s="265" t="s">
        <v>7346</v>
      </c>
      <c r="F7" s="268" t="s">
        <v>7347</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7342</v>
      </c>
      <c r="B8" s="260" t="s">
        <v>7343</v>
      </c>
      <c r="C8" s="261" t="s">
        <v>7354</v>
      </c>
      <c r="D8" s="264" t="s">
        <v>7355</v>
      </c>
      <c r="E8" s="265" t="s">
        <v>7346</v>
      </c>
      <c r="F8" s="268" t="s">
        <v>7347</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7342</v>
      </c>
      <c r="B9" s="260" t="s">
        <v>7343</v>
      </c>
      <c r="C9" s="261" t="s">
        <v>7356</v>
      </c>
      <c r="D9" s="264" t="s">
        <v>7357</v>
      </c>
      <c r="E9" s="265" t="s">
        <v>7346</v>
      </c>
      <c r="F9" s="268" t="s">
        <v>7347</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7342</v>
      </c>
      <c r="B10" s="260" t="s">
        <v>7343</v>
      </c>
      <c r="C10" s="261" t="s">
        <v>7358</v>
      </c>
      <c r="D10" s="264" t="s">
        <v>7359</v>
      </c>
      <c r="E10" s="265" t="s">
        <v>7346</v>
      </c>
      <c r="F10" s="268" t="s">
        <v>7347</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7342</v>
      </c>
      <c r="B11" s="260" t="s">
        <v>7343</v>
      </c>
      <c r="C11" s="261" t="s">
        <v>7360</v>
      </c>
      <c r="D11" s="264" t="s">
        <v>7361</v>
      </c>
      <c r="E11" s="265" t="s">
        <v>7346</v>
      </c>
      <c r="F11" s="268" t="s">
        <v>7347</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7342</v>
      </c>
      <c r="B12" s="260" t="s">
        <v>7343</v>
      </c>
      <c r="C12" s="261" t="s">
        <v>7362</v>
      </c>
      <c r="D12" s="264" t="s">
        <v>7363</v>
      </c>
      <c r="E12" s="265" t="s">
        <v>7346</v>
      </c>
      <c r="F12" s="268" t="s">
        <v>7347</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7342</v>
      </c>
      <c r="B13" s="260" t="s">
        <v>7343</v>
      </c>
      <c r="C13" s="261" t="s">
        <v>7364</v>
      </c>
      <c r="D13" s="264" t="s">
        <v>7365</v>
      </c>
      <c r="E13" s="265" t="s">
        <v>7346</v>
      </c>
      <c r="F13" s="268" t="s">
        <v>7347</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7342</v>
      </c>
      <c r="B14" s="260" t="s">
        <v>7343</v>
      </c>
      <c r="C14" s="261" t="s">
        <v>7366</v>
      </c>
      <c r="D14" s="264" t="s">
        <v>7367</v>
      </c>
      <c r="E14" s="265" t="s">
        <v>7346</v>
      </c>
      <c r="F14" s="268" t="s">
        <v>7347</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7342</v>
      </c>
      <c r="B15" s="260" t="s">
        <v>7343</v>
      </c>
      <c r="C15" s="261" t="s">
        <v>7368</v>
      </c>
      <c r="D15" s="264" t="s">
        <v>7369</v>
      </c>
      <c r="E15" s="265" t="s">
        <v>7346</v>
      </c>
      <c r="F15" s="268" t="s">
        <v>7347</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7342</v>
      </c>
      <c r="B16" s="260" t="s">
        <v>7343</v>
      </c>
      <c r="C16" s="261" t="s">
        <v>7370</v>
      </c>
      <c r="D16" s="264" t="s">
        <v>7371</v>
      </c>
      <c r="E16" s="265" t="s">
        <v>7346</v>
      </c>
      <c r="F16" s="268" t="s">
        <v>7347</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7342</v>
      </c>
      <c r="B17" s="259" t="s">
        <v>7372</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7342</v>
      </c>
      <c r="B18" s="260" t="s">
        <v>7372</v>
      </c>
      <c r="C18" s="261" t="s">
        <v>7373</v>
      </c>
      <c r="D18" s="264" t="s">
        <v>7374</v>
      </c>
      <c r="E18" s="265" t="s">
        <v>7375</v>
      </c>
      <c r="F18" s="268" t="s">
        <v>7376</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7342</v>
      </c>
      <c r="B19" s="260" t="s">
        <v>7372</v>
      </c>
      <c r="C19" s="261" t="s">
        <v>7377</v>
      </c>
      <c r="D19" s="264" t="s">
        <v>7378</v>
      </c>
      <c r="E19" s="265" t="s">
        <v>7375</v>
      </c>
      <c r="F19" s="268" t="s">
        <v>7376</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7342</v>
      </c>
      <c r="B20" s="260" t="s">
        <v>7372</v>
      </c>
      <c r="C20" s="261" t="s">
        <v>7379</v>
      </c>
      <c r="D20" s="264" t="s">
        <v>7380</v>
      </c>
      <c r="E20" s="265" t="s">
        <v>7375</v>
      </c>
      <c r="F20" s="268" t="s">
        <v>7376</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7342</v>
      </c>
      <c r="B21" s="260" t="s">
        <v>7372</v>
      </c>
      <c r="C21" s="261" t="s">
        <v>7381</v>
      </c>
      <c r="D21" s="264" t="s">
        <v>7382</v>
      </c>
      <c r="E21" s="265" t="s">
        <v>7375</v>
      </c>
      <c r="F21" s="268" t="s">
        <v>7376</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7342</v>
      </c>
      <c r="B22" s="260" t="s">
        <v>7372</v>
      </c>
      <c r="C22" s="261" t="s">
        <v>7383</v>
      </c>
      <c r="D22" s="264" t="s">
        <v>7384</v>
      </c>
      <c r="E22" s="265" t="s">
        <v>7375</v>
      </c>
      <c r="F22" s="268" t="s">
        <v>7376</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7342</v>
      </c>
      <c r="B23" s="260" t="s">
        <v>7372</v>
      </c>
      <c r="C23" s="261" t="s">
        <v>7385</v>
      </c>
      <c r="D23" s="264" t="s">
        <v>7386</v>
      </c>
      <c r="E23" s="265" t="s">
        <v>7346</v>
      </c>
      <c r="F23" s="268" t="s">
        <v>7347</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7342</v>
      </c>
      <c r="B24" s="260" t="s">
        <v>7372</v>
      </c>
      <c r="C24" s="261" t="s">
        <v>7387</v>
      </c>
      <c r="D24" s="264" t="s">
        <v>7388</v>
      </c>
      <c r="E24" s="265" t="s">
        <v>7346</v>
      </c>
      <c r="F24" s="268" t="s">
        <v>7347</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7342</v>
      </c>
      <c r="B25" s="260" t="s">
        <v>7372</v>
      </c>
      <c r="C25" s="261" t="s">
        <v>7389</v>
      </c>
      <c r="D25" s="264" t="s">
        <v>7390</v>
      </c>
      <c r="E25" s="265" t="s">
        <v>7346</v>
      </c>
      <c r="F25" s="268" t="s">
        <v>7391</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7342</v>
      </c>
      <c r="B26" s="260" t="s">
        <v>7372</v>
      </c>
      <c r="C26" s="261" t="s">
        <v>7392</v>
      </c>
      <c r="D26" s="264" t="s">
        <v>7393</v>
      </c>
      <c r="E26" s="265" t="s">
        <v>7346</v>
      </c>
      <c r="F26" s="268" t="s">
        <v>7391</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7342</v>
      </c>
      <c r="B27" s="260" t="s">
        <v>7372</v>
      </c>
      <c r="C27" s="261" t="s">
        <v>7394</v>
      </c>
      <c r="D27" s="264" t="s">
        <v>7395</v>
      </c>
      <c r="E27" s="265" t="s">
        <v>7346</v>
      </c>
      <c r="F27" s="268" t="s">
        <v>7391</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7342</v>
      </c>
      <c r="B28" s="260" t="s">
        <v>7372</v>
      </c>
      <c r="C28" s="261" t="s">
        <v>7396</v>
      </c>
      <c r="D28" s="264" t="s">
        <v>7397</v>
      </c>
      <c r="E28" s="265" t="s">
        <v>7346</v>
      </c>
      <c r="F28" s="268" t="s">
        <v>7391</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7342</v>
      </c>
      <c r="B29" s="260" t="s">
        <v>7372</v>
      </c>
      <c r="C29" s="261" t="s">
        <v>7398</v>
      </c>
      <c r="D29" s="264" t="s">
        <v>7399</v>
      </c>
      <c r="E29" s="265" t="s">
        <v>7346</v>
      </c>
      <c r="F29" s="268" t="s">
        <v>7391</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7342</v>
      </c>
      <c r="B30" s="260" t="s">
        <v>7372</v>
      </c>
      <c r="C30" s="261" t="s">
        <v>7400</v>
      </c>
      <c r="D30" s="264" t="s">
        <v>7401</v>
      </c>
      <c r="E30" s="265" t="s">
        <v>7346</v>
      </c>
      <c r="F30" s="268" t="s">
        <v>7391</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7342</v>
      </c>
      <c r="B31" s="260" t="s">
        <v>7372</v>
      </c>
      <c r="C31" s="261" t="s">
        <v>7402</v>
      </c>
      <c r="D31" s="264" t="s">
        <v>7403</v>
      </c>
      <c r="E31" s="265" t="s">
        <v>7346</v>
      </c>
      <c r="F31" s="268" t="s">
        <v>7391</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7342</v>
      </c>
      <c r="B32" s="260" t="s">
        <v>7372</v>
      </c>
      <c r="C32" s="261" t="s">
        <v>7404</v>
      </c>
      <c r="D32" s="264" t="s">
        <v>7405</v>
      </c>
      <c r="E32" s="265" t="s">
        <v>7346</v>
      </c>
      <c r="F32" s="268" t="s">
        <v>7391</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7342</v>
      </c>
      <c r="B33" s="260" t="s">
        <v>7372</v>
      </c>
      <c r="C33" s="261" t="s">
        <v>7406</v>
      </c>
      <c r="D33" s="264" t="s">
        <v>7407</v>
      </c>
      <c r="E33" s="265" t="s">
        <v>7375</v>
      </c>
      <c r="F33" s="268" t="s">
        <v>7376</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7342</v>
      </c>
      <c r="B34" s="260" t="s">
        <v>7372</v>
      </c>
      <c r="C34" s="261" t="s">
        <v>7408</v>
      </c>
      <c r="D34" s="264" t="s">
        <v>7409</v>
      </c>
      <c r="E34" s="265" t="s">
        <v>7346</v>
      </c>
      <c r="F34" s="268" t="s">
        <v>7391</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7342</v>
      </c>
      <c r="B35" s="259" t="s">
        <v>7410</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7342</v>
      </c>
      <c r="B36" s="260" t="s">
        <v>7410</v>
      </c>
      <c r="C36" s="261" t="s">
        <v>7411</v>
      </c>
      <c r="D36" s="264" t="s">
        <v>7412</v>
      </c>
      <c r="E36" s="265" t="s">
        <v>7346</v>
      </c>
      <c r="F36" s="268" t="s">
        <v>7391</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7342</v>
      </c>
      <c r="B37" s="260" t="s">
        <v>7410</v>
      </c>
      <c r="C37" s="261" t="s">
        <v>7413</v>
      </c>
      <c r="D37" s="264" t="s">
        <v>7414</v>
      </c>
      <c r="E37" s="265" t="s">
        <v>7346</v>
      </c>
      <c r="F37" s="268" t="s">
        <v>7415</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7342</v>
      </c>
      <c r="B38" s="260" t="s">
        <v>7410</v>
      </c>
      <c r="C38" s="261" t="s">
        <v>7416</v>
      </c>
      <c r="D38" s="264" t="s">
        <v>7417</v>
      </c>
      <c r="E38" s="265" t="s">
        <v>7346</v>
      </c>
      <c r="F38" s="268" t="s">
        <v>7415</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7342</v>
      </c>
      <c r="B39" s="260" t="s">
        <v>7410</v>
      </c>
      <c r="C39" s="261" t="s">
        <v>7418</v>
      </c>
      <c r="D39" s="264" t="s">
        <v>7419</v>
      </c>
      <c r="E39" s="265" t="s">
        <v>7346</v>
      </c>
      <c r="F39" s="268" t="s">
        <v>7415</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7342</v>
      </c>
      <c r="B40" s="260" t="s">
        <v>7410</v>
      </c>
      <c r="C40" s="261" t="s">
        <v>7420</v>
      </c>
      <c r="D40" s="264" t="s">
        <v>7421</v>
      </c>
      <c r="E40" s="265" t="s">
        <v>7346</v>
      </c>
      <c r="F40" s="268" t="s">
        <v>7415</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7342</v>
      </c>
      <c r="B41" s="260" t="s">
        <v>7410</v>
      </c>
      <c r="C41" s="261" t="s">
        <v>7422</v>
      </c>
      <c r="D41" s="264" t="s">
        <v>7423</v>
      </c>
      <c r="E41" s="265" t="s">
        <v>7346</v>
      </c>
      <c r="F41" s="268" t="s">
        <v>7415</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7342</v>
      </c>
      <c r="B42" s="260" t="s">
        <v>7410</v>
      </c>
      <c r="C42" s="261" t="s">
        <v>7424</v>
      </c>
      <c r="D42" s="264" t="s">
        <v>7425</v>
      </c>
      <c r="E42" s="265" t="s">
        <v>7346</v>
      </c>
      <c r="F42" s="268" t="s">
        <v>7415</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7342</v>
      </c>
      <c r="B43" s="260" t="s">
        <v>7410</v>
      </c>
      <c r="C43" s="261" t="s">
        <v>7426</v>
      </c>
      <c r="D43" s="264" t="s">
        <v>7427</v>
      </c>
      <c r="E43" s="265" t="s">
        <v>7346</v>
      </c>
      <c r="F43" s="268" t="s">
        <v>7415</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7342</v>
      </c>
      <c r="B44" s="260" t="s">
        <v>7410</v>
      </c>
      <c r="C44" s="261" t="s">
        <v>7428</v>
      </c>
      <c r="D44" s="264" t="s">
        <v>7429</v>
      </c>
      <c r="E44" s="265" t="s">
        <v>7346</v>
      </c>
      <c r="F44" s="268" t="s">
        <v>7415</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7342</v>
      </c>
      <c r="B45" s="260" t="s">
        <v>7410</v>
      </c>
      <c r="C45" s="261" t="s">
        <v>7430</v>
      </c>
      <c r="D45" s="264" t="s">
        <v>7431</v>
      </c>
      <c r="E45" s="265" t="s">
        <v>7346</v>
      </c>
      <c r="F45" s="268" t="s">
        <v>7415</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7342</v>
      </c>
      <c r="B46" s="260" t="s">
        <v>7410</v>
      </c>
      <c r="C46" s="261" t="s">
        <v>7432</v>
      </c>
      <c r="D46" s="264" t="s">
        <v>7433</v>
      </c>
      <c r="E46" s="265" t="s">
        <v>7346</v>
      </c>
      <c r="F46" s="268" t="s">
        <v>7415</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7342</v>
      </c>
      <c r="B47" s="260" t="s">
        <v>7410</v>
      </c>
      <c r="C47" s="261" t="s">
        <v>7434</v>
      </c>
      <c r="D47" s="264" t="s">
        <v>7435</v>
      </c>
      <c r="E47" s="265" t="s">
        <v>7346</v>
      </c>
      <c r="F47" s="268" t="s">
        <v>7415</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7342</v>
      </c>
      <c r="B48" s="260" t="s">
        <v>7410</v>
      </c>
      <c r="C48" s="261" t="s">
        <v>7436</v>
      </c>
      <c r="D48" s="264" t="s">
        <v>7437</v>
      </c>
      <c r="E48" s="265" t="s">
        <v>7346</v>
      </c>
      <c r="F48" s="268" t="s">
        <v>7415</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7342</v>
      </c>
      <c r="B49" s="260" t="s">
        <v>7410</v>
      </c>
      <c r="C49" s="261" t="s">
        <v>7438</v>
      </c>
      <c r="D49" s="264" t="s">
        <v>7439</v>
      </c>
      <c r="E49" s="265" t="s">
        <v>7346</v>
      </c>
      <c r="F49" s="268" t="s">
        <v>7415</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7342</v>
      </c>
      <c r="B50" s="259" t="s">
        <v>4612</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7342</v>
      </c>
      <c r="B51" s="260" t="s">
        <v>4612</v>
      </c>
      <c r="C51" s="261" t="s">
        <v>7440</v>
      </c>
      <c r="D51" s="264" t="s">
        <v>7441</v>
      </c>
      <c r="E51" s="265" t="s">
        <v>7442</v>
      </c>
      <c r="F51" s="268" t="s">
        <v>7443</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7342</v>
      </c>
      <c r="B52" s="260" t="s">
        <v>4612</v>
      </c>
      <c r="C52" s="261" t="s">
        <v>7444</v>
      </c>
      <c r="D52" s="264" t="s">
        <v>7445</v>
      </c>
      <c r="E52" s="265" t="s">
        <v>7442</v>
      </c>
      <c r="F52" s="268" t="s">
        <v>7443</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7342</v>
      </c>
      <c r="B53" s="260" t="s">
        <v>4612</v>
      </c>
      <c r="C53" s="261" t="s">
        <v>7446</v>
      </c>
      <c r="D53" s="264" t="s">
        <v>7447</v>
      </c>
      <c r="E53" s="265" t="s">
        <v>7442</v>
      </c>
      <c r="F53" s="268" t="s">
        <v>7443</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7342</v>
      </c>
      <c r="B54" s="260" t="s">
        <v>4612</v>
      </c>
      <c r="C54" s="261" t="s">
        <v>7448</v>
      </c>
      <c r="D54" s="264" t="s">
        <v>7449</v>
      </c>
      <c r="E54" s="265" t="s">
        <v>7442</v>
      </c>
      <c r="F54" s="268" t="s">
        <v>7443</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7342</v>
      </c>
      <c r="B55" s="260" t="s">
        <v>4612</v>
      </c>
      <c r="C55" s="261" t="s">
        <v>7450</v>
      </c>
      <c r="D55" s="264" t="s">
        <v>7451</v>
      </c>
      <c r="E55" s="265" t="s">
        <v>7442</v>
      </c>
      <c r="F55" s="268" t="s">
        <v>7443</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7342</v>
      </c>
      <c r="B56" s="260" t="s">
        <v>4612</v>
      </c>
      <c r="C56" s="261" t="s">
        <v>7452</v>
      </c>
      <c r="D56" s="264" t="s">
        <v>7453</v>
      </c>
      <c r="E56" s="265" t="s">
        <v>7442</v>
      </c>
      <c r="F56" s="268" t="s">
        <v>7443</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7342</v>
      </c>
      <c r="B57" s="260" t="s">
        <v>4612</v>
      </c>
      <c r="C57" s="261" t="s">
        <v>7454</v>
      </c>
      <c r="D57" s="264" t="s">
        <v>7455</v>
      </c>
      <c r="E57" s="265" t="s">
        <v>7442</v>
      </c>
      <c r="F57" s="268" t="s">
        <v>7443</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7342</v>
      </c>
      <c r="B58" s="260" t="s">
        <v>4612</v>
      </c>
      <c r="C58" s="261" t="s">
        <v>7456</v>
      </c>
      <c r="D58" s="264" t="s">
        <v>7457</v>
      </c>
      <c r="E58" s="265" t="s">
        <v>7346</v>
      </c>
      <c r="F58" s="268" t="s">
        <v>7443</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7342</v>
      </c>
      <c r="B59" s="260" t="s">
        <v>4612</v>
      </c>
      <c r="C59" s="261" t="s">
        <v>7458</v>
      </c>
      <c r="D59" s="264" t="s">
        <v>7459</v>
      </c>
      <c r="E59" s="265" t="s">
        <v>7346</v>
      </c>
      <c r="F59" s="268" t="s">
        <v>7443</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7342</v>
      </c>
      <c r="B60" s="259" t="s">
        <v>7460</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7342</v>
      </c>
      <c r="B61" s="260" t="s">
        <v>7460</v>
      </c>
      <c r="C61" s="261" t="s">
        <v>7461</v>
      </c>
      <c r="D61" s="264" t="s">
        <v>7462</v>
      </c>
      <c r="E61" s="265" t="s">
        <v>7346</v>
      </c>
      <c r="F61" s="268" t="s">
        <v>7463</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7342</v>
      </c>
      <c r="B62" s="260" t="s">
        <v>7460</v>
      </c>
      <c r="C62" s="261" t="s">
        <v>7464</v>
      </c>
      <c r="D62" s="264" t="s">
        <v>7465</v>
      </c>
      <c r="E62" s="265" t="s">
        <v>7346</v>
      </c>
      <c r="F62" s="268" t="s">
        <v>7463</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7342</v>
      </c>
      <c r="B63" s="260" t="s">
        <v>7460</v>
      </c>
      <c r="C63" s="261" t="s">
        <v>7466</v>
      </c>
      <c r="D63" s="264" t="s">
        <v>7467</v>
      </c>
      <c r="E63" s="265" t="s">
        <v>7346</v>
      </c>
      <c r="F63" s="268" t="s">
        <v>7463</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7342</v>
      </c>
      <c r="B64" s="260" t="s">
        <v>7460</v>
      </c>
      <c r="C64" s="261" t="s">
        <v>7468</v>
      </c>
      <c r="D64" s="264" t="s">
        <v>7469</v>
      </c>
      <c r="E64" s="265" t="s">
        <v>7346</v>
      </c>
      <c r="F64" s="268" t="s">
        <v>7463</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7342</v>
      </c>
      <c r="B65" s="260" t="s">
        <v>7460</v>
      </c>
      <c r="C65" s="261" t="s">
        <v>7470</v>
      </c>
      <c r="D65" s="264" t="s">
        <v>7471</v>
      </c>
      <c r="E65" s="265" t="s">
        <v>7346</v>
      </c>
      <c r="F65" s="268" t="s">
        <v>7463</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7342</v>
      </c>
      <c r="B66" s="260" t="s">
        <v>7460</v>
      </c>
      <c r="C66" s="261" t="s">
        <v>7472</v>
      </c>
      <c r="D66" s="264" t="s">
        <v>7473</v>
      </c>
      <c r="E66" s="265" t="s">
        <v>7346</v>
      </c>
      <c r="F66" s="268" t="s">
        <v>7463</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7342</v>
      </c>
      <c r="B67" s="260" t="s">
        <v>7460</v>
      </c>
      <c r="C67" s="261" t="s">
        <v>7474</v>
      </c>
      <c r="D67" s="264" t="s">
        <v>7475</v>
      </c>
      <c r="E67" s="265" t="s">
        <v>7346</v>
      </c>
      <c r="F67" s="268" t="s">
        <v>7463</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7342</v>
      </c>
      <c r="B68" s="260" t="s">
        <v>7460</v>
      </c>
      <c r="C68" s="261" t="s">
        <v>7476</v>
      </c>
      <c r="D68" s="264" t="s">
        <v>7477</v>
      </c>
      <c r="E68" s="265" t="s">
        <v>7346</v>
      </c>
      <c r="F68" s="268" t="s">
        <v>7478</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7342</v>
      </c>
      <c r="B69" s="260" t="s">
        <v>7460</v>
      </c>
      <c r="C69" s="261" t="s">
        <v>7479</v>
      </c>
      <c r="D69" s="264" t="s">
        <v>7480</v>
      </c>
      <c r="E69" s="265" t="s">
        <v>7346</v>
      </c>
      <c r="F69" s="268" t="s">
        <v>7478</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7342</v>
      </c>
      <c r="B70" s="260" t="s">
        <v>7460</v>
      </c>
      <c r="C70" s="261" t="s">
        <v>7481</v>
      </c>
      <c r="D70" s="264" t="s">
        <v>7482</v>
      </c>
      <c r="E70" s="265" t="s">
        <v>7346</v>
      </c>
      <c r="F70" s="268" t="s">
        <v>7478</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7342</v>
      </c>
      <c r="B71" s="260" t="s">
        <v>7460</v>
      </c>
      <c r="C71" s="261" t="s">
        <v>7483</v>
      </c>
      <c r="D71" s="264" t="s">
        <v>7484</v>
      </c>
      <c r="E71" s="265" t="s">
        <v>7346</v>
      </c>
      <c r="F71" s="268" t="s">
        <v>7485</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7342</v>
      </c>
      <c r="B72" s="260" t="s">
        <v>7460</v>
      </c>
      <c r="C72" s="261" t="s">
        <v>7486</v>
      </c>
      <c r="D72" s="264" t="s">
        <v>7487</v>
      </c>
      <c r="E72" s="265" t="s">
        <v>7346</v>
      </c>
      <c r="F72" s="268" t="s">
        <v>7463</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7342</v>
      </c>
      <c r="B73" s="260" t="s">
        <v>7460</v>
      </c>
      <c r="C73" s="261" t="s">
        <v>7488</v>
      </c>
      <c r="D73" s="264" t="s">
        <v>7489</v>
      </c>
      <c r="E73" s="265" t="s">
        <v>7490</v>
      </c>
      <c r="F73" s="268" t="s">
        <v>7463</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7342</v>
      </c>
      <c r="B74" s="259" t="s">
        <v>7491</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7342</v>
      </c>
      <c r="B75" s="260" t="s">
        <v>7491</v>
      </c>
      <c r="C75" s="261" t="s">
        <v>7492</v>
      </c>
      <c r="D75" s="264" t="s">
        <v>7493</v>
      </c>
      <c r="E75" s="265" t="s">
        <v>7490</v>
      </c>
      <c r="F75" s="268" t="s">
        <v>7494</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7342</v>
      </c>
      <c r="B76" s="260" t="s">
        <v>7491</v>
      </c>
      <c r="C76" s="261" t="s">
        <v>7495</v>
      </c>
      <c r="D76" s="264" t="s">
        <v>7496</v>
      </c>
      <c r="E76" s="265" t="s">
        <v>7490</v>
      </c>
      <c r="F76" s="268" t="s">
        <v>7494</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7342</v>
      </c>
      <c r="B77" s="260" t="s">
        <v>7491</v>
      </c>
      <c r="C77" s="261" t="s">
        <v>7497</v>
      </c>
      <c r="D77" s="264" t="s">
        <v>7498</v>
      </c>
      <c r="E77" s="265" t="s">
        <v>7490</v>
      </c>
      <c r="F77" s="268" t="s">
        <v>7494</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7342</v>
      </c>
      <c r="B78" s="260" t="s">
        <v>7491</v>
      </c>
      <c r="C78" s="261" t="s">
        <v>7499</v>
      </c>
      <c r="D78" s="264" t="s">
        <v>7500</v>
      </c>
      <c r="E78" s="265" t="s">
        <v>7490</v>
      </c>
      <c r="F78" s="268" t="s">
        <v>7494</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7342</v>
      </c>
      <c r="B79" s="260" t="s">
        <v>7491</v>
      </c>
      <c r="C79" s="261" t="s">
        <v>7501</v>
      </c>
      <c r="D79" s="264" t="s">
        <v>7502</v>
      </c>
      <c r="E79" s="265" t="s">
        <v>7490</v>
      </c>
      <c r="F79" s="268" t="s">
        <v>7494</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7342</v>
      </c>
      <c r="B80" s="260" t="s">
        <v>7491</v>
      </c>
      <c r="C80" s="261" t="s">
        <v>7503</v>
      </c>
      <c r="D80" s="264" t="s">
        <v>7504</v>
      </c>
      <c r="E80" s="265" t="s">
        <v>7490</v>
      </c>
      <c r="F80" s="268" t="s">
        <v>7494</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7342</v>
      </c>
      <c r="B81" s="260" t="s">
        <v>7491</v>
      </c>
      <c r="C81" s="261" t="s">
        <v>7505</v>
      </c>
      <c r="D81" s="264" t="s">
        <v>7506</v>
      </c>
      <c r="E81" s="265" t="s">
        <v>7490</v>
      </c>
      <c r="F81" s="268" t="s">
        <v>7494</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7342</v>
      </c>
      <c r="B82" s="260" t="s">
        <v>7491</v>
      </c>
      <c r="C82" s="261" t="s">
        <v>7507</v>
      </c>
      <c r="D82" s="264" t="s">
        <v>7508</v>
      </c>
      <c r="E82" s="265" t="s">
        <v>7490</v>
      </c>
      <c r="F82" s="268" t="s">
        <v>7494</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7342</v>
      </c>
      <c r="B83" s="260" t="s">
        <v>7491</v>
      </c>
      <c r="C83" s="261" t="s">
        <v>7509</v>
      </c>
      <c r="D83" s="264" t="s">
        <v>7510</v>
      </c>
      <c r="E83" s="265" t="s">
        <v>7490</v>
      </c>
      <c r="F83" s="268" t="s">
        <v>7494</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7342</v>
      </c>
      <c r="B84" s="260" t="s">
        <v>7491</v>
      </c>
      <c r="C84" s="261" t="s">
        <v>7511</v>
      </c>
      <c r="D84" s="264" t="s">
        <v>7512</v>
      </c>
      <c r="E84" s="265" t="s">
        <v>7490</v>
      </c>
      <c r="F84" s="268" t="s">
        <v>7494</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7342</v>
      </c>
      <c r="B85" s="260" t="s">
        <v>7491</v>
      </c>
      <c r="C85" s="261" t="s">
        <v>7513</v>
      </c>
      <c r="D85" s="264" t="s">
        <v>7514</v>
      </c>
      <c r="E85" s="265" t="s">
        <v>7490</v>
      </c>
      <c r="F85" s="268" t="s">
        <v>7494</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7342</v>
      </c>
      <c r="B86" s="260" t="s">
        <v>7491</v>
      </c>
      <c r="C86" s="261" t="s">
        <v>7515</v>
      </c>
      <c r="D86" s="264" t="s">
        <v>7516</v>
      </c>
      <c r="E86" s="265" t="s">
        <v>7490</v>
      </c>
      <c r="F86" s="268" t="s">
        <v>7494</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7342</v>
      </c>
      <c r="B87" s="260" t="s">
        <v>7491</v>
      </c>
      <c r="C87" s="261" t="s">
        <v>7517</v>
      </c>
      <c r="D87" s="264" t="s">
        <v>7518</v>
      </c>
      <c r="E87" s="265" t="s">
        <v>7490</v>
      </c>
      <c r="F87" s="268" t="s">
        <v>7494</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7342</v>
      </c>
      <c r="B88" s="260" t="s">
        <v>7491</v>
      </c>
      <c r="C88" s="261" t="s">
        <v>7519</v>
      </c>
      <c r="D88" s="264" t="s">
        <v>7520</v>
      </c>
      <c r="E88" s="265" t="s">
        <v>7490</v>
      </c>
      <c r="F88" s="268" t="s">
        <v>7478</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7342</v>
      </c>
      <c r="B89" s="260" t="s">
        <v>7491</v>
      </c>
      <c r="C89" s="261" t="s">
        <v>7521</v>
      </c>
      <c r="D89" s="264" t="s">
        <v>7522</v>
      </c>
      <c r="E89" s="265" t="s">
        <v>7490</v>
      </c>
      <c r="F89" s="268" t="s">
        <v>7478</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7342</v>
      </c>
      <c r="B90" s="260" t="s">
        <v>7491</v>
      </c>
      <c r="C90" s="261" t="s">
        <v>7523</v>
      </c>
      <c r="D90" s="264" t="s">
        <v>7524</v>
      </c>
      <c r="E90" s="265" t="s">
        <v>7490</v>
      </c>
      <c r="F90" s="268" t="s">
        <v>7478</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7342</v>
      </c>
      <c r="B91" s="259" t="s">
        <v>7525</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7342</v>
      </c>
      <c r="B92" s="260" t="s">
        <v>7525</v>
      </c>
      <c r="C92" s="261" t="s">
        <v>7526</v>
      </c>
      <c r="D92" s="264" t="s">
        <v>7527</v>
      </c>
      <c r="E92" s="265" t="s">
        <v>7346</v>
      </c>
      <c r="F92" s="268" t="s">
        <v>7478</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7342</v>
      </c>
      <c r="B93" s="260" t="s">
        <v>7525</v>
      </c>
      <c r="C93" s="261" t="s">
        <v>7528</v>
      </c>
      <c r="D93" s="264" t="s">
        <v>7529</v>
      </c>
      <c r="E93" s="265" t="s">
        <v>7346</v>
      </c>
      <c r="F93" s="268" t="s">
        <v>7478</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7342</v>
      </c>
      <c r="B94" s="260" t="s">
        <v>7525</v>
      </c>
      <c r="C94" s="261" t="s">
        <v>7530</v>
      </c>
      <c r="D94" s="264" t="s">
        <v>7531</v>
      </c>
      <c r="E94" s="265" t="s">
        <v>7346</v>
      </c>
      <c r="F94" s="268" t="s">
        <v>7478</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7342</v>
      </c>
      <c r="B95" s="260" t="s">
        <v>7525</v>
      </c>
      <c r="C95" s="261" t="s">
        <v>7532</v>
      </c>
      <c r="D95" s="264" t="s">
        <v>7533</v>
      </c>
      <c r="E95" s="265" t="s">
        <v>7346</v>
      </c>
      <c r="F95" s="268" t="s">
        <v>7478</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7342</v>
      </c>
      <c r="B96" s="260" t="s">
        <v>7525</v>
      </c>
      <c r="C96" s="261" t="s">
        <v>7534</v>
      </c>
      <c r="D96" s="264" t="s">
        <v>7535</v>
      </c>
      <c r="E96" s="265" t="s">
        <v>7346</v>
      </c>
      <c r="F96" s="268" t="s">
        <v>7478</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7342</v>
      </c>
      <c r="B97" s="260" t="s">
        <v>7525</v>
      </c>
      <c r="C97" s="261" t="s">
        <v>7536</v>
      </c>
      <c r="D97" s="264" t="s">
        <v>7537</v>
      </c>
      <c r="E97" s="265" t="s">
        <v>7346</v>
      </c>
      <c r="F97" s="268" t="s">
        <v>7538</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7342</v>
      </c>
      <c r="B98" s="260" t="s">
        <v>7525</v>
      </c>
      <c r="C98" s="261" t="s">
        <v>7539</v>
      </c>
      <c r="D98" s="264" t="s">
        <v>7540</v>
      </c>
      <c r="E98" s="265" t="s">
        <v>7346</v>
      </c>
      <c r="F98" s="268" t="s">
        <v>7538</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7342</v>
      </c>
      <c r="B99" s="260" t="s">
        <v>7525</v>
      </c>
      <c r="C99" s="261" t="s">
        <v>7541</v>
      </c>
      <c r="D99" s="264" t="s">
        <v>7542</v>
      </c>
      <c r="E99" s="265" t="s">
        <v>7346</v>
      </c>
      <c r="F99" s="268" t="s">
        <v>7538</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7342</v>
      </c>
      <c r="B100" s="260" t="s">
        <v>7525</v>
      </c>
      <c r="C100" s="261" t="s">
        <v>7543</v>
      </c>
      <c r="D100" s="264" t="s">
        <v>7544</v>
      </c>
      <c r="E100" s="265" t="s">
        <v>7346</v>
      </c>
      <c r="F100" s="268" t="s">
        <v>7538</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7342</v>
      </c>
      <c r="B101" s="260" t="s">
        <v>7525</v>
      </c>
      <c r="C101" s="261" t="s">
        <v>7545</v>
      </c>
      <c r="D101" s="264" t="s">
        <v>7546</v>
      </c>
      <c r="E101" s="265" t="s">
        <v>7346</v>
      </c>
      <c r="F101" s="268" t="s">
        <v>7478</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7342</v>
      </c>
      <c r="B102" s="260" t="s">
        <v>7525</v>
      </c>
      <c r="C102" s="261" t="s">
        <v>7547</v>
      </c>
      <c r="D102" s="264" t="s">
        <v>7548</v>
      </c>
      <c r="E102" s="265" t="s">
        <v>7490</v>
      </c>
      <c r="F102" s="268" t="s">
        <v>7478</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7342</v>
      </c>
      <c r="B103" s="260" t="s">
        <v>7525</v>
      </c>
      <c r="C103" s="261" t="s">
        <v>7549</v>
      </c>
      <c r="D103" s="264" t="s">
        <v>7550</v>
      </c>
      <c r="E103" s="265" t="s">
        <v>7490</v>
      </c>
      <c r="F103" s="268" t="s">
        <v>7478</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7342</v>
      </c>
      <c r="B104" s="260" t="s">
        <v>7525</v>
      </c>
      <c r="C104" s="261" t="s">
        <v>7551</v>
      </c>
      <c r="D104" s="264" t="s">
        <v>7552</v>
      </c>
      <c r="E104" s="265" t="s">
        <v>7490</v>
      </c>
      <c r="F104" s="268" t="s">
        <v>7478</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7342</v>
      </c>
      <c r="B105" s="260" t="s">
        <v>7525</v>
      </c>
      <c r="C105" s="261" t="s">
        <v>7553</v>
      </c>
      <c r="D105" s="264" t="s">
        <v>7554</v>
      </c>
      <c r="E105" s="265" t="s">
        <v>7375</v>
      </c>
      <c r="F105" s="268" t="s">
        <v>7478</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7342</v>
      </c>
      <c r="B106" s="259" t="s">
        <v>7555</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7342</v>
      </c>
      <c r="B107" s="260" t="s">
        <v>7555</v>
      </c>
      <c r="C107" s="261" t="s">
        <v>7556</v>
      </c>
      <c r="D107" s="264" t="s">
        <v>7557</v>
      </c>
      <c r="E107" s="265" t="s">
        <v>7490</v>
      </c>
      <c r="F107" s="268" t="s">
        <v>7478</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7342</v>
      </c>
      <c r="B108" s="260" t="s">
        <v>7555</v>
      </c>
      <c r="C108" s="261" t="s">
        <v>7558</v>
      </c>
      <c r="D108" s="264" t="s">
        <v>7559</v>
      </c>
      <c r="E108" s="265" t="s">
        <v>7490</v>
      </c>
      <c r="F108" s="268" t="s">
        <v>7478</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7342</v>
      </c>
      <c r="B109" s="260" t="s">
        <v>7555</v>
      </c>
      <c r="C109" s="261" t="s">
        <v>7560</v>
      </c>
      <c r="D109" s="264" t="s">
        <v>7561</v>
      </c>
      <c r="E109" s="265" t="s">
        <v>7490</v>
      </c>
      <c r="F109" s="268" t="s">
        <v>7478</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7342</v>
      </c>
      <c r="B110" s="260" t="s">
        <v>7555</v>
      </c>
      <c r="C110" s="261" t="s">
        <v>7562</v>
      </c>
      <c r="D110" s="264" t="s">
        <v>7563</v>
      </c>
      <c r="E110" s="265" t="s">
        <v>7490</v>
      </c>
      <c r="F110" s="268" t="s">
        <v>7478</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7342</v>
      </c>
      <c r="B111" s="260" t="s">
        <v>7555</v>
      </c>
      <c r="C111" s="261" t="s">
        <v>7564</v>
      </c>
      <c r="D111" s="264" t="s">
        <v>7565</v>
      </c>
      <c r="E111" s="265" t="s">
        <v>7490</v>
      </c>
      <c r="F111" s="268" t="s">
        <v>7478</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7342</v>
      </c>
      <c r="B112" s="260" t="s">
        <v>7555</v>
      </c>
      <c r="C112" s="261" t="s">
        <v>7566</v>
      </c>
      <c r="D112" s="264" t="s">
        <v>7567</v>
      </c>
      <c r="E112" s="265" t="s">
        <v>7490</v>
      </c>
      <c r="F112" s="268" t="s">
        <v>7478</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7342</v>
      </c>
      <c r="B113" s="260" t="s">
        <v>7555</v>
      </c>
      <c r="C113" s="261" t="s">
        <v>7568</v>
      </c>
      <c r="D113" s="264" t="s">
        <v>7569</v>
      </c>
      <c r="E113" s="265" t="s">
        <v>7490</v>
      </c>
      <c r="F113" s="268" t="s">
        <v>7478</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7342</v>
      </c>
      <c r="B114" s="260" t="s">
        <v>7555</v>
      </c>
      <c r="C114" s="261" t="s">
        <v>7570</v>
      </c>
      <c r="D114" s="264" t="s">
        <v>7571</v>
      </c>
      <c r="E114" s="265" t="s">
        <v>7490</v>
      </c>
      <c r="F114" s="268" t="s">
        <v>7478</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7342</v>
      </c>
      <c r="B115" s="260" t="s">
        <v>7555</v>
      </c>
      <c r="C115" s="261" t="s">
        <v>7572</v>
      </c>
      <c r="D115" s="264" t="s">
        <v>7573</v>
      </c>
      <c r="E115" s="265" t="s">
        <v>7490</v>
      </c>
      <c r="F115" s="268" t="s">
        <v>7478</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7342</v>
      </c>
      <c r="B116" s="260" t="s">
        <v>7555</v>
      </c>
      <c r="C116" s="261" t="s">
        <v>7574</v>
      </c>
      <c r="D116" s="264" t="s">
        <v>7575</v>
      </c>
      <c r="E116" s="265" t="s">
        <v>7490</v>
      </c>
      <c r="F116" s="268" t="s">
        <v>7478</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7342</v>
      </c>
      <c r="B117" s="260" t="s">
        <v>7555</v>
      </c>
      <c r="C117" s="261" t="s">
        <v>7576</v>
      </c>
      <c r="D117" s="264" t="s">
        <v>7577</v>
      </c>
      <c r="E117" s="265" t="s">
        <v>7490</v>
      </c>
      <c r="F117" s="268" t="s">
        <v>7478</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7578</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7578</v>
      </c>
      <c r="B119" s="259" t="s">
        <v>7579</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7578</v>
      </c>
      <c r="B120" s="260" t="s">
        <v>7579</v>
      </c>
      <c r="C120" s="261" t="s">
        <v>7580</v>
      </c>
      <c r="D120" s="264" t="s">
        <v>7581</v>
      </c>
      <c r="E120" s="265" t="s">
        <v>7346</v>
      </c>
      <c r="F120" s="268" t="s">
        <v>7582</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7578</v>
      </c>
      <c r="B121" s="260" t="s">
        <v>7579</v>
      </c>
      <c r="C121" s="261" t="s">
        <v>7583</v>
      </c>
      <c r="D121" s="264" t="s">
        <v>7584</v>
      </c>
      <c r="E121" s="265" t="s">
        <v>7346</v>
      </c>
      <c r="F121" s="268" t="s">
        <v>7582</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7578</v>
      </c>
      <c r="B122" s="260" t="s">
        <v>7579</v>
      </c>
      <c r="C122" s="261" t="s">
        <v>7585</v>
      </c>
      <c r="D122" s="264" t="s">
        <v>7586</v>
      </c>
      <c r="E122" s="265" t="s">
        <v>7346</v>
      </c>
      <c r="F122" s="268" t="s">
        <v>7582</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7578</v>
      </c>
      <c r="B123" s="260" t="s">
        <v>7579</v>
      </c>
      <c r="C123" s="261" t="s">
        <v>7587</v>
      </c>
      <c r="D123" s="264" t="s">
        <v>7588</v>
      </c>
      <c r="E123" s="265" t="s">
        <v>7346</v>
      </c>
      <c r="F123" s="268" t="s">
        <v>7582</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7578</v>
      </c>
      <c r="B124" s="260" t="s">
        <v>7579</v>
      </c>
      <c r="C124" s="261" t="s">
        <v>7589</v>
      </c>
      <c r="D124" s="264" t="s">
        <v>7590</v>
      </c>
      <c r="E124" s="265" t="s">
        <v>7346</v>
      </c>
      <c r="F124" s="268" t="s">
        <v>7582</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7578</v>
      </c>
      <c r="B125" s="260" t="s">
        <v>7579</v>
      </c>
      <c r="C125" s="261" t="s">
        <v>7591</v>
      </c>
      <c r="D125" s="264" t="s">
        <v>7592</v>
      </c>
      <c r="E125" s="265" t="s">
        <v>7346</v>
      </c>
      <c r="F125" s="268" t="s">
        <v>7582</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7578</v>
      </c>
      <c r="B126" s="260" t="s">
        <v>7579</v>
      </c>
      <c r="C126" s="261" t="s">
        <v>7593</v>
      </c>
      <c r="D126" s="264" t="s">
        <v>7594</v>
      </c>
      <c r="E126" s="265" t="s">
        <v>7346</v>
      </c>
      <c r="F126" s="268" t="s">
        <v>7582</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7578</v>
      </c>
      <c r="B127" s="260" t="s">
        <v>7579</v>
      </c>
      <c r="C127" s="261" t="s">
        <v>7595</v>
      </c>
      <c r="D127" s="264" t="s">
        <v>7596</v>
      </c>
      <c r="E127" s="265" t="s">
        <v>7346</v>
      </c>
      <c r="F127" s="268" t="s">
        <v>7582</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7578</v>
      </c>
      <c r="B128" s="260" t="s">
        <v>7579</v>
      </c>
      <c r="C128" s="261" t="s">
        <v>7597</v>
      </c>
      <c r="D128" s="264" t="s">
        <v>7598</v>
      </c>
      <c r="E128" s="265" t="s">
        <v>7346</v>
      </c>
      <c r="F128" s="268" t="s">
        <v>7582</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7578</v>
      </c>
      <c r="B129" s="260" t="s">
        <v>7579</v>
      </c>
      <c r="C129" s="261" t="s">
        <v>7599</v>
      </c>
      <c r="D129" s="264" t="s">
        <v>7600</v>
      </c>
      <c r="E129" s="265" t="s">
        <v>7346</v>
      </c>
      <c r="F129" s="268" t="s">
        <v>7582</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7578</v>
      </c>
      <c r="B130" s="260" t="s">
        <v>7579</v>
      </c>
      <c r="C130" s="261" t="s">
        <v>7601</v>
      </c>
      <c r="D130" s="264" t="s">
        <v>7602</v>
      </c>
      <c r="E130" s="265" t="s">
        <v>7346</v>
      </c>
      <c r="F130" s="268" t="s">
        <v>7582</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7578</v>
      </c>
      <c r="B131" s="260" t="s">
        <v>7579</v>
      </c>
      <c r="C131" s="261" t="s">
        <v>7603</v>
      </c>
      <c r="D131" s="264" t="s">
        <v>7604</v>
      </c>
      <c r="E131" s="265" t="s">
        <v>7346</v>
      </c>
      <c r="F131" s="268" t="s">
        <v>7582</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7578</v>
      </c>
      <c r="B132" s="260" t="s">
        <v>7579</v>
      </c>
      <c r="C132" s="261" t="s">
        <v>7605</v>
      </c>
      <c r="D132" s="264" t="s">
        <v>7606</v>
      </c>
      <c r="E132" s="265" t="s">
        <v>7346</v>
      </c>
      <c r="F132" s="268" t="s">
        <v>7582</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7578</v>
      </c>
      <c r="B133" s="260" t="s">
        <v>7579</v>
      </c>
      <c r="C133" s="261" t="s">
        <v>7607</v>
      </c>
      <c r="D133" s="264" t="s">
        <v>7608</v>
      </c>
      <c r="E133" s="265" t="s">
        <v>7375</v>
      </c>
      <c r="F133" s="268" t="s">
        <v>7582</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7578</v>
      </c>
      <c r="B134" s="260" t="s">
        <v>7579</v>
      </c>
      <c r="C134" s="261" t="s">
        <v>7609</v>
      </c>
      <c r="D134" s="264" t="s">
        <v>7610</v>
      </c>
      <c r="E134" s="265" t="s">
        <v>7375</v>
      </c>
      <c r="F134" s="268" t="s">
        <v>7582</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7578</v>
      </c>
      <c r="B135" s="260" t="s">
        <v>7579</v>
      </c>
      <c r="C135" s="261" t="s">
        <v>7611</v>
      </c>
      <c r="D135" s="264" t="s">
        <v>7612</v>
      </c>
      <c r="E135" s="265" t="s">
        <v>7490</v>
      </c>
      <c r="F135" s="268" t="s">
        <v>7582</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7578</v>
      </c>
      <c r="B136" s="260" t="s">
        <v>7579</v>
      </c>
      <c r="C136" s="261" t="s">
        <v>7613</v>
      </c>
      <c r="D136" s="264" t="s">
        <v>7614</v>
      </c>
      <c r="E136" s="265" t="s">
        <v>7375</v>
      </c>
      <c r="F136" s="268" t="s">
        <v>7582</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7578</v>
      </c>
      <c r="B137" s="260" t="s">
        <v>7579</v>
      </c>
      <c r="C137" s="261" t="s">
        <v>7615</v>
      </c>
      <c r="D137" s="264" t="s">
        <v>7616</v>
      </c>
      <c r="E137" s="265" t="s">
        <v>7375</v>
      </c>
      <c r="F137" s="268" t="s">
        <v>7582</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7578</v>
      </c>
      <c r="B138" s="260" t="s">
        <v>7579</v>
      </c>
      <c r="C138" s="261" t="s">
        <v>7617</v>
      </c>
      <c r="D138" s="264" t="s">
        <v>7618</v>
      </c>
      <c r="E138" s="265" t="s">
        <v>7490</v>
      </c>
      <c r="F138" s="268" t="s">
        <v>7582</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7578</v>
      </c>
      <c r="B139" s="260" t="s">
        <v>7579</v>
      </c>
      <c r="C139" s="261" t="s">
        <v>7619</v>
      </c>
      <c r="D139" s="264" t="s">
        <v>7620</v>
      </c>
      <c r="E139" s="265" t="s">
        <v>7490</v>
      </c>
      <c r="F139" s="268" t="s">
        <v>7582</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7578</v>
      </c>
      <c r="B140" s="260" t="s">
        <v>7579</v>
      </c>
      <c r="C140" s="261" t="s">
        <v>7621</v>
      </c>
      <c r="D140" s="264" t="s">
        <v>7622</v>
      </c>
      <c r="E140" s="265" t="s">
        <v>7346</v>
      </c>
      <c r="F140" s="268" t="s">
        <v>7582</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7578</v>
      </c>
      <c r="B141" s="260" t="s">
        <v>7579</v>
      </c>
      <c r="C141" s="261" t="s">
        <v>7623</v>
      </c>
      <c r="D141" s="264" t="s">
        <v>7624</v>
      </c>
      <c r="E141" s="265" t="s">
        <v>7625</v>
      </c>
      <c r="F141" s="268" t="s">
        <v>7626</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7578</v>
      </c>
      <c r="B142" s="260" t="s">
        <v>7579</v>
      </c>
      <c r="C142" s="261" t="s">
        <v>7627</v>
      </c>
      <c r="D142" s="264" t="s">
        <v>7628</v>
      </c>
      <c r="E142" s="265" t="s">
        <v>7625</v>
      </c>
      <c r="F142" s="268" t="s">
        <v>7626</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7578</v>
      </c>
      <c r="B143" s="260" t="s">
        <v>7579</v>
      </c>
      <c r="C143" s="261" t="s">
        <v>7629</v>
      </c>
      <c r="D143" s="264" t="s">
        <v>7630</v>
      </c>
      <c r="E143" s="265" t="s">
        <v>7625</v>
      </c>
      <c r="F143" s="268" t="s">
        <v>7626</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7578</v>
      </c>
      <c r="B144" s="260" t="s">
        <v>7579</v>
      </c>
      <c r="C144" s="261" t="s">
        <v>7631</v>
      </c>
      <c r="D144" s="264" t="s">
        <v>7632</v>
      </c>
      <c r="E144" s="265" t="s">
        <v>7442</v>
      </c>
      <c r="F144" s="268" t="s">
        <v>7626</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7578</v>
      </c>
      <c r="B145" s="260" t="s">
        <v>7579</v>
      </c>
      <c r="C145" s="261" t="s">
        <v>7633</v>
      </c>
      <c r="D145" s="264" t="s">
        <v>7634</v>
      </c>
      <c r="E145" s="265" t="s">
        <v>7442</v>
      </c>
      <c r="F145" s="268" t="s">
        <v>7626</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7578</v>
      </c>
      <c r="B146" s="260" t="s">
        <v>7579</v>
      </c>
      <c r="C146" s="261" t="s">
        <v>7635</v>
      </c>
      <c r="D146" s="264" t="s">
        <v>7636</v>
      </c>
      <c r="E146" s="265" t="s">
        <v>7442</v>
      </c>
      <c r="F146" s="268" t="s">
        <v>7626</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7578</v>
      </c>
      <c r="B147" s="259" t="s">
        <v>7637</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7578</v>
      </c>
      <c r="B148" s="260" t="s">
        <v>7637</v>
      </c>
      <c r="C148" s="261" t="s">
        <v>7638</v>
      </c>
      <c r="D148" s="264" t="s">
        <v>7639</v>
      </c>
      <c r="E148" s="265" t="s">
        <v>7375</v>
      </c>
      <c r="F148" s="268" t="s">
        <v>7640</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7578</v>
      </c>
      <c r="B149" s="260" t="s">
        <v>7637</v>
      </c>
      <c r="C149" s="261" t="s">
        <v>7641</v>
      </c>
      <c r="D149" s="264" t="s">
        <v>7642</v>
      </c>
      <c r="E149" s="265" t="s">
        <v>7375</v>
      </c>
      <c r="F149" s="268" t="s">
        <v>7640</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7578</v>
      </c>
      <c r="B150" s="260" t="s">
        <v>7637</v>
      </c>
      <c r="C150" s="261" t="s">
        <v>7643</v>
      </c>
      <c r="D150" s="264" t="s">
        <v>7644</v>
      </c>
      <c r="E150" s="265" t="s">
        <v>7375</v>
      </c>
      <c r="F150" s="268" t="s">
        <v>7640</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7578</v>
      </c>
      <c r="B151" s="260" t="s">
        <v>7637</v>
      </c>
      <c r="C151" s="261" t="s">
        <v>7645</v>
      </c>
      <c r="D151" s="264" t="s">
        <v>7646</v>
      </c>
      <c r="E151" s="265" t="s">
        <v>7375</v>
      </c>
      <c r="F151" s="268" t="s">
        <v>7640</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7578</v>
      </c>
      <c r="B152" s="260" t="s">
        <v>7637</v>
      </c>
      <c r="C152" s="261" t="s">
        <v>7647</v>
      </c>
      <c r="D152" s="264" t="s">
        <v>7648</v>
      </c>
      <c r="E152" s="265" t="s">
        <v>7375</v>
      </c>
      <c r="F152" s="268" t="s">
        <v>7640</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7578</v>
      </c>
      <c r="B153" s="260" t="s">
        <v>7637</v>
      </c>
      <c r="C153" s="261" t="s">
        <v>7649</v>
      </c>
      <c r="D153" s="264" t="s">
        <v>7650</v>
      </c>
      <c r="E153" s="265" t="s">
        <v>7375</v>
      </c>
      <c r="F153" s="268" t="s">
        <v>7640</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7578</v>
      </c>
      <c r="B154" s="260" t="s">
        <v>7637</v>
      </c>
      <c r="C154" s="261" t="s">
        <v>7651</v>
      </c>
      <c r="D154" s="264" t="s">
        <v>7652</v>
      </c>
      <c r="E154" s="265" t="s">
        <v>7375</v>
      </c>
      <c r="F154" s="268" t="s">
        <v>7640</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7578</v>
      </c>
      <c r="B155" s="260" t="s">
        <v>7637</v>
      </c>
      <c r="C155" s="261" t="s">
        <v>7653</v>
      </c>
      <c r="D155" s="264" t="s">
        <v>7654</v>
      </c>
      <c r="E155" s="265" t="s">
        <v>7375</v>
      </c>
      <c r="F155" s="268" t="s">
        <v>7640</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7578</v>
      </c>
      <c r="B156" s="260" t="s">
        <v>7637</v>
      </c>
      <c r="C156" s="261" t="s">
        <v>7655</v>
      </c>
      <c r="D156" s="264" t="s">
        <v>7656</v>
      </c>
      <c r="E156" s="265" t="s">
        <v>7375</v>
      </c>
      <c r="F156" s="268" t="s">
        <v>7640</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7578</v>
      </c>
      <c r="B157" s="260" t="s">
        <v>7637</v>
      </c>
      <c r="C157" s="261" t="s">
        <v>7657</v>
      </c>
      <c r="D157" s="264" t="s">
        <v>7658</v>
      </c>
      <c r="E157" s="265" t="s">
        <v>7375</v>
      </c>
      <c r="F157" s="268" t="s">
        <v>7640</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7578</v>
      </c>
      <c r="B158" s="260" t="s">
        <v>7637</v>
      </c>
      <c r="C158" s="261" t="s">
        <v>7659</v>
      </c>
      <c r="D158" s="264" t="s">
        <v>7660</v>
      </c>
      <c r="E158" s="265" t="s">
        <v>7375</v>
      </c>
      <c r="F158" s="268" t="s">
        <v>7640</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7578</v>
      </c>
      <c r="B159" s="260" t="s">
        <v>7637</v>
      </c>
      <c r="C159" s="261" t="s">
        <v>7661</v>
      </c>
      <c r="D159" s="264" t="s">
        <v>7662</v>
      </c>
      <c r="E159" s="265" t="s">
        <v>7375</v>
      </c>
      <c r="F159" s="268" t="s">
        <v>7640</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7578</v>
      </c>
      <c r="B160" s="260" t="s">
        <v>7637</v>
      </c>
      <c r="C160" s="261" t="s">
        <v>7663</v>
      </c>
      <c r="D160" s="264" t="s">
        <v>7664</v>
      </c>
      <c r="E160" s="265" t="s">
        <v>7375</v>
      </c>
      <c r="F160" s="268" t="s">
        <v>7665</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7578</v>
      </c>
      <c r="B161" s="260" t="s">
        <v>7637</v>
      </c>
      <c r="C161" s="261" t="s">
        <v>7666</v>
      </c>
      <c r="D161" s="264" t="s">
        <v>7667</v>
      </c>
      <c r="E161" s="265" t="s">
        <v>7375</v>
      </c>
      <c r="F161" s="268" t="s">
        <v>7665</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7578</v>
      </c>
      <c r="B162" s="260" t="s">
        <v>7637</v>
      </c>
      <c r="C162" s="261" t="s">
        <v>7668</v>
      </c>
      <c r="D162" s="264" t="s">
        <v>7669</v>
      </c>
      <c r="E162" s="265" t="s">
        <v>7375</v>
      </c>
      <c r="F162" s="268" t="s">
        <v>7665</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7578</v>
      </c>
      <c r="B163" s="260" t="s">
        <v>7637</v>
      </c>
      <c r="C163" s="261" t="s">
        <v>7670</v>
      </c>
      <c r="D163" s="264" t="s">
        <v>7671</v>
      </c>
      <c r="E163" s="265" t="s">
        <v>7375</v>
      </c>
      <c r="F163" s="268" t="s">
        <v>7665</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7578</v>
      </c>
      <c r="B164" s="260" t="s">
        <v>7637</v>
      </c>
      <c r="C164" s="261" t="s">
        <v>7672</v>
      </c>
      <c r="D164" s="264" t="s">
        <v>7673</v>
      </c>
      <c r="E164" s="265" t="s">
        <v>7375</v>
      </c>
      <c r="F164" s="268" t="s">
        <v>7665</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7578</v>
      </c>
      <c r="B165" s="259" t="s">
        <v>7674</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7578</v>
      </c>
      <c r="B166" s="260" t="s">
        <v>7674</v>
      </c>
      <c r="C166" s="261" t="s">
        <v>7675</v>
      </c>
      <c r="D166" s="264" t="s">
        <v>7676</v>
      </c>
      <c r="E166" s="265" t="s">
        <v>7346</v>
      </c>
      <c r="F166" s="268" t="s">
        <v>7677</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7578</v>
      </c>
      <c r="B167" s="260" t="s">
        <v>7674</v>
      </c>
      <c r="C167" s="261" t="s">
        <v>7678</v>
      </c>
      <c r="D167" s="264" t="s">
        <v>7679</v>
      </c>
      <c r="E167" s="265" t="s">
        <v>7490</v>
      </c>
      <c r="F167" s="268" t="s">
        <v>7677</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7578</v>
      </c>
      <c r="B168" s="260" t="s">
        <v>7674</v>
      </c>
      <c r="C168" s="261" t="s">
        <v>7680</v>
      </c>
      <c r="D168" s="264" t="s">
        <v>7681</v>
      </c>
      <c r="E168" s="265" t="s">
        <v>7442</v>
      </c>
      <c r="F168" s="268" t="s">
        <v>7677</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7578</v>
      </c>
      <c r="B169" s="260" t="s">
        <v>7674</v>
      </c>
      <c r="C169" s="261" t="s">
        <v>7682</v>
      </c>
      <c r="D169" s="264" t="s">
        <v>7683</v>
      </c>
      <c r="E169" s="265" t="s">
        <v>7442</v>
      </c>
      <c r="F169" s="268" t="s">
        <v>7677</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7578</v>
      </c>
      <c r="B170" s="260" t="s">
        <v>7674</v>
      </c>
      <c r="C170" s="261" t="s">
        <v>7684</v>
      </c>
      <c r="D170" s="264" t="s">
        <v>7685</v>
      </c>
      <c r="E170" s="265" t="s">
        <v>7490</v>
      </c>
      <c r="F170" s="268" t="s">
        <v>7677</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7578</v>
      </c>
      <c r="B171" s="260" t="s">
        <v>7674</v>
      </c>
      <c r="C171" s="261" t="s">
        <v>7686</v>
      </c>
      <c r="D171" s="264" t="s">
        <v>7687</v>
      </c>
      <c r="E171" s="265" t="s">
        <v>7375</v>
      </c>
      <c r="F171" s="268" t="s">
        <v>7677</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7578</v>
      </c>
      <c r="B172" s="260" t="s">
        <v>7674</v>
      </c>
      <c r="C172" s="261" t="s">
        <v>7688</v>
      </c>
      <c r="D172" s="264" t="s">
        <v>7689</v>
      </c>
      <c r="E172" s="265" t="s">
        <v>7442</v>
      </c>
      <c r="F172" s="268" t="s">
        <v>7677</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7578</v>
      </c>
      <c r="B173" s="260" t="s">
        <v>7674</v>
      </c>
      <c r="C173" s="261" t="s">
        <v>7690</v>
      </c>
      <c r="D173" s="264" t="s">
        <v>7691</v>
      </c>
      <c r="E173" s="265" t="s">
        <v>7375</v>
      </c>
      <c r="F173" s="268" t="s">
        <v>7677</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7578</v>
      </c>
      <c r="B174" s="260" t="s">
        <v>7674</v>
      </c>
      <c r="C174" s="261" t="s">
        <v>7692</v>
      </c>
      <c r="D174" s="264" t="s">
        <v>7693</v>
      </c>
      <c r="E174" s="265" t="s">
        <v>7442</v>
      </c>
      <c r="F174" s="268" t="s">
        <v>7677</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7578</v>
      </c>
      <c r="B175" s="260" t="s">
        <v>7674</v>
      </c>
      <c r="C175" s="261" t="s">
        <v>7694</v>
      </c>
      <c r="D175" s="264" t="s">
        <v>7695</v>
      </c>
      <c r="E175" s="265" t="s">
        <v>7375</v>
      </c>
      <c r="F175" s="268" t="s">
        <v>7677</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7578</v>
      </c>
      <c r="B176" s="260" t="s">
        <v>7674</v>
      </c>
      <c r="C176" s="261" t="s">
        <v>7696</v>
      </c>
      <c r="D176" s="264" t="s">
        <v>7697</v>
      </c>
      <c r="E176" s="265" t="s">
        <v>7346</v>
      </c>
      <c r="F176" s="268" t="s">
        <v>7677</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7578</v>
      </c>
      <c r="B177" s="260" t="s">
        <v>7674</v>
      </c>
      <c r="C177" s="261" t="s">
        <v>7698</v>
      </c>
      <c r="D177" s="264" t="s">
        <v>7699</v>
      </c>
      <c r="E177" s="265" t="s">
        <v>7346</v>
      </c>
      <c r="F177" s="268" t="s">
        <v>7677</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7578</v>
      </c>
      <c r="B178" s="260" t="s">
        <v>7674</v>
      </c>
      <c r="C178" s="261" t="s">
        <v>7700</v>
      </c>
      <c r="D178" s="264" t="s">
        <v>7701</v>
      </c>
      <c r="E178" s="265" t="s">
        <v>7375</v>
      </c>
      <c r="F178" s="268" t="s">
        <v>7677</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7578</v>
      </c>
      <c r="B179" s="260" t="s">
        <v>7674</v>
      </c>
      <c r="C179" s="261" t="s">
        <v>7702</v>
      </c>
      <c r="D179" s="264" t="s">
        <v>7703</v>
      </c>
      <c r="E179" s="265" t="s">
        <v>7490</v>
      </c>
      <c r="F179" s="268" t="s">
        <v>7677</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7578</v>
      </c>
      <c r="B180" s="260" t="s">
        <v>7674</v>
      </c>
      <c r="C180" s="261" t="s">
        <v>7704</v>
      </c>
      <c r="D180" s="264" t="s">
        <v>7705</v>
      </c>
      <c r="E180" s="265" t="s">
        <v>7490</v>
      </c>
      <c r="F180" s="268" t="s">
        <v>7677</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7578</v>
      </c>
      <c r="B181" s="259" t="s">
        <v>7706</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7578</v>
      </c>
      <c r="B182" s="260" t="s">
        <v>7706</v>
      </c>
      <c r="C182" s="261" t="s">
        <v>7707</v>
      </c>
      <c r="D182" s="264" t="s">
        <v>7708</v>
      </c>
      <c r="E182" s="265" t="s">
        <v>7346</v>
      </c>
      <c r="F182" s="268" t="s">
        <v>7709</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7578</v>
      </c>
      <c r="B183" s="260" t="s">
        <v>7706</v>
      </c>
      <c r="C183" s="261" t="s">
        <v>7710</v>
      </c>
      <c r="D183" s="264" t="s">
        <v>7711</v>
      </c>
      <c r="E183" s="265" t="s">
        <v>7346</v>
      </c>
      <c r="F183" s="268" t="s">
        <v>7709</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7578</v>
      </c>
      <c r="B184" s="260" t="s">
        <v>7706</v>
      </c>
      <c r="C184" s="261" t="s">
        <v>7712</v>
      </c>
      <c r="D184" s="264" t="s">
        <v>7713</v>
      </c>
      <c r="E184" s="265" t="s">
        <v>7346</v>
      </c>
      <c r="F184" s="268" t="s">
        <v>7709</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7578</v>
      </c>
      <c r="B185" s="260" t="s">
        <v>7706</v>
      </c>
      <c r="C185" s="261" t="s">
        <v>7714</v>
      </c>
      <c r="D185" s="264" t="s">
        <v>7715</v>
      </c>
      <c r="E185" s="265" t="s">
        <v>7346</v>
      </c>
      <c r="F185" s="268" t="s">
        <v>7709</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7578</v>
      </c>
      <c r="B186" s="260" t="s">
        <v>7706</v>
      </c>
      <c r="C186" s="261" t="s">
        <v>7716</v>
      </c>
      <c r="D186" s="264" t="s">
        <v>7717</v>
      </c>
      <c r="E186" s="265" t="s">
        <v>7346</v>
      </c>
      <c r="F186" s="268" t="s">
        <v>7709</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7578</v>
      </c>
      <c r="B187" s="260" t="s">
        <v>7706</v>
      </c>
      <c r="C187" s="261" t="s">
        <v>7718</v>
      </c>
      <c r="D187" s="264" t="s">
        <v>7719</v>
      </c>
      <c r="E187" s="265" t="s">
        <v>7375</v>
      </c>
      <c r="F187" s="268" t="s">
        <v>7709</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7578</v>
      </c>
      <c r="B188" s="260" t="s">
        <v>7706</v>
      </c>
      <c r="C188" s="261" t="s">
        <v>7720</v>
      </c>
      <c r="D188" s="264" t="s">
        <v>7721</v>
      </c>
      <c r="E188" s="265" t="s">
        <v>7375</v>
      </c>
      <c r="F188" s="268" t="s">
        <v>7709</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7578</v>
      </c>
      <c r="B189" s="260" t="s">
        <v>7706</v>
      </c>
      <c r="C189" s="261" t="s">
        <v>7722</v>
      </c>
      <c r="D189" s="264" t="s">
        <v>7723</v>
      </c>
      <c r="E189" s="265" t="s">
        <v>7375</v>
      </c>
      <c r="F189" s="268" t="s">
        <v>7709</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7578</v>
      </c>
      <c r="B190" s="260" t="s">
        <v>7706</v>
      </c>
      <c r="C190" s="261" t="s">
        <v>7724</v>
      </c>
      <c r="D190" s="264" t="s">
        <v>7725</v>
      </c>
      <c r="E190" s="265" t="s">
        <v>7375</v>
      </c>
      <c r="F190" s="268" t="s">
        <v>7709</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7578</v>
      </c>
      <c r="B191" s="260" t="s">
        <v>7706</v>
      </c>
      <c r="C191" s="261" t="s">
        <v>7726</v>
      </c>
      <c r="D191" s="264" t="s">
        <v>7727</v>
      </c>
      <c r="E191" s="265" t="s">
        <v>7346</v>
      </c>
      <c r="F191" s="268" t="s">
        <v>7709</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7578</v>
      </c>
      <c r="B192" s="260" t="s">
        <v>7706</v>
      </c>
      <c r="C192" s="261" t="s">
        <v>7728</v>
      </c>
      <c r="D192" s="264" t="s">
        <v>7729</v>
      </c>
      <c r="E192" s="265" t="s">
        <v>7346</v>
      </c>
      <c r="F192" s="268" t="s">
        <v>7709</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7578</v>
      </c>
      <c r="B193" s="260" t="s">
        <v>7706</v>
      </c>
      <c r="C193" s="261" t="s">
        <v>7730</v>
      </c>
      <c r="D193" s="264" t="s">
        <v>7731</v>
      </c>
      <c r="E193" s="265" t="s">
        <v>7346</v>
      </c>
      <c r="F193" s="268" t="s">
        <v>7709</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7578</v>
      </c>
      <c r="B194" s="260" t="s">
        <v>7706</v>
      </c>
      <c r="C194" s="261" t="s">
        <v>7732</v>
      </c>
      <c r="D194" s="264" t="s">
        <v>7733</v>
      </c>
      <c r="E194" s="265" t="s">
        <v>7346</v>
      </c>
      <c r="F194" s="268" t="s">
        <v>7709</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7578</v>
      </c>
      <c r="B195" s="260" t="s">
        <v>7706</v>
      </c>
      <c r="C195" s="261" t="s">
        <v>7734</v>
      </c>
      <c r="D195" s="264" t="s">
        <v>7735</v>
      </c>
      <c r="E195" s="265" t="s">
        <v>7346</v>
      </c>
      <c r="F195" s="268" t="s">
        <v>7709</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7578</v>
      </c>
      <c r="B196" s="260" t="s">
        <v>7706</v>
      </c>
      <c r="C196" s="261" t="s">
        <v>7736</v>
      </c>
      <c r="D196" s="264" t="s">
        <v>7737</v>
      </c>
      <c r="E196" s="265" t="s">
        <v>7346</v>
      </c>
      <c r="F196" s="268" t="s">
        <v>7738</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7578</v>
      </c>
      <c r="B197" s="260" t="s">
        <v>7706</v>
      </c>
      <c r="C197" s="261" t="s">
        <v>7739</v>
      </c>
      <c r="D197" s="264" t="s">
        <v>7740</v>
      </c>
      <c r="E197" s="265" t="s">
        <v>7346</v>
      </c>
      <c r="F197" s="268" t="s">
        <v>7738</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7578</v>
      </c>
      <c r="B198" s="260" t="s">
        <v>7706</v>
      </c>
      <c r="C198" s="261" t="s">
        <v>7741</v>
      </c>
      <c r="D198" s="264" t="s">
        <v>7742</v>
      </c>
      <c r="E198" s="265" t="s">
        <v>7346</v>
      </c>
      <c r="F198" s="268" t="s">
        <v>7738</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7578</v>
      </c>
      <c r="B199" s="260" t="s">
        <v>7706</v>
      </c>
      <c r="C199" s="261" t="s">
        <v>7743</v>
      </c>
      <c r="D199" s="264" t="s">
        <v>7744</v>
      </c>
      <c r="E199" s="265" t="s">
        <v>7346</v>
      </c>
      <c r="F199" s="268" t="s">
        <v>7738</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7745</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7745</v>
      </c>
      <c r="B201" s="259" t="s">
        <v>7746</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7745</v>
      </c>
      <c r="B202" s="260" t="s">
        <v>7746</v>
      </c>
      <c r="C202" s="261" t="s">
        <v>7747</v>
      </c>
      <c r="D202" s="264" t="s">
        <v>7748</v>
      </c>
      <c r="E202" s="265" t="s">
        <v>7625</v>
      </c>
      <c r="F202" s="268" t="s">
        <v>7749</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7745</v>
      </c>
      <c r="B203" s="260" t="s">
        <v>7746</v>
      </c>
      <c r="C203" s="261" t="s">
        <v>7750</v>
      </c>
      <c r="D203" s="264" t="s">
        <v>7751</v>
      </c>
      <c r="E203" s="265" t="s">
        <v>7625</v>
      </c>
      <c r="F203" s="268" t="s">
        <v>7749</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7745</v>
      </c>
      <c r="B204" s="260" t="s">
        <v>7746</v>
      </c>
      <c r="C204" s="261" t="s">
        <v>7752</v>
      </c>
      <c r="D204" s="264" t="s">
        <v>7753</v>
      </c>
      <c r="E204" s="265" t="s">
        <v>7625</v>
      </c>
      <c r="F204" s="268" t="s">
        <v>7749</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7745</v>
      </c>
      <c r="B205" s="260" t="s">
        <v>7746</v>
      </c>
      <c r="C205" s="261" t="s">
        <v>7754</v>
      </c>
      <c r="D205" s="264" t="s">
        <v>7755</v>
      </c>
      <c r="E205" s="265" t="s">
        <v>7625</v>
      </c>
      <c r="F205" s="268" t="s">
        <v>7749</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7745</v>
      </c>
      <c r="B206" s="260" t="s">
        <v>7746</v>
      </c>
      <c r="C206" s="261" t="s">
        <v>7756</v>
      </c>
      <c r="D206" s="264" t="s">
        <v>7757</v>
      </c>
      <c r="E206" s="265" t="s">
        <v>7625</v>
      </c>
      <c r="F206" s="268" t="s">
        <v>7749</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7745</v>
      </c>
      <c r="B207" s="260" t="s">
        <v>7746</v>
      </c>
      <c r="C207" s="261" t="s">
        <v>7758</v>
      </c>
      <c r="D207" s="264" t="s">
        <v>7759</v>
      </c>
      <c r="E207" s="265" t="s">
        <v>7490</v>
      </c>
      <c r="F207" s="268" t="s">
        <v>7749</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7745</v>
      </c>
      <c r="B208" s="260" t="s">
        <v>7746</v>
      </c>
      <c r="C208" s="261" t="s">
        <v>7760</v>
      </c>
      <c r="D208" s="264" t="s">
        <v>7761</v>
      </c>
      <c r="E208" s="265" t="s">
        <v>7490</v>
      </c>
      <c r="F208" s="268" t="s">
        <v>7749</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7745</v>
      </c>
      <c r="B209" s="260" t="s">
        <v>7746</v>
      </c>
      <c r="C209" s="261" t="s">
        <v>7762</v>
      </c>
      <c r="D209" s="264" t="s">
        <v>7763</v>
      </c>
      <c r="E209" s="265" t="s">
        <v>7625</v>
      </c>
      <c r="F209" s="268" t="s">
        <v>7749</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7745</v>
      </c>
      <c r="B210" s="260" t="s">
        <v>7746</v>
      </c>
      <c r="C210" s="261" t="s">
        <v>7764</v>
      </c>
      <c r="D210" s="264" t="s">
        <v>7765</v>
      </c>
      <c r="E210" s="265" t="s">
        <v>7375</v>
      </c>
      <c r="F210" s="268" t="s">
        <v>7766</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7745</v>
      </c>
      <c r="B211" s="260" t="s">
        <v>7746</v>
      </c>
      <c r="C211" s="261" t="s">
        <v>7767</v>
      </c>
      <c r="D211" s="264" t="s">
        <v>7768</v>
      </c>
      <c r="E211" s="265" t="s">
        <v>7375</v>
      </c>
      <c r="F211" s="268" t="s">
        <v>7766</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7745</v>
      </c>
      <c r="B212" s="260" t="s">
        <v>7746</v>
      </c>
      <c r="C212" s="261" t="s">
        <v>7769</v>
      </c>
      <c r="D212" s="264" t="s">
        <v>7770</v>
      </c>
      <c r="E212" s="265" t="s">
        <v>7442</v>
      </c>
      <c r="F212" s="268" t="s">
        <v>7771</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7745</v>
      </c>
      <c r="B213" s="260" t="s">
        <v>7746</v>
      </c>
      <c r="C213" s="261" t="s">
        <v>7772</v>
      </c>
      <c r="D213" s="264" t="s">
        <v>7773</v>
      </c>
      <c r="E213" s="265" t="s">
        <v>7375</v>
      </c>
      <c r="F213" s="268" t="s">
        <v>7774</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7745</v>
      </c>
      <c r="B214" s="260" t="s">
        <v>7746</v>
      </c>
      <c r="C214" s="261" t="s">
        <v>7775</v>
      </c>
      <c r="D214" s="264" t="s">
        <v>7776</v>
      </c>
      <c r="E214" s="265" t="s">
        <v>7442</v>
      </c>
      <c r="F214" s="268" t="s">
        <v>7777</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7745</v>
      </c>
      <c r="B215" s="260" t="s">
        <v>7746</v>
      </c>
      <c r="C215" s="261" t="s">
        <v>7778</v>
      </c>
      <c r="D215" s="264" t="s">
        <v>7779</v>
      </c>
      <c r="E215" s="265" t="s">
        <v>7346</v>
      </c>
      <c r="F215" s="268" t="s">
        <v>7777</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7745</v>
      </c>
      <c r="B216" s="260" t="s">
        <v>7746</v>
      </c>
      <c r="C216" s="261" t="s">
        <v>7780</v>
      </c>
      <c r="D216" s="264" t="s">
        <v>7781</v>
      </c>
      <c r="E216" s="265" t="s">
        <v>7346</v>
      </c>
      <c r="F216" s="268" t="s">
        <v>7777</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7745</v>
      </c>
      <c r="B217" s="260" t="s">
        <v>7746</v>
      </c>
      <c r="C217" s="261" t="s">
        <v>7782</v>
      </c>
      <c r="D217" s="264" t="s">
        <v>7783</v>
      </c>
      <c r="E217" s="265" t="s">
        <v>7375</v>
      </c>
      <c r="F217" s="268" t="s">
        <v>7777</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7745</v>
      </c>
      <c r="B218" s="260" t="s">
        <v>7746</v>
      </c>
      <c r="C218" s="261" t="s">
        <v>7784</v>
      </c>
      <c r="D218" s="264" t="s">
        <v>7785</v>
      </c>
      <c r="E218" s="265" t="s">
        <v>7375</v>
      </c>
      <c r="F218" s="268" t="s">
        <v>7777</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7745</v>
      </c>
      <c r="B219" s="260" t="s">
        <v>7746</v>
      </c>
      <c r="C219" s="261" t="s">
        <v>7786</v>
      </c>
      <c r="D219" s="264" t="s">
        <v>7787</v>
      </c>
      <c r="E219" s="265" t="s">
        <v>7375</v>
      </c>
      <c r="F219" s="268" t="s">
        <v>7777</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7745</v>
      </c>
      <c r="B220" s="260" t="s">
        <v>7746</v>
      </c>
      <c r="C220" s="261" t="s">
        <v>7788</v>
      </c>
      <c r="D220" s="264" t="s">
        <v>7789</v>
      </c>
      <c r="E220" s="265" t="s">
        <v>7375</v>
      </c>
      <c r="F220" s="268" t="s">
        <v>7777</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7745</v>
      </c>
      <c r="B221" s="259" t="s">
        <v>7790</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7745</v>
      </c>
      <c r="B222" s="260" t="s">
        <v>7790</v>
      </c>
      <c r="C222" s="261" t="s">
        <v>7791</v>
      </c>
      <c r="D222" s="264" t="s">
        <v>7792</v>
      </c>
      <c r="E222" s="265" t="s">
        <v>7442</v>
      </c>
      <c r="F222" s="268" t="s">
        <v>7793</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7745</v>
      </c>
      <c r="B223" s="260" t="s">
        <v>7790</v>
      </c>
      <c r="C223" s="261" t="s">
        <v>7794</v>
      </c>
      <c r="D223" s="264" t="s">
        <v>7795</v>
      </c>
      <c r="E223" s="265" t="s">
        <v>7442</v>
      </c>
      <c r="F223" s="268" t="s">
        <v>7793</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7745</v>
      </c>
      <c r="B224" s="260" t="s">
        <v>7790</v>
      </c>
      <c r="C224" s="261" t="s">
        <v>7796</v>
      </c>
      <c r="D224" s="264" t="s">
        <v>7797</v>
      </c>
      <c r="E224" s="265" t="s">
        <v>7442</v>
      </c>
      <c r="F224" s="268" t="s">
        <v>7793</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7745</v>
      </c>
      <c r="B225" s="260" t="s">
        <v>7790</v>
      </c>
      <c r="C225" s="261" t="s">
        <v>7798</v>
      </c>
      <c r="D225" s="264" t="s">
        <v>7799</v>
      </c>
      <c r="E225" s="265" t="s">
        <v>7442</v>
      </c>
      <c r="F225" s="268" t="s">
        <v>7793</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7745</v>
      </c>
      <c r="B226" s="260" t="s">
        <v>7790</v>
      </c>
      <c r="C226" s="261" t="s">
        <v>7800</v>
      </c>
      <c r="D226" s="264" t="s">
        <v>7801</v>
      </c>
      <c r="E226" s="265" t="s">
        <v>7442</v>
      </c>
      <c r="F226" s="268" t="s">
        <v>7793</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7745</v>
      </c>
      <c r="B227" s="260" t="s">
        <v>7790</v>
      </c>
      <c r="C227" s="261" t="s">
        <v>7802</v>
      </c>
      <c r="D227" s="264" t="s">
        <v>7803</v>
      </c>
      <c r="E227" s="265" t="s">
        <v>7442</v>
      </c>
      <c r="F227" s="268" t="s">
        <v>7793</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7745</v>
      </c>
      <c r="B228" s="260" t="s">
        <v>7790</v>
      </c>
      <c r="C228" s="261" t="s">
        <v>7804</v>
      </c>
      <c r="D228" s="264" t="s">
        <v>7805</v>
      </c>
      <c r="E228" s="265" t="s">
        <v>7442</v>
      </c>
      <c r="F228" s="268" t="s">
        <v>7793</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7745</v>
      </c>
      <c r="B229" s="260" t="s">
        <v>7790</v>
      </c>
      <c r="C229" s="261" t="s">
        <v>7806</v>
      </c>
      <c r="D229" s="264" t="s">
        <v>7807</v>
      </c>
      <c r="E229" s="265" t="s">
        <v>7346</v>
      </c>
      <c r="F229" s="268" t="s">
        <v>7793</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7745</v>
      </c>
      <c r="B230" s="260" t="s">
        <v>7790</v>
      </c>
      <c r="C230" s="261" t="s">
        <v>7808</v>
      </c>
      <c r="D230" s="264" t="s">
        <v>7809</v>
      </c>
      <c r="E230" s="265" t="s">
        <v>7346</v>
      </c>
      <c r="F230" s="268" t="s">
        <v>7793</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7745</v>
      </c>
      <c r="B231" s="260" t="s">
        <v>7790</v>
      </c>
      <c r="C231" s="261" t="s">
        <v>7810</v>
      </c>
      <c r="D231" s="264" t="s">
        <v>7811</v>
      </c>
      <c r="E231" s="265" t="s">
        <v>7442</v>
      </c>
      <c r="F231" s="268" t="s">
        <v>7812</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7745</v>
      </c>
      <c r="B232" s="260" t="s">
        <v>7790</v>
      </c>
      <c r="C232" s="261" t="s">
        <v>7813</v>
      </c>
      <c r="D232" s="264" t="s">
        <v>7814</v>
      </c>
      <c r="E232" s="265" t="s">
        <v>7442</v>
      </c>
      <c r="F232" s="268" t="s">
        <v>7812</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7745</v>
      </c>
      <c r="B233" s="260" t="s">
        <v>7790</v>
      </c>
      <c r="C233" s="261" t="s">
        <v>7815</v>
      </c>
      <c r="D233" s="264" t="s">
        <v>7816</v>
      </c>
      <c r="E233" s="265" t="s">
        <v>7375</v>
      </c>
      <c r="F233" s="268" t="s">
        <v>7812</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7745</v>
      </c>
      <c r="B234" s="260" t="s">
        <v>7790</v>
      </c>
      <c r="C234" s="261" t="s">
        <v>7817</v>
      </c>
      <c r="D234" s="264" t="s">
        <v>7818</v>
      </c>
      <c r="E234" s="265" t="s">
        <v>7375</v>
      </c>
      <c r="F234" s="268" t="s">
        <v>7812</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7745</v>
      </c>
      <c r="B235" s="260" t="s">
        <v>7790</v>
      </c>
      <c r="C235" s="261" t="s">
        <v>7819</v>
      </c>
      <c r="D235" s="264" t="s">
        <v>7820</v>
      </c>
      <c r="E235" s="265" t="s">
        <v>7442</v>
      </c>
      <c r="F235" s="268" t="s">
        <v>7812</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7745</v>
      </c>
      <c r="B236" s="260" t="s">
        <v>7790</v>
      </c>
      <c r="C236" s="261" t="s">
        <v>7821</v>
      </c>
      <c r="D236" s="264" t="s">
        <v>7822</v>
      </c>
      <c r="E236" s="265" t="s">
        <v>7375</v>
      </c>
      <c r="F236" s="268" t="s">
        <v>7812</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7745</v>
      </c>
      <c r="B237" s="259" t="s">
        <v>3979</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7745</v>
      </c>
      <c r="B238" s="260" t="s">
        <v>3979</v>
      </c>
      <c r="C238" s="261" t="s">
        <v>7823</v>
      </c>
      <c r="D238" s="264" t="s">
        <v>7824</v>
      </c>
      <c r="E238" s="265" t="s">
        <v>7346</v>
      </c>
      <c r="F238" s="268" t="s">
        <v>7825</v>
      </c>
      <c r="G238" s="271" t="str">
        <f>IF(COUNTIF(H238:AU238,"&lt;&gt;")=0,"",SUMPRODUCT(((Recommendations[ImplStatus]="Implemented")+(Recommendations[ImplStatus]="Compensated"))*ISNUMBER(MATCH(Recommendations[Id],H238:AU238,0)))/COUNTIF(H238:AU238,"&lt;&gt;"))</f>
        <v/>
      </c>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7745</v>
      </c>
      <c r="B239" s="260" t="s">
        <v>3979</v>
      </c>
      <c r="C239" s="261" t="s">
        <v>7826</v>
      </c>
      <c r="D239" s="264" t="s">
        <v>7827</v>
      </c>
      <c r="E239" s="265" t="s">
        <v>7346</v>
      </c>
      <c r="F239" s="268" t="s">
        <v>7825</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7745</v>
      </c>
      <c r="B240" s="260" t="s">
        <v>3979</v>
      </c>
      <c r="C240" s="261" t="s">
        <v>7828</v>
      </c>
      <c r="D240" s="264" t="s">
        <v>7829</v>
      </c>
      <c r="E240" s="265" t="s">
        <v>7346</v>
      </c>
      <c r="F240" s="268" t="s">
        <v>7825</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7745</v>
      </c>
      <c r="B241" s="260" t="s">
        <v>3979</v>
      </c>
      <c r="C241" s="261" t="s">
        <v>7830</v>
      </c>
      <c r="D241" s="264" t="s">
        <v>7831</v>
      </c>
      <c r="E241" s="265" t="s">
        <v>7346</v>
      </c>
      <c r="F241" s="268" t="s">
        <v>7825</v>
      </c>
      <c r="G241" s="271" t="str">
        <f>IF(COUNTIF(H241:AU241,"&lt;&gt;")=0,"",SUMPRODUCT(((Recommendations[ImplStatus]="Implemented")+(Recommendations[ImplStatus]="Compensated"))*ISNUMBER(MATCH(Recommendations[Id],H241:AU241,0)))/COUNTIF(H241:AU241,"&lt;&gt;"))</f>
        <v/>
      </c>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7745</v>
      </c>
      <c r="B242" s="260" t="s">
        <v>3979</v>
      </c>
      <c r="C242" s="261" t="s">
        <v>7832</v>
      </c>
      <c r="D242" s="264" t="s">
        <v>7833</v>
      </c>
      <c r="E242" s="265" t="s">
        <v>7346</v>
      </c>
      <c r="F242" s="268" t="s">
        <v>7825</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7745</v>
      </c>
      <c r="B243" s="260" t="s">
        <v>3979</v>
      </c>
      <c r="C243" s="261" t="s">
        <v>7834</v>
      </c>
      <c r="D243" s="264" t="s">
        <v>7835</v>
      </c>
      <c r="E243" s="265" t="s">
        <v>7346</v>
      </c>
      <c r="F243" s="268" t="s">
        <v>7825</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7745</v>
      </c>
      <c r="B244" s="260" t="s">
        <v>3979</v>
      </c>
      <c r="C244" s="261" t="s">
        <v>7836</v>
      </c>
      <c r="D244" s="264" t="s">
        <v>7837</v>
      </c>
      <c r="E244" s="265" t="s">
        <v>7346</v>
      </c>
      <c r="F244" s="268" t="s">
        <v>7825</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7745</v>
      </c>
      <c r="B245" s="260" t="s">
        <v>3979</v>
      </c>
      <c r="C245" s="261" t="s">
        <v>7838</v>
      </c>
      <c r="D245" s="264" t="s">
        <v>7839</v>
      </c>
      <c r="E245" s="265" t="s">
        <v>7346</v>
      </c>
      <c r="F245" s="268" t="s">
        <v>7825</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7745</v>
      </c>
      <c r="B246" s="260" t="s">
        <v>3979</v>
      </c>
      <c r="C246" s="261" t="s">
        <v>7840</v>
      </c>
      <c r="D246" s="264" t="s">
        <v>7841</v>
      </c>
      <c r="E246" s="265" t="s">
        <v>7346</v>
      </c>
      <c r="F246" s="268" t="s">
        <v>7825</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7745</v>
      </c>
      <c r="B247" s="260" t="s">
        <v>3979</v>
      </c>
      <c r="C247" s="261" t="s">
        <v>7842</v>
      </c>
      <c r="D247" s="264" t="s">
        <v>7843</v>
      </c>
      <c r="E247" s="265" t="s">
        <v>7346</v>
      </c>
      <c r="F247" s="268" t="s">
        <v>7825</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7745</v>
      </c>
      <c r="B248" s="260" t="s">
        <v>3979</v>
      </c>
      <c r="C248" s="261" t="s">
        <v>7844</v>
      </c>
      <c r="D248" s="264" t="s">
        <v>7845</v>
      </c>
      <c r="E248" s="265" t="s">
        <v>7375</v>
      </c>
      <c r="F248" s="268" t="s">
        <v>7825</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7745</v>
      </c>
      <c r="B249" s="260" t="s">
        <v>3979</v>
      </c>
      <c r="C249" s="261" t="s">
        <v>7846</v>
      </c>
      <c r="D249" s="264" t="s">
        <v>7847</v>
      </c>
      <c r="E249" s="265" t="s">
        <v>7375</v>
      </c>
      <c r="F249" s="268" t="s">
        <v>7848</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7745</v>
      </c>
      <c r="B250" s="260" t="s">
        <v>3979</v>
      </c>
      <c r="C250" s="261" t="s">
        <v>7849</v>
      </c>
      <c r="D250" s="264" t="s">
        <v>7850</v>
      </c>
      <c r="E250" s="265" t="s">
        <v>7375</v>
      </c>
      <c r="F250" s="268" t="s">
        <v>7848</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7745</v>
      </c>
      <c r="B251" s="259" t="s">
        <v>7851</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7745</v>
      </c>
      <c r="B252" s="260" t="s">
        <v>7851</v>
      </c>
      <c r="C252" s="261" t="s">
        <v>7852</v>
      </c>
      <c r="D252" s="264" t="s">
        <v>7853</v>
      </c>
      <c r="E252" s="265" t="s">
        <v>7442</v>
      </c>
      <c r="F252" s="268" t="s">
        <v>7854</v>
      </c>
      <c r="G252" s="271">
        <f>IF(COUNTIF(H252:AU252,"&lt;&gt;")=0,"",SUMPRODUCT(((Recommendations[ImplStatus]="Implemented")+(Recommendations[ImplStatus]="Compensated"))*ISNUMBER(MATCH(Recommendations[Id],H252:AU252,0)))/COUNTIF(H252:AU252,"&lt;&gt;"))</f>
        <v>0</v>
      </c>
      <c r="H252" s="272" t="s">
        <v>233</v>
      </c>
      <c r="I252" s="272" t="s">
        <v>396</v>
      </c>
      <c r="J252" s="272" t="s">
        <v>477</v>
      </c>
      <c r="K252" s="272" t="s">
        <v>625</v>
      </c>
      <c r="L252" s="272" t="s">
        <v>699</v>
      </c>
      <c r="M252" s="272" t="s">
        <v>878</v>
      </c>
      <c r="N252" s="272" t="s">
        <v>2592</v>
      </c>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7745</v>
      </c>
      <c r="B253" s="260" t="s">
        <v>7851</v>
      </c>
      <c r="C253" s="261" t="s">
        <v>7855</v>
      </c>
      <c r="D253" s="264" t="s">
        <v>7856</v>
      </c>
      <c r="E253" s="265" t="s">
        <v>7442</v>
      </c>
      <c r="F253" s="268" t="s">
        <v>7854</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7745</v>
      </c>
      <c r="B254" s="260" t="s">
        <v>7851</v>
      </c>
      <c r="C254" s="261" t="s">
        <v>7857</v>
      </c>
      <c r="D254" s="264" t="s">
        <v>7858</v>
      </c>
      <c r="E254" s="265" t="s">
        <v>7442</v>
      </c>
      <c r="F254" s="268" t="s">
        <v>7854</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7745</v>
      </c>
      <c r="B255" s="260" t="s">
        <v>7851</v>
      </c>
      <c r="C255" s="261" t="s">
        <v>7859</v>
      </c>
      <c r="D255" s="264" t="s">
        <v>7860</v>
      </c>
      <c r="E255" s="265" t="s">
        <v>7442</v>
      </c>
      <c r="F255" s="268" t="s">
        <v>7854</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7745</v>
      </c>
      <c r="B256" s="260" t="s">
        <v>7851</v>
      </c>
      <c r="C256" s="261" t="s">
        <v>7861</v>
      </c>
      <c r="D256" s="264" t="s">
        <v>7862</v>
      </c>
      <c r="E256" s="265" t="s">
        <v>7442</v>
      </c>
      <c r="F256" s="268" t="s">
        <v>7854</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7745</v>
      </c>
      <c r="B257" s="260" t="s">
        <v>7851</v>
      </c>
      <c r="C257" s="261" t="s">
        <v>7863</v>
      </c>
      <c r="D257" s="264" t="s">
        <v>7864</v>
      </c>
      <c r="E257" s="265" t="s">
        <v>7346</v>
      </c>
      <c r="F257" s="268" t="s">
        <v>7854</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7745</v>
      </c>
      <c r="B258" s="260" t="s">
        <v>7851</v>
      </c>
      <c r="C258" s="261" t="s">
        <v>7865</v>
      </c>
      <c r="D258" s="264" t="s">
        <v>7866</v>
      </c>
      <c r="E258" s="265" t="s">
        <v>7346</v>
      </c>
      <c r="F258" s="268" t="s">
        <v>7854</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7745</v>
      </c>
      <c r="B259" s="260" t="s">
        <v>7851</v>
      </c>
      <c r="C259" s="261" t="s">
        <v>7867</v>
      </c>
      <c r="D259" s="264" t="s">
        <v>7868</v>
      </c>
      <c r="E259" s="265" t="s">
        <v>7346</v>
      </c>
      <c r="F259" s="268" t="s">
        <v>7854</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7745</v>
      </c>
      <c r="B260" s="260" t="s">
        <v>7851</v>
      </c>
      <c r="C260" s="261" t="s">
        <v>7869</v>
      </c>
      <c r="D260" s="264" t="s">
        <v>7870</v>
      </c>
      <c r="E260" s="265" t="s">
        <v>7346</v>
      </c>
      <c r="F260" s="268" t="s">
        <v>7854</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7745</v>
      </c>
      <c r="B261" s="260" t="s">
        <v>7851</v>
      </c>
      <c r="C261" s="261" t="s">
        <v>7871</v>
      </c>
      <c r="D261" s="264" t="s">
        <v>7872</v>
      </c>
      <c r="E261" s="265" t="s">
        <v>7490</v>
      </c>
      <c r="F261" s="268" t="s">
        <v>7854</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7745</v>
      </c>
      <c r="B262" s="260" t="s">
        <v>7851</v>
      </c>
      <c r="C262" s="261" t="s">
        <v>7873</v>
      </c>
      <c r="D262" s="264" t="s">
        <v>7874</v>
      </c>
      <c r="E262" s="265" t="s">
        <v>7490</v>
      </c>
      <c r="F262" s="268" t="s">
        <v>7854</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7745</v>
      </c>
      <c r="B263" s="260" t="s">
        <v>7851</v>
      </c>
      <c r="C263" s="261" t="s">
        <v>7875</v>
      </c>
      <c r="D263" s="264" t="s">
        <v>7876</v>
      </c>
      <c r="E263" s="265" t="s">
        <v>7490</v>
      </c>
      <c r="F263" s="268" t="s">
        <v>7854</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7745</v>
      </c>
      <c r="B264" s="259" t="s">
        <v>7877</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7745</v>
      </c>
      <c r="B265" s="260" t="s">
        <v>7877</v>
      </c>
      <c r="C265" s="261" t="s">
        <v>7878</v>
      </c>
      <c r="D265" s="264" t="s">
        <v>7879</v>
      </c>
      <c r="E265" s="265" t="s">
        <v>7375</v>
      </c>
      <c r="F265" s="268" t="s">
        <v>7880</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7745</v>
      </c>
      <c r="B266" s="260" t="s">
        <v>7877</v>
      </c>
      <c r="C266" s="261" t="s">
        <v>7881</v>
      </c>
      <c r="D266" s="264" t="s">
        <v>7882</v>
      </c>
      <c r="E266" s="265" t="s">
        <v>7375</v>
      </c>
      <c r="F266" s="268" t="s">
        <v>7880</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7745</v>
      </c>
      <c r="B267" s="260" t="s">
        <v>7877</v>
      </c>
      <c r="C267" s="261" t="s">
        <v>7883</v>
      </c>
      <c r="D267" s="264" t="s">
        <v>7884</v>
      </c>
      <c r="E267" s="265" t="s">
        <v>7375</v>
      </c>
      <c r="F267" s="268" t="s">
        <v>7880</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7745</v>
      </c>
      <c r="B268" s="260" t="s">
        <v>7877</v>
      </c>
      <c r="C268" s="261" t="s">
        <v>7885</v>
      </c>
      <c r="D268" s="264" t="s">
        <v>7886</v>
      </c>
      <c r="E268" s="265" t="s">
        <v>7375</v>
      </c>
      <c r="F268" s="268" t="s">
        <v>7880</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7745</v>
      </c>
      <c r="B269" s="260" t="s">
        <v>7877</v>
      </c>
      <c r="C269" s="261" t="s">
        <v>7887</v>
      </c>
      <c r="D269" s="264" t="s">
        <v>7888</v>
      </c>
      <c r="E269" s="265" t="s">
        <v>7375</v>
      </c>
      <c r="F269" s="268" t="s">
        <v>7880</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7745</v>
      </c>
      <c r="B270" s="260" t="s">
        <v>7877</v>
      </c>
      <c r="C270" s="261" t="s">
        <v>7889</v>
      </c>
      <c r="D270" s="264" t="s">
        <v>7890</v>
      </c>
      <c r="E270" s="265" t="s">
        <v>7375</v>
      </c>
      <c r="F270" s="268" t="s">
        <v>7880</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7745</v>
      </c>
      <c r="B271" s="260" t="s">
        <v>7877</v>
      </c>
      <c r="C271" s="261" t="s">
        <v>7891</v>
      </c>
      <c r="D271" s="264" t="s">
        <v>7892</v>
      </c>
      <c r="E271" s="265" t="s">
        <v>7375</v>
      </c>
      <c r="F271" s="268" t="s">
        <v>7880</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7745</v>
      </c>
      <c r="B272" s="260" t="s">
        <v>7877</v>
      </c>
      <c r="C272" s="261" t="s">
        <v>7893</v>
      </c>
      <c r="D272" s="264" t="s">
        <v>7894</v>
      </c>
      <c r="E272" s="265" t="s">
        <v>7375</v>
      </c>
      <c r="F272" s="268" t="s">
        <v>7880</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7745</v>
      </c>
      <c r="B273" s="260" t="s">
        <v>7877</v>
      </c>
      <c r="C273" s="261" t="s">
        <v>7895</v>
      </c>
      <c r="D273" s="264" t="s">
        <v>7896</v>
      </c>
      <c r="E273" s="265" t="s">
        <v>7375</v>
      </c>
      <c r="F273" s="268" t="s">
        <v>7880</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7897</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7897</v>
      </c>
      <c r="B275" s="259" t="s">
        <v>7898</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7897</v>
      </c>
      <c r="B276" s="260" t="s">
        <v>7898</v>
      </c>
      <c r="C276" s="261" t="s">
        <v>7899</v>
      </c>
      <c r="D276" s="264" t="s">
        <v>7900</v>
      </c>
      <c r="E276" s="265" t="s">
        <v>7346</v>
      </c>
      <c r="F276" s="268" t="s">
        <v>7901</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7897</v>
      </c>
      <c r="B277" s="260" t="s">
        <v>7898</v>
      </c>
      <c r="C277" s="261" t="s">
        <v>7902</v>
      </c>
      <c r="D277" s="264" t="s">
        <v>7903</v>
      </c>
      <c r="E277" s="265" t="s">
        <v>7346</v>
      </c>
      <c r="F277" s="268" t="s">
        <v>7901</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7897</v>
      </c>
      <c r="B278" s="260" t="s">
        <v>7898</v>
      </c>
      <c r="C278" s="261" t="s">
        <v>7904</v>
      </c>
      <c r="D278" s="264" t="s">
        <v>7905</v>
      </c>
      <c r="E278" s="265" t="s">
        <v>7346</v>
      </c>
      <c r="F278" s="268" t="s">
        <v>7901</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7897</v>
      </c>
      <c r="B279" s="260" t="s">
        <v>7898</v>
      </c>
      <c r="C279" s="261" t="s">
        <v>7906</v>
      </c>
      <c r="D279" s="264" t="s">
        <v>7907</v>
      </c>
      <c r="E279" s="265" t="s">
        <v>7346</v>
      </c>
      <c r="F279" s="268" t="s">
        <v>7901</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7897</v>
      </c>
      <c r="B280" s="260" t="s">
        <v>7898</v>
      </c>
      <c r="C280" s="261" t="s">
        <v>7908</v>
      </c>
      <c r="D280" s="264" t="s">
        <v>7909</v>
      </c>
      <c r="E280" s="265" t="s">
        <v>7346</v>
      </c>
      <c r="F280" s="268" t="s">
        <v>7901</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7897</v>
      </c>
      <c r="B281" s="260" t="s">
        <v>7898</v>
      </c>
      <c r="C281" s="261" t="s">
        <v>7910</v>
      </c>
      <c r="D281" s="264" t="s">
        <v>7911</v>
      </c>
      <c r="E281" s="265" t="s">
        <v>7346</v>
      </c>
      <c r="F281" s="268" t="s">
        <v>7901</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7897</v>
      </c>
      <c r="B282" s="260" t="s">
        <v>7898</v>
      </c>
      <c r="C282" s="261" t="s">
        <v>7912</v>
      </c>
      <c r="D282" s="264" t="s">
        <v>7913</v>
      </c>
      <c r="E282" s="265" t="s">
        <v>7346</v>
      </c>
      <c r="F282" s="268" t="s">
        <v>7901</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7897</v>
      </c>
      <c r="B283" s="260" t="s">
        <v>7898</v>
      </c>
      <c r="C283" s="261" t="s">
        <v>7914</v>
      </c>
      <c r="D283" s="264" t="s">
        <v>7915</v>
      </c>
      <c r="E283" s="265" t="s">
        <v>7442</v>
      </c>
      <c r="F283" s="268" t="s">
        <v>7916</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7897</v>
      </c>
      <c r="B284" s="260" t="s">
        <v>7898</v>
      </c>
      <c r="C284" s="261" t="s">
        <v>7917</v>
      </c>
      <c r="D284" s="264" t="s">
        <v>7918</v>
      </c>
      <c r="E284" s="265" t="s">
        <v>7442</v>
      </c>
      <c r="F284" s="268" t="s">
        <v>7916</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7897</v>
      </c>
      <c r="B285" s="260" t="s">
        <v>7898</v>
      </c>
      <c r="C285" s="261" t="s">
        <v>7919</v>
      </c>
      <c r="D285" s="264" t="s">
        <v>7920</v>
      </c>
      <c r="E285" s="265" t="s">
        <v>7346</v>
      </c>
      <c r="F285" s="268" t="s">
        <v>7916</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7897</v>
      </c>
      <c r="B286" s="260" t="s">
        <v>7898</v>
      </c>
      <c r="C286" s="261" t="s">
        <v>7921</v>
      </c>
      <c r="D286" s="264" t="s">
        <v>7922</v>
      </c>
      <c r="E286" s="265" t="s">
        <v>7375</v>
      </c>
      <c r="F286" s="268" t="s">
        <v>7916</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7897</v>
      </c>
      <c r="B287" s="260" t="s">
        <v>7898</v>
      </c>
      <c r="C287" s="261" t="s">
        <v>7923</v>
      </c>
      <c r="D287" s="264" t="s">
        <v>7924</v>
      </c>
      <c r="E287" s="265" t="s">
        <v>7375</v>
      </c>
      <c r="F287" s="268" t="s">
        <v>7916</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7897</v>
      </c>
      <c r="B288" s="260" t="s">
        <v>7898</v>
      </c>
      <c r="C288" s="261" t="s">
        <v>7925</v>
      </c>
      <c r="D288" s="264" t="s">
        <v>7926</v>
      </c>
      <c r="E288" s="265" t="s">
        <v>7375</v>
      </c>
      <c r="F288" s="268" t="s">
        <v>7916</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7897</v>
      </c>
      <c r="B289" s="260" t="s">
        <v>7898</v>
      </c>
      <c r="C289" s="261" t="s">
        <v>7927</v>
      </c>
      <c r="D289" s="264" t="s">
        <v>7928</v>
      </c>
      <c r="E289" s="265" t="s">
        <v>7375</v>
      </c>
      <c r="F289" s="268" t="s">
        <v>7916</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7897</v>
      </c>
      <c r="B290" s="260" t="s">
        <v>7898</v>
      </c>
      <c r="C290" s="261" t="s">
        <v>7929</v>
      </c>
      <c r="D290" s="264" t="s">
        <v>7930</v>
      </c>
      <c r="E290" s="265" t="s">
        <v>7346</v>
      </c>
      <c r="F290" s="268" t="s">
        <v>7916</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7897</v>
      </c>
      <c r="B291" s="260" t="s">
        <v>7898</v>
      </c>
      <c r="C291" s="261" t="s">
        <v>7931</v>
      </c>
      <c r="D291" s="264" t="s">
        <v>7932</v>
      </c>
      <c r="E291" s="265" t="s">
        <v>7375</v>
      </c>
      <c r="F291" s="268" t="s">
        <v>7933</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7897</v>
      </c>
      <c r="B292" s="260" t="s">
        <v>7898</v>
      </c>
      <c r="C292" s="261" t="s">
        <v>7934</v>
      </c>
      <c r="D292" s="264" t="s">
        <v>7935</v>
      </c>
      <c r="E292" s="265" t="s">
        <v>7375</v>
      </c>
      <c r="F292" s="268" t="s">
        <v>7933</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7897</v>
      </c>
      <c r="B293" s="260" t="s">
        <v>7898</v>
      </c>
      <c r="C293" s="261" t="s">
        <v>7936</v>
      </c>
      <c r="D293" s="264" t="s">
        <v>7937</v>
      </c>
      <c r="E293" s="265" t="s">
        <v>7625</v>
      </c>
      <c r="F293" s="268" t="s">
        <v>7916</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7897</v>
      </c>
      <c r="B294" s="260" t="s">
        <v>7898</v>
      </c>
      <c r="C294" s="261" t="s">
        <v>7938</v>
      </c>
      <c r="D294" s="264" t="s">
        <v>7939</v>
      </c>
      <c r="E294" s="265" t="s">
        <v>7625</v>
      </c>
      <c r="F294" s="268" t="s">
        <v>7916</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7897</v>
      </c>
      <c r="B295" s="260" t="s">
        <v>7898</v>
      </c>
      <c r="C295" s="261" t="s">
        <v>7940</v>
      </c>
      <c r="D295" s="264" t="s">
        <v>7941</v>
      </c>
      <c r="E295" s="265" t="s">
        <v>7442</v>
      </c>
      <c r="F295" s="268" t="s">
        <v>7916</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7897</v>
      </c>
      <c r="B296" s="260" t="s">
        <v>7898</v>
      </c>
      <c r="C296" s="261" t="s">
        <v>7942</v>
      </c>
      <c r="D296" s="264" t="s">
        <v>7943</v>
      </c>
      <c r="E296" s="265" t="s">
        <v>7442</v>
      </c>
      <c r="F296" s="268" t="s">
        <v>7916</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7897</v>
      </c>
      <c r="B297" s="260" t="s">
        <v>7898</v>
      </c>
      <c r="C297" s="261" t="s">
        <v>7944</v>
      </c>
      <c r="D297" s="264" t="s">
        <v>7945</v>
      </c>
      <c r="E297" s="265" t="s">
        <v>7346</v>
      </c>
      <c r="F297" s="268" t="s">
        <v>7916</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7897</v>
      </c>
      <c r="B298" s="260" t="s">
        <v>7898</v>
      </c>
      <c r="C298" s="261" t="s">
        <v>7946</v>
      </c>
      <c r="D298" s="264" t="s">
        <v>7947</v>
      </c>
      <c r="E298" s="265" t="s">
        <v>7442</v>
      </c>
      <c r="F298" s="268" t="s">
        <v>7916</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7897</v>
      </c>
      <c r="B299" s="260" t="s">
        <v>7898</v>
      </c>
      <c r="C299" s="261" t="s">
        <v>7948</v>
      </c>
      <c r="D299" s="264" t="s">
        <v>7949</v>
      </c>
      <c r="E299" s="265" t="s">
        <v>7375</v>
      </c>
      <c r="F299" s="268" t="s">
        <v>7916</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7897</v>
      </c>
      <c r="B300" s="260" t="s">
        <v>7898</v>
      </c>
      <c r="C300" s="261" t="s">
        <v>7950</v>
      </c>
      <c r="D300" s="264" t="s">
        <v>7951</v>
      </c>
      <c r="E300" s="265" t="s">
        <v>7442</v>
      </c>
      <c r="F300" s="268" t="s">
        <v>7916</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7897</v>
      </c>
      <c r="B301" s="260" t="s">
        <v>7898</v>
      </c>
      <c r="C301" s="261" t="s">
        <v>7952</v>
      </c>
      <c r="D301" s="264" t="s">
        <v>7953</v>
      </c>
      <c r="E301" s="265" t="s">
        <v>7490</v>
      </c>
      <c r="F301" s="268" t="s">
        <v>7916</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7897</v>
      </c>
      <c r="B302" s="260" t="s">
        <v>7898</v>
      </c>
      <c r="C302" s="261" t="s">
        <v>7954</v>
      </c>
      <c r="D302" s="264" t="s">
        <v>7955</v>
      </c>
      <c r="E302" s="265" t="s">
        <v>7490</v>
      </c>
      <c r="F302" s="268" t="s">
        <v>7916</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7897</v>
      </c>
      <c r="B303" s="259" t="s">
        <v>3712</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7897</v>
      </c>
      <c r="B304" s="260" t="s">
        <v>3712</v>
      </c>
      <c r="C304" s="261" t="s">
        <v>7956</v>
      </c>
      <c r="D304" s="264" t="s">
        <v>7957</v>
      </c>
      <c r="E304" s="265" t="s">
        <v>7346</v>
      </c>
      <c r="F304" s="268" t="s">
        <v>7958</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7897</v>
      </c>
      <c r="B305" s="260" t="s">
        <v>3712</v>
      </c>
      <c r="C305" s="261" t="s">
        <v>7959</v>
      </c>
      <c r="D305" s="264" t="s">
        <v>7960</v>
      </c>
      <c r="E305" s="265" t="s">
        <v>7346</v>
      </c>
      <c r="F305" s="268" t="s">
        <v>7958</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7897</v>
      </c>
      <c r="B306" s="260" t="s">
        <v>3712</v>
      </c>
      <c r="C306" s="261" t="s">
        <v>7961</v>
      </c>
      <c r="D306" s="264" t="s">
        <v>7962</v>
      </c>
      <c r="E306" s="265" t="s">
        <v>7346</v>
      </c>
      <c r="F306" s="268" t="s">
        <v>7958</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7897</v>
      </c>
      <c r="B307" s="260" t="s">
        <v>3712</v>
      </c>
      <c r="C307" s="261" t="s">
        <v>7963</v>
      </c>
      <c r="D307" s="264" t="s">
        <v>7964</v>
      </c>
      <c r="E307" s="265" t="s">
        <v>7346</v>
      </c>
      <c r="F307" s="268" t="s">
        <v>7958</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7897</v>
      </c>
      <c r="B308" s="260" t="s">
        <v>3712</v>
      </c>
      <c r="C308" s="261" t="s">
        <v>7965</v>
      </c>
      <c r="D308" s="264" t="s">
        <v>7966</v>
      </c>
      <c r="E308" s="265" t="s">
        <v>7442</v>
      </c>
      <c r="F308" s="268" t="s">
        <v>7958</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7897</v>
      </c>
      <c r="B309" s="260" t="s">
        <v>3712</v>
      </c>
      <c r="C309" s="261" t="s">
        <v>7967</v>
      </c>
      <c r="D309" s="264" t="s">
        <v>7968</v>
      </c>
      <c r="E309" s="265" t="s">
        <v>7442</v>
      </c>
      <c r="F309" s="268" t="s">
        <v>7958</v>
      </c>
      <c r="G309" s="271">
        <f>IF(COUNTIF(H309:AU309,"&lt;&gt;")=0,"",SUMPRODUCT(((Recommendations[ImplStatus]="Implemented")+(Recommendations[ImplStatus]="Compensated"))*ISNUMBER(MATCH(Recommendations[Id],H309:AU309,0)))/COUNTIF(H309:AU309,"&lt;&gt;"))</f>
        <v>0</v>
      </c>
      <c r="H309" s="272" t="s">
        <v>391</v>
      </c>
      <c r="I309" s="272" t="s">
        <v>444</v>
      </c>
      <c r="J309" s="272" t="s">
        <v>1561</v>
      </c>
      <c r="K309" s="272" t="s">
        <v>2285</v>
      </c>
      <c r="L309" s="272" t="s">
        <v>2295</v>
      </c>
      <c r="M309" s="272" t="s">
        <v>2300</v>
      </c>
      <c r="N309" s="272" t="s">
        <v>2304</v>
      </c>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7897</v>
      </c>
      <c r="B310" s="260" t="s">
        <v>3712</v>
      </c>
      <c r="C310" s="261" t="s">
        <v>7969</v>
      </c>
      <c r="D310" s="264" t="s">
        <v>7970</v>
      </c>
      <c r="E310" s="265" t="s">
        <v>7442</v>
      </c>
      <c r="F310" s="268" t="s">
        <v>7958</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7897</v>
      </c>
      <c r="B311" s="260" t="s">
        <v>3712</v>
      </c>
      <c r="C311" s="261" t="s">
        <v>7971</v>
      </c>
      <c r="D311" s="264" t="s">
        <v>7972</v>
      </c>
      <c r="E311" s="265" t="s">
        <v>7442</v>
      </c>
      <c r="F311" s="268" t="s">
        <v>7958</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7897</v>
      </c>
      <c r="B312" s="260" t="s">
        <v>3712</v>
      </c>
      <c r="C312" s="261" t="s">
        <v>7973</v>
      </c>
      <c r="D312" s="264" t="s">
        <v>7974</v>
      </c>
      <c r="E312" s="265" t="s">
        <v>7442</v>
      </c>
      <c r="F312" s="268" t="s">
        <v>7958</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7897</v>
      </c>
      <c r="B313" s="260" t="s">
        <v>3712</v>
      </c>
      <c r="C313" s="261" t="s">
        <v>7975</v>
      </c>
      <c r="D313" s="264" t="s">
        <v>7976</v>
      </c>
      <c r="E313" s="265" t="s">
        <v>7375</v>
      </c>
      <c r="F313" s="268" t="s">
        <v>7958</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7897</v>
      </c>
      <c r="B314" s="260" t="s">
        <v>3712</v>
      </c>
      <c r="C314" s="261" t="s">
        <v>7977</v>
      </c>
      <c r="D314" s="264" t="s">
        <v>7978</v>
      </c>
      <c r="E314" s="265" t="s">
        <v>7375</v>
      </c>
      <c r="F314" s="268" t="s">
        <v>7958</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7897</v>
      </c>
      <c r="B315" s="260" t="s">
        <v>3712</v>
      </c>
      <c r="C315" s="261" t="s">
        <v>7979</v>
      </c>
      <c r="D315" s="264" t="s">
        <v>7980</v>
      </c>
      <c r="E315" s="265" t="s">
        <v>7375</v>
      </c>
      <c r="F315" s="268" t="s">
        <v>7958</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7897</v>
      </c>
      <c r="B316" s="260" t="s">
        <v>3712</v>
      </c>
      <c r="C316" s="261" t="s">
        <v>7981</v>
      </c>
      <c r="D316" s="264" t="s">
        <v>7982</v>
      </c>
      <c r="E316" s="265" t="s">
        <v>7375</v>
      </c>
      <c r="F316" s="268" t="s">
        <v>7958</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7897</v>
      </c>
      <c r="B317" s="260" t="s">
        <v>3712</v>
      </c>
      <c r="C317" s="261" t="s">
        <v>7983</v>
      </c>
      <c r="D317" s="264" t="s">
        <v>7984</v>
      </c>
      <c r="E317" s="265" t="s">
        <v>7442</v>
      </c>
      <c r="F317" s="268" t="s">
        <v>7916</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7897</v>
      </c>
      <c r="B318" s="260" t="s">
        <v>3712</v>
      </c>
      <c r="C318" s="261" t="s">
        <v>7985</v>
      </c>
      <c r="D318" s="264" t="s">
        <v>7986</v>
      </c>
      <c r="E318" s="265" t="s">
        <v>7490</v>
      </c>
      <c r="F318" s="268" t="s">
        <v>7916</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7897</v>
      </c>
      <c r="B319" s="260" t="s">
        <v>3712</v>
      </c>
      <c r="C319" s="261" t="s">
        <v>7987</v>
      </c>
      <c r="D319" s="264" t="s">
        <v>7988</v>
      </c>
      <c r="E319" s="265" t="s">
        <v>7490</v>
      </c>
      <c r="F319" s="268" t="s">
        <v>7916</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7897</v>
      </c>
      <c r="B320" s="259" t="s">
        <v>7989</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7897</v>
      </c>
      <c r="B321" s="260" t="s">
        <v>7989</v>
      </c>
      <c r="C321" s="261" t="s">
        <v>7990</v>
      </c>
      <c r="D321" s="264" t="s">
        <v>7991</v>
      </c>
      <c r="E321" s="265" t="s">
        <v>7375</v>
      </c>
      <c r="F321" s="268" t="s">
        <v>7992</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7897</v>
      </c>
      <c r="B322" s="260" t="s">
        <v>7989</v>
      </c>
      <c r="C322" s="261" t="s">
        <v>7993</v>
      </c>
      <c r="D322" s="264" t="s">
        <v>7994</v>
      </c>
      <c r="E322" s="265" t="s">
        <v>7375</v>
      </c>
      <c r="F322" s="268" t="s">
        <v>7992</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7897</v>
      </c>
      <c r="B323" s="260" t="s">
        <v>7989</v>
      </c>
      <c r="C323" s="261" t="s">
        <v>7995</v>
      </c>
      <c r="D323" s="264" t="s">
        <v>7996</v>
      </c>
      <c r="E323" s="265" t="s">
        <v>7375</v>
      </c>
      <c r="F323" s="268" t="s">
        <v>7992</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7897</v>
      </c>
      <c r="B324" s="260" t="s">
        <v>7989</v>
      </c>
      <c r="C324" s="261" t="s">
        <v>7997</v>
      </c>
      <c r="D324" s="264" t="s">
        <v>7998</v>
      </c>
      <c r="E324" s="265" t="s">
        <v>7375</v>
      </c>
      <c r="F324" s="268" t="s">
        <v>7992</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7897</v>
      </c>
      <c r="B325" s="260" t="s">
        <v>7989</v>
      </c>
      <c r="C325" s="261" t="s">
        <v>7999</v>
      </c>
      <c r="D325" s="264" t="s">
        <v>8000</v>
      </c>
      <c r="E325" s="265" t="s">
        <v>7375</v>
      </c>
      <c r="F325" s="268" t="s">
        <v>7992</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7897</v>
      </c>
      <c r="B326" s="260" t="s">
        <v>7989</v>
      </c>
      <c r="C326" s="261" t="s">
        <v>8001</v>
      </c>
      <c r="D326" s="264" t="s">
        <v>8002</v>
      </c>
      <c r="E326" s="265" t="s">
        <v>7375</v>
      </c>
      <c r="F326" s="268" t="s">
        <v>7992</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7897</v>
      </c>
      <c r="B327" s="260" t="s">
        <v>7989</v>
      </c>
      <c r="C327" s="261" t="s">
        <v>8003</v>
      </c>
      <c r="D327" s="264" t="s">
        <v>8004</v>
      </c>
      <c r="E327" s="265" t="s">
        <v>7375</v>
      </c>
      <c r="F327" s="268" t="s">
        <v>7992</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7897</v>
      </c>
      <c r="B328" s="260" t="s">
        <v>7989</v>
      </c>
      <c r="C328" s="261" t="s">
        <v>8005</v>
      </c>
      <c r="D328" s="264" t="s">
        <v>8006</v>
      </c>
      <c r="E328" s="265" t="s">
        <v>7375</v>
      </c>
      <c r="F328" s="268" t="s">
        <v>7992</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7897</v>
      </c>
      <c r="B329" s="260" t="s">
        <v>7989</v>
      </c>
      <c r="C329" s="261" t="s">
        <v>8007</v>
      </c>
      <c r="D329" s="264" t="s">
        <v>8008</v>
      </c>
      <c r="E329" s="265" t="s">
        <v>7375</v>
      </c>
      <c r="F329" s="268" t="s">
        <v>7992</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7897</v>
      </c>
      <c r="B330" s="260" t="s">
        <v>7989</v>
      </c>
      <c r="C330" s="261" t="s">
        <v>8009</v>
      </c>
      <c r="D330" s="264" t="s">
        <v>8010</v>
      </c>
      <c r="E330" s="265" t="s">
        <v>7375</v>
      </c>
      <c r="F330" s="268" t="s">
        <v>7992</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7897</v>
      </c>
      <c r="B331" s="260" t="s">
        <v>7989</v>
      </c>
      <c r="C331" s="261" t="s">
        <v>8011</v>
      </c>
      <c r="D331" s="264" t="s">
        <v>8012</v>
      </c>
      <c r="E331" s="265" t="s">
        <v>7375</v>
      </c>
      <c r="F331" s="268" t="s">
        <v>7992</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7897</v>
      </c>
      <c r="B332" s="260" t="s">
        <v>7989</v>
      </c>
      <c r="C332" s="261" t="s">
        <v>8013</v>
      </c>
      <c r="D332" s="264" t="s">
        <v>8014</v>
      </c>
      <c r="E332" s="265" t="s">
        <v>7375</v>
      </c>
      <c r="F332" s="268" t="s">
        <v>7992</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7897</v>
      </c>
      <c r="B333" s="260" t="s">
        <v>7989</v>
      </c>
      <c r="C333" s="261" t="s">
        <v>8015</v>
      </c>
      <c r="D333" s="264" t="s">
        <v>8016</v>
      </c>
      <c r="E333" s="265" t="s">
        <v>7375</v>
      </c>
      <c r="F333" s="268" t="s">
        <v>7992</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7897</v>
      </c>
      <c r="B334" s="260" t="s">
        <v>7989</v>
      </c>
      <c r="C334" s="261" t="s">
        <v>8017</v>
      </c>
      <c r="D334" s="264" t="s">
        <v>8018</v>
      </c>
      <c r="E334" s="265" t="s">
        <v>7375</v>
      </c>
      <c r="F334" s="268" t="s">
        <v>7992</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7897</v>
      </c>
      <c r="B335" s="260" t="s">
        <v>7989</v>
      </c>
      <c r="C335" s="261" t="s">
        <v>8019</v>
      </c>
      <c r="D335" s="264" t="s">
        <v>8020</v>
      </c>
      <c r="E335" s="265" t="s">
        <v>7375</v>
      </c>
      <c r="F335" s="268" t="s">
        <v>7992</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7897</v>
      </c>
      <c r="B336" s="260" t="s">
        <v>7989</v>
      </c>
      <c r="C336" s="261" t="s">
        <v>8021</v>
      </c>
      <c r="D336" s="264" t="s">
        <v>8022</v>
      </c>
      <c r="E336" s="265" t="s">
        <v>7490</v>
      </c>
      <c r="F336" s="268" t="s">
        <v>7992</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7897</v>
      </c>
      <c r="B337" s="260" t="s">
        <v>7989</v>
      </c>
      <c r="C337" s="261" t="s">
        <v>8023</v>
      </c>
      <c r="D337" s="264" t="s">
        <v>8024</v>
      </c>
      <c r="E337" s="265" t="s">
        <v>7490</v>
      </c>
      <c r="F337" s="268" t="s">
        <v>7992</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7897</v>
      </c>
      <c r="B338" s="260" t="s">
        <v>7989</v>
      </c>
      <c r="C338" s="261" t="s">
        <v>8025</v>
      </c>
      <c r="D338" s="264" t="s">
        <v>8026</v>
      </c>
      <c r="E338" s="265" t="s">
        <v>7375</v>
      </c>
      <c r="F338" s="268" t="s">
        <v>7992</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7897</v>
      </c>
      <c r="B339" s="260" t="s">
        <v>7989</v>
      </c>
      <c r="C339" s="261" t="s">
        <v>8027</v>
      </c>
      <c r="D339" s="264" t="s">
        <v>8028</v>
      </c>
      <c r="E339" s="265" t="s">
        <v>7375</v>
      </c>
      <c r="F339" s="268" t="s">
        <v>7992</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7897</v>
      </c>
      <c r="B340" s="259" t="s">
        <v>8029</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7897</v>
      </c>
      <c r="B341" s="260" t="s">
        <v>8029</v>
      </c>
      <c r="C341" s="261" t="s">
        <v>8030</v>
      </c>
      <c r="D341" s="264" t="s">
        <v>8031</v>
      </c>
      <c r="E341" s="265" t="s">
        <v>7346</v>
      </c>
      <c r="F341" s="268" t="s">
        <v>7916</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7897</v>
      </c>
      <c r="B342" s="260" t="s">
        <v>8029</v>
      </c>
      <c r="C342" s="261" t="s">
        <v>8032</v>
      </c>
      <c r="D342" s="264" t="s">
        <v>8033</v>
      </c>
      <c r="E342" s="265" t="s">
        <v>7346</v>
      </c>
      <c r="F342" s="268" t="s">
        <v>7916</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7897</v>
      </c>
      <c r="B343" s="260" t="s">
        <v>8029</v>
      </c>
      <c r="C343" s="261" t="s">
        <v>8034</v>
      </c>
      <c r="D343" s="264" t="s">
        <v>8035</v>
      </c>
      <c r="E343" s="265" t="s">
        <v>7442</v>
      </c>
      <c r="F343" s="268" t="s">
        <v>8036</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7897</v>
      </c>
      <c r="B344" s="260" t="s">
        <v>8029</v>
      </c>
      <c r="C344" s="261" t="s">
        <v>8037</v>
      </c>
      <c r="D344" s="264" t="s">
        <v>8038</v>
      </c>
      <c r="E344" s="265" t="s">
        <v>7375</v>
      </c>
      <c r="F344" s="268" t="s">
        <v>8036</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7897</v>
      </c>
      <c r="B345" s="260" t="s">
        <v>8029</v>
      </c>
      <c r="C345" s="261" t="s">
        <v>8039</v>
      </c>
      <c r="D345" s="264" t="s">
        <v>8040</v>
      </c>
      <c r="E345" s="265" t="s">
        <v>7375</v>
      </c>
      <c r="F345" s="268" t="s">
        <v>8036</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7897</v>
      </c>
      <c r="B346" s="260" t="s">
        <v>8029</v>
      </c>
      <c r="C346" s="261" t="s">
        <v>8041</v>
      </c>
      <c r="D346" s="264" t="s">
        <v>8042</v>
      </c>
      <c r="E346" s="265" t="s">
        <v>7375</v>
      </c>
      <c r="F346" s="268" t="s">
        <v>8036</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7897</v>
      </c>
      <c r="B347" s="260" t="s">
        <v>8029</v>
      </c>
      <c r="C347" s="261" t="s">
        <v>8043</v>
      </c>
      <c r="D347" s="264" t="s">
        <v>8044</v>
      </c>
      <c r="E347" s="265" t="s">
        <v>7375</v>
      </c>
      <c r="F347" s="268" t="s">
        <v>8036</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7897</v>
      </c>
      <c r="B348" s="260" t="s">
        <v>8029</v>
      </c>
      <c r="C348" s="261" t="s">
        <v>8045</v>
      </c>
      <c r="D348" s="264" t="s">
        <v>8046</v>
      </c>
      <c r="E348" s="265" t="s">
        <v>7375</v>
      </c>
      <c r="F348" s="268" t="s">
        <v>8036</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7897</v>
      </c>
      <c r="B349" s="260" t="s">
        <v>8029</v>
      </c>
      <c r="C349" s="261" t="s">
        <v>8047</v>
      </c>
      <c r="D349" s="264" t="s">
        <v>8048</v>
      </c>
      <c r="E349" s="265" t="s">
        <v>7375</v>
      </c>
      <c r="F349" s="268" t="s">
        <v>8036</v>
      </c>
      <c r="G349" s="271">
        <f>IF(COUNTIF(H349:AU349,"&lt;&gt;")=0,"",SUMPRODUCT(((Recommendations[ImplStatus]="Implemented")+(Recommendations[ImplStatus]="Compensated"))*ISNUMBER(MATCH(Recommendations[Id],H349:AU349,0)))/COUNTIF(H349:AU349,"&lt;&gt;"))</f>
        <v>0</v>
      </c>
      <c r="H349" s="272" t="s">
        <v>14</v>
      </c>
      <c r="I349" s="272" t="s">
        <v>104</v>
      </c>
      <c r="J349" s="272" t="s">
        <v>119</v>
      </c>
      <c r="K349" s="272" t="s">
        <v>164</v>
      </c>
      <c r="L349" s="272" t="s">
        <v>212</v>
      </c>
      <c r="M349" s="272" t="s">
        <v>222</v>
      </c>
      <c r="N349" s="272" t="s">
        <v>226</v>
      </c>
      <c r="O349" s="272" t="s">
        <v>230</v>
      </c>
      <c r="P349" s="272" t="s">
        <v>249</v>
      </c>
      <c r="Q349" s="272" t="s">
        <v>253</v>
      </c>
      <c r="R349" s="272" t="s">
        <v>377</v>
      </c>
      <c r="S349" s="272" t="s">
        <v>382</v>
      </c>
      <c r="T349" s="272" t="s">
        <v>387</v>
      </c>
      <c r="U349" s="272" t="s">
        <v>452</v>
      </c>
      <c r="V349" s="272" t="s">
        <v>460</v>
      </c>
      <c r="W349" s="272" t="s">
        <v>463</v>
      </c>
      <c r="X349" s="272" t="s">
        <v>464</v>
      </c>
      <c r="Y349" s="272" t="s">
        <v>469</v>
      </c>
      <c r="Z349" s="272" t="s">
        <v>687</v>
      </c>
      <c r="AA349" s="272" t="s">
        <v>692</v>
      </c>
      <c r="AB349" s="272" t="s">
        <v>693</v>
      </c>
      <c r="AC349" s="272" t="s">
        <v>703</v>
      </c>
      <c r="AD349" s="272" t="s">
        <v>720</v>
      </c>
      <c r="AE349" s="272" t="s">
        <v>781</v>
      </c>
      <c r="AF349" s="272" t="s">
        <v>791</v>
      </c>
      <c r="AG349" s="272" t="s">
        <v>800</v>
      </c>
      <c r="AH349" s="272" t="s">
        <v>853</v>
      </c>
      <c r="AI349" s="272" t="s">
        <v>866</v>
      </c>
      <c r="AJ349" s="272" t="s">
        <v>868</v>
      </c>
      <c r="AK349" s="272" t="s">
        <v>873</v>
      </c>
      <c r="AL349" s="272" t="s">
        <v>924</v>
      </c>
      <c r="AM349" s="272" t="s">
        <v>939</v>
      </c>
      <c r="AN349" s="272" t="s">
        <v>967</v>
      </c>
      <c r="AO349" s="272" t="s">
        <v>970</v>
      </c>
      <c r="AP349" s="272" t="s">
        <v>1010</v>
      </c>
      <c r="AQ349" s="272" t="s">
        <v>1077</v>
      </c>
      <c r="AR349" s="272" t="s">
        <v>1082</v>
      </c>
      <c r="AS349" s="272" t="s">
        <v>1808</v>
      </c>
      <c r="AT349" s="272" t="s">
        <v>1812</v>
      </c>
      <c r="AU349" s="286" t="s">
        <v>1817</v>
      </c>
    </row>
    <row r="350" spans="1:47" ht="60" customHeight="1" x14ac:dyDescent="0.35">
      <c r="A350" s="282" t="s">
        <v>7897</v>
      </c>
      <c r="B350" s="260" t="s">
        <v>8029</v>
      </c>
      <c r="C350" s="261" t="s">
        <v>8049</v>
      </c>
      <c r="D350" s="264" t="s">
        <v>8050</v>
      </c>
      <c r="E350" s="265" t="s">
        <v>7346</v>
      </c>
      <c r="F350" s="268" t="s">
        <v>8036</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7897</v>
      </c>
      <c r="B351" s="260" t="s">
        <v>8029</v>
      </c>
      <c r="C351" s="261" t="s">
        <v>8051</v>
      </c>
      <c r="D351" s="264" t="s">
        <v>8052</v>
      </c>
      <c r="E351" s="265" t="s">
        <v>7346</v>
      </c>
      <c r="F351" s="268" t="s">
        <v>8036</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7897</v>
      </c>
      <c r="B352" s="260" t="s">
        <v>8029</v>
      </c>
      <c r="C352" s="261" t="s">
        <v>8053</v>
      </c>
      <c r="D352" s="264" t="s">
        <v>8054</v>
      </c>
      <c r="E352" s="265" t="s">
        <v>7346</v>
      </c>
      <c r="F352" s="268" t="s">
        <v>8036</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7897</v>
      </c>
      <c r="B353" s="260" t="s">
        <v>8029</v>
      </c>
      <c r="C353" s="261" t="s">
        <v>8055</v>
      </c>
      <c r="D353" s="264" t="s">
        <v>8056</v>
      </c>
      <c r="E353" s="265" t="s">
        <v>7442</v>
      </c>
      <c r="F353" s="268" t="s">
        <v>7916</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7897</v>
      </c>
      <c r="B354" s="259" t="s">
        <v>8057</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7897</v>
      </c>
      <c r="B355" s="260" t="s">
        <v>8057</v>
      </c>
      <c r="C355" s="261" t="s">
        <v>8058</v>
      </c>
      <c r="D355" s="264" t="s">
        <v>8059</v>
      </c>
      <c r="E355" s="265" t="s">
        <v>7442</v>
      </c>
      <c r="F355" s="268" t="s">
        <v>8060</v>
      </c>
      <c r="G355" s="271">
        <f>IF(COUNTIF(H355:AU355,"&lt;&gt;")=0,"",SUMPRODUCT(((Recommendations[ImplStatus]="Implemented")+(Recommendations[ImplStatus]="Compensated"))*ISNUMBER(MATCH(Recommendations[Id],H355:AU355,0)))/COUNTIF(H355:AU355,"&lt;&gt;"))</f>
        <v>0</v>
      </c>
      <c r="H355" s="272" t="s">
        <v>1790</v>
      </c>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7897</v>
      </c>
      <c r="B356" s="260" t="s">
        <v>8057</v>
      </c>
      <c r="C356" s="261" t="s">
        <v>8061</v>
      </c>
      <c r="D356" s="264" t="s">
        <v>8062</v>
      </c>
      <c r="E356" s="265" t="s">
        <v>7442</v>
      </c>
      <c r="F356" s="268" t="s">
        <v>8060</v>
      </c>
      <c r="G356" s="271" t="str">
        <f>IF(COUNTIF(H356:AU356,"&lt;&gt;")=0,"",SUMPRODUCT(((Recommendations[ImplStatus]="Implemented")+(Recommendations[ImplStatus]="Compensated"))*ISNUMBER(MATCH(Recommendations[Id],H356:AU356,0)))/COUNTIF(H356:AU356,"&lt;&gt;"))</f>
        <v/>
      </c>
      <c r="H356" s="272"/>
      <c r="I356" s="272"/>
      <c r="J356" s="272"/>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7897</v>
      </c>
      <c r="B357" s="260" t="s">
        <v>8057</v>
      </c>
      <c r="C357" s="261" t="s">
        <v>8063</v>
      </c>
      <c r="D357" s="264" t="s">
        <v>8064</v>
      </c>
      <c r="E357" s="265" t="s">
        <v>7490</v>
      </c>
      <c r="F357" s="268" t="s">
        <v>8060</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7897</v>
      </c>
      <c r="B358" s="260" t="s">
        <v>8057</v>
      </c>
      <c r="C358" s="261" t="s">
        <v>8065</v>
      </c>
      <c r="D358" s="264" t="s">
        <v>8066</v>
      </c>
      <c r="E358" s="265" t="s">
        <v>7490</v>
      </c>
      <c r="F358" s="268" t="s">
        <v>8060</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7897</v>
      </c>
      <c r="B359" s="260" t="s">
        <v>8057</v>
      </c>
      <c r="C359" s="261" t="s">
        <v>8067</v>
      </c>
      <c r="D359" s="264" t="s">
        <v>8068</v>
      </c>
      <c r="E359" s="265" t="s">
        <v>7490</v>
      </c>
      <c r="F359" s="268" t="s">
        <v>8060</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7897</v>
      </c>
      <c r="B360" s="260" t="s">
        <v>8057</v>
      </c>
      <c r="C360" s="261" t="s">
        <v>8069</v>
      </c>
      <c r="D360" s="264" t="s">
        <v>8070</v>
      </c>
      <c r="E360" s="265" t="s">
        <v>7442</v>
      </c>
      <c r="F360" s="268" t="s">
        <v>8060</v>
      </c>
      <c r="G360" s="271">
        <f>IF(COUNTIF(H360:AU360,"&lt;&gt;")=0,"",SUMPRODUCT(((Recommendations[ImplStatus]="Implemented")+(Recommendations[ImplStatus]="Compensated"))*ISNUMBER(MATCH(Recommendations[Id],H360:AU360,0)))/COUNTIF(H360:AU360,"&lt;&gt;"))</f>
        <v>0</v>
      </c>
      <c r="H360" s="272" t="s">
        <v>70</v>
      </c>
      <c r="I360" s="272" t="s">
        <v>174</v>
      </c>
      <c r="J360" s="272" t="s">
        <v>184</v>
      </c>
      <c r="K360" s="272" t="s">
        <v>313</v>
      </c>
      <c r="L360" s="272" t="s">
        <v>605</v>
      </c>
      <c r="M360" s="272" t="s">
        <v>608</v>
      </c>
      <c r="N360" s="272" t="s">
        <v>695</v>
      </c>
      <c r="O360" s="272" t="s">
        <v>756</v>
      </c>
      <c r="P360" s="272" t="s">
        <v>843</v>
      </c>
      <c r="Q360" s="272" t="s">
        <v>912</v>
      </c>
      <c r="R360" s="272" t="s">
        <v>974</v>
      </c>
      <c r="S360" s="272" t="s">
        <v>1029</v>
      </c>
      <c r="T360" s="272" t="s">
        <v>1031</v>
      </c>
      <c r="U360" s="272" t="s">
        <v>1756</v>
      </c>
      <c r="V360" s="272" t="s">
        <v>1913</v>
      </c>
      <c r="W360" s="272" t="s">
        <v>2177</v>
      </c>
      <c r="X360" s="272" t="s">
        <v>2447</v>
      </c>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7897</v>
      </c>
      <c r="B361" s="260" t="s">
        <v>8057</v>
      </c>
      <c r="C361" s="261" t="s">
        <v>8071</v>
      </c>
      <c r="D361" s="264" t="s">
        <v>8072</v>
      </c>
      <c r="E361" s="265" t="s">
        <v>7375</v>
      </c>
      <c r="F361" s="268" t="s">
        <v>8060</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7897</v>
      </c>
      <c r="B362" s="260" t="s">
        <v>8057</v>
      </c>
      <c r="C362" s="261" t="s">
        <v>8073</v>
      </c>
      <c r="D362" s="264" t="s">
        <v>8074</v>
      </c>
      <c r="E362" s="265" t="s">
        <v>7490</v>
      </c>
      <c r="F362" s="268" t="s">
        <v>8060</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7897</v>
      </c>
      <c r="B363" s="260" t="s">
        <v>8057</v>
      </c>
      <c r="C363" s="261" t="s">
        <v>8075</v>
      </c>
      <c r="D363" s="264" t="s">
        <v>8076</v>
      </c>
      <c r="E363" s="265" t="s">
        <v>7490</v>
      </c>
      <c r="F363" s="268" t="s">
        <v>8060</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7897</v>
      </c>
      <c r="B364" s="260" t="s">
        <v>8057</v>
      </c>
      <c r="C364" s="261" t="s">
        <v>8077</v>
      </c>
      <c r="D364" s="264" t="s">
        <v>8078</v>
      </c>
      <c r="E364" s="265" t="s">
        <v>7490</v>
      </c>
      <c r="F364" s="268" t="s">
        <v>8060</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7897</v>
      </c>
      <c r="B365" s="260" t="s">
        <v>8057</v>
      </c>
      <c r="C365" s="261" t="s">
        <v>8079</v>
      </c>
      <c r="D365" s="264" t="s">
        <v>8080</v>
      </c>
      <c r="E365" s="265" t="s">
        <v>7490</v>
      </c>
      <c r="F365" s="268" t="s">
        <v>8060</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7897</v>
      </c>
      <c r="B366" s="260" t="s">
        <v>8057</v>
      </c>
      <c r="C366" s="261" t="s">
        <v>8081</v>
      </c>
      <c r="D366" s="264" t="s">
        <v>8082</v>
      </c>
      <c r="E366" s="265" t="s">
        <v>7490</v>
      </c>
      <c r="F366" s="268" t="s">
        <v>8060</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7897</v>
      </c>
      <c r="B367" s="260" t="s">
        <v>8057</v>
      </c>
      <c r="C367" s="261" t="s">
        <v>8083</v>
      </c>
      <c r="D367" s="264" t="s">
        <v>8084</v>
      </c>
      <c r="E367" s="265" t="s">
        <v>7490</v>
      </c>
      <c r="F367" s="268" t="s">
        <v>8060</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7897</v>
      </c>
      <c r="B368" s="260" t="s">
        <v>8057</v>
      </c>
      <c r="C368" s="261" t="s">
        <v>8085</v>
      </c>
      <c r="D368" s="264" t="s">
        <v>8086</v>
      </c>
      <c r="E368" s="265" t="s">
        <v>7490</v>
      </c>
      <c r="F368" s="268" t="s">
        <v>8060</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7897</v>
      </c>
      <c r="B369" s="260" t="s">
        <v>8057</v>
      </c>
      <c r="C369" s="261" t="s">
        <v>8087</v>
      </c>
      <c r="D369" s="264" t="s">
        <v>8088</v>
      </c>
      <c r="E369" s="265" t="s">
        <v>7490</v>
      </c>
      <c r="F369" s="268" t="s">
        <v>8060</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8089</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8089</v>
      </c>
      <c r="B371" s="259" t="s">
        <v>8090</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8089</v>
      </c>
      <c r="B372" s="260" t="s">
        <v>8090</v>
      </c>
      <c r="C372" s="261" t="s">
        <v>8091</v>
      </c>
      <c r="D372" s="264" t="s">
        <v>8092</v>
      </c>
      <c r="E372" s="265" t="s">
        <v>7346</v>
      </c>
      <c r="F372" s="268" t="s">
        <v>8093</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8089</v>
      </c>
      <c r="B373" s="260" t="s">
        <v>8090</v>
      </c>
      <c r="C373" s="261" t="s">
        <v>8094</v>
      </c>
      <c r="D373" s="264" t="s">
        <v>8095</v>
      </c>
      <c r="E373" s="265" t="s">
        <v>7346</v>
      </c>
      <c r="F373" s="268" t="s">
        <v>8096</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8089</v>
      </c>
      <c r="B374" s="260" t="s">
        <v>8090</v>
      </c>
      <c r="C374" s="261" t="s">
        <v>8097</v>
      </c>
      <c r="D374" s="264" t="s">
        <v>8098</v>
      </c>
      <c r="E374" s="265" t="s">
        <v>7375</v>
      </c>
      <c r="F374" s="268" t="s">
        <v>8096</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8089</v>
      </c>
      <c r="B375" s="260" t="s">
        <v>8090</v>
      </c>
      <c r="C375" s="261" t="s">
        <v>8099</v>
      </c>
      <c r="D375" s="264" t="s">
        <v>8100</v>
      </c>
      <c r="E375" s="265" t="s">
        <v>7375</v>
      </c>
      <c r="F375" s="268" t="s">
        <v>8096</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8089</v>
      </c>
      <c r="B376" s="260" t="s">
        <v>8090</v>
      </c>
      <c r="C376" s="261" t="s">
        <v>8101</v>
      </c>
      <c r="D376" s="264" t="s">
        <v>8102</v>
      </c>
      <c r="E376" s="265" t="s">
        <v>7375</v>
      </c>
      <c r="F376" s="268" t="s">
        <v>7958</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8089</v>
      </c>
      <c r="B377" s="260" t="s">
        <v>8090</v>
      </c>
      <c r="C377" s="261" t="s">
        <v>8103</v>
      </c>
      <c r="D377" s="264" t="s">
        <v>8104</v>
      </c>
      <c r="E377" s="265" t="s">
        <v>7442</v>
      </c>
      <c r="F377" s="268" t="s">
        <v>7916</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8089</v>
      </c>
      <c r="B378" s="260" t="s">
        <v>8090</v>
      </c>
      <c r="C378" s="261" t="s">
        <v>8105</v>
      </c>
      <c r="D378" s="264" t="s">
        <v>8106</v>
      </c>
      <c r="E378" s="265" t="s">
        <v>7442</v>
      </c>
      <c r="F378" s="268" t="s">
        <v>8096</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8089</v>
      </c>
      <c r="B379" s="260" t="s">
        <v>8090</v>
      </c>
      <c r="C379" s="261" t="s">
        <v>8107</v>
      </c>
      <c r="D379" s="264" t="s">
        <v>8108</v>
      </c>
      <c r="E379" s="265" t="s">
        <v>7442</v>
      </c>
      <c r="F379" s="268" t="s">
        <v>8093</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8089</v>
      </c>
      <c r="B380" s="260" t="s">
        <v>8090</v>
      </c>
      <c r="C380" s="261" t="s">
        <v>8109</v>
      </c>
      <c r="D380" s="264" t="s">
        <v>8110</v>
      </c>
      <c r="E380" s="265" t="s">
        <v>7442</v>
      </c>
      <c r="F380" s="268" t="s">
        <v>8093</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8089</v>
      </c>
      <c r="B381" s="260" t="s">
        <v>8090</v>
      </c>
      <c r="C381" s="261" t="s">
        <v>8111</v>
      </c>
      <c r="D381" s="264" t="s">
        <v>8112</v>
      </c>
      <c r="E381" s="265" t="s">
        <v>7442</v>
      </c>
      <c r="F381" s="268" t="s">
        <v>8093</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8089</v>
      </c>
      <c r="B382" s="260" t="s">
        <v>8090</v>
      </c>
      <c r="C382" s="261" t="s">
        <v>8113</v>
      </c>
      <c r="D382" s="264" t="s">
        <v>8114</v>
      </c>
      <c r="E382" s="265" t="s">
        <v>7490</v>
      </c>
      <c r="F382" s="268" t="s">
        <v>8093</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8089</v>
      </c>
      <c r="B383" s="260" t="s">
        <v>8090</v>
      </c>
      <c r="C383" s="261" t="s">
        <v>8115</v>
      </c>
      <c r="D383" s="264" t="s">
        <v>8116</v>
      </c>
      <c r="E383" s="265" t="s">
        <v>7490</v>
      </c>
      <c r="F383" s="268" t="s">
        <v>8093</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8089</v>
      </c>
      <c r="B384" s="260" t="s">
        <v>8090</v>
      </c>
      <c r="C384" s="261" t="s">
        <v>8117</v>
      </c>
      <c r="D384" s="264" t="s">
        <v>8118</v>
      </c>
      <c r="E384" s="265" t="s">
        <v>7490</v>
      </c>
      <c r="F384" s="268" t="s">
        <v>8093</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8089</v>
      </c>
      <c r="B385" s="260" t="s">
        <v>8090</v>
      </c>
      <c r="C385" s="261" t="s">
        <v>8119</v>
      </c>
      <c r="D385" s="264" t="s">
        <v>8120</v>
      </c>
      <c r="E385" s="265" t="s">
        <v>7442</v>
      </c>
      <c r="F385" s="268" t="s">
        <v>8093</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8089</v>
      </c>
      <c r="B386" s="259" t="s">
        <v>8121</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8089</v>
      </c>
      <c r="B387" s="260" t="s">
        <v>8121</v>
      </c>
      <c r="C387" s="261" t="s">
        <v>8122</v>
      </c>
      <c r="D387" s="264" t="s">
        <v>8123</v>
      </c>
      <c r="E387" s="265" t="s">
        <v>7346</v>
      </c>
      <c r="F387" s="268" t="s">
        <v>8124</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8089</v>
      </c>
      <c r="B388" s="260" t="s">
        <v>8121</v>
      </c>
      <c r="C388" s="261" t="s">
        <v>8125</v>
      </c>
      <c r="D388" s="264" t="s">
        <v>8126</v>
      </c>
      <c r="E388" s="265" t="s">
        <v>7346</v>
      </c>
      <c r="F388" s="268" t="s">
        <v>8124</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8089</v>
      </c>
      <c r="B389" s="260" t="s">
        <v>8121</v>
      </c>
      <c r="C389" s="261" t="s">
        <v>8127</v>
      </c>
      <c r="D389" s="264" t="s">
        <v>8128</v>
      </c>
      <c r="E389" s="265" t="s">
        <v>7625</v>
      </c>
      <c r="F389" s="268" t="s">
        <v>8124</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8089</v>
      </c>
      <c r="B390" s="260" t="s">
        <v>8121</v>
      </c>
      <c r="C390" s="261" t="s">
        <v>8129</v>
      </c>
      <c r="D390" s="264" t="s">
        <v>8130</v>
      </c>
      <c r="E390" s="265" t="s">
        <v>7442</v>
      </c>
      <c r="F390" s="268" t="s">
        <v>8124</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8089</v>
      </c>
      <c r="B391" s="260" t="s">
        <v>8121</v>
      </c>
      <c r="C391" s="261" t="s">
        <v>8131</v>
      </c>
      <c r="D391" s="264" t="s">
        <v>8132</v>
      </c>
      <c r="E391" s="265" t="s">
        <v>7625</v>
      </c>
      <c r="F391" s="268" t="s">
        <v>8124</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8089</v>
      </c>
      <c r="B392" s="260" t="s">
        <v>8121</v>
      </c>
      <c r="C392" s="261" t="s">
        <v>8133</v>
      </c>
      <c r="D392" s="264" t="s">
        <v>8134</v>
      </c>
      <c r="E392" s="265" t="s">
        <v>7375</v>
      </c>
      <c r="F392" s="268" t="s">
        <v>8124</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8089</v>
      </c>
      <c r="B393" s="260" t="s">
        <v>8121</v>
      </c>
      <c r="C393" s="261" t="s">
        <v>8135</v>
      </c>
      <c r="D393" s="264" t="s">
        <v>8136</v>
      </c>
      <c r="E393" s="265" t="s">
        <v>7375</v>
      </c>
      <c r="F393" s="268" t="s">
        <v>8124</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8089</v>
      </c>
      <c r="B394" s="260" t="s">
        <v>8121</v>
      </c>
      <c r="C394" s="261" t="s">
        <v>8137</v>
      </c>
      <c r="D394" s="264" t="s">
        <v>8138</v>
      </c>
      <c r="E394" s="265" t="s">
        <v>7625</v>
      </c>
      <c r="F394" s="268" t="s">
        <v>8124</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8089</v>
      </c>
      <c r="B395" s="260" t="s">
        <v>8121</v>
      </c>
      <c r="C395" s="261" t="s">
        <v>8139</v>
      </c>
      <c r="D395" s="264" t="s">
        <v>8140</v>
      </c>
      <c r="E395" s="265" t="s">
        <v>7442</v>
      </c>
      <c r="F395" s="268" t="s">
        <v>8124</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8089</v>
      </c>
      <c r="B396" s="260" t="s">
        <v>8121</v>
      </c>
      <c r="C396" s="261" t="s">
        <v>8141</v>
      </c>
      <c r="D396" s="264" t="s">
        <v>8142</v>
      </c>
      <c r="E396" s="265" t="s">
        <v>7625</v>
      </c>
      <c r="F396" s="268" t="s">
        <v>8124</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8089</v>
      </c>
      <c r="B397" s="260" t="s">
        <v>8121</v>
      </c>
      <c r="C397" s="261" t="s">
        <v>8143</v>
      </c>
      <c r="D397" s="264" t="s">
        <v>8144</v>
      </c>
      <c r="E397" s="265" t="s">
        <v>7375</v>
      </c>
      <c r="F397" s="268" t="s">
        <v>8124</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8089</v>
      </c>
      <c r="B398" s="260" t="s">
        <v>8121</v>
      </c>
      <c r="C398" s="261" t="s">
        <v>8145</v>
      </c>
      <c r="D398" s="264" t="s">
        <v>8146</v>
      </c>
      <c r="E398" s="265" t="s">
        <v>7490</v>
      </c>
      <c r="F398" s="268" t="s">
        <v>8124</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8089</v>
      </c>
      <c r="B399" s="260" t="s">
        <v>8121</v>
      </c>
      <c r="C399" s="261" t="s">
        <v>8147</v>
      </c>
      <c r="D399" s="264" t="s">
        <v>8148</v>
      </c>
      <c r="E399" s="265" t="s">
        <v>7625</v>
      </c>
      <c r="F399" s="268" t="s">
        <v>8124</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8089</v>
      </c>
      <c r="B400" s="260" t="s">
        <v>8121</v>
      </c>
      <c r="C400" s="261" t="s">
        <v>8149</v>
      </c>
      <c r="D400" s="264" t="s">
        <v>8150</v>
      </c>
      <c r="E400" s="265" t="s">
        <v>7625</v>
      </c>
      <c r="F400" s="268" t="s">
        <v>8124</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8089</v>
      </c>
      <c r="B401" s="260" t="s">
        <v>8121</v>
      </c>
      <c r="C401" s="261" t="s">
        <v>8151</v>
      </c>
      <c r="D401" s="264" t="s">
        <v>8152</v>
      </c>
      <c r="E401" s="265" t="s">
        <v>7375</v>
      </c>
      <c r="F401" s="268" t="s">
        <v>8124</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8089</v>
      </c>
      <c r="B402" s="260" t="s">
        <v>8121</v>
      </c>
      <c r="C402" s="261" t="s">
        <v>8153</v>
      </c>
      <c r="D402" s="264" t="s">
        <v>8154</v>
      </c>
      <c r="E402" s="265" t="s">
        <v>7375</v>
      </c>
      <c r="F402" s="268" t="s">
        <v>8124</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8089</v>
      </c>
      <c r="B403" s="260" t="s">
        <v>8121</v>
      </c>
      <c r="C403" s="261" t="s">
        <v>8155</v>
      </c>
      <c r="D403" s="264" t="s">
        <v>8156</v>
      </c>
      <c r="E403" s="265" t="s">
        <v>7375</v>
      </c>
      <c r="F403" s="268" t="s">
        <v>8124</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8089</v>
      </c>
      <c r="B404" s="260" t="s">
        <v>8121</v>
      </c>
      <c r="C404" s="261" t="s">
        <v>8157</v>
      </c>
      <c r="D404" s="264" t="s">
        <v>8158</v>
      </c>
      <c r="E404" s="265" t="s">
        <v>7490</v>
      </c>
      <c r="F404" s="268" t="s">
        <v>8124</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8089</v>
      </c>
      <c r="B405" s="260" t="s">
        <v>8121</v>
      </c>
      <c r="C405" s="261" t="s">
        <v>8159</v>
      </c>
      <c r="D405" s="264" t="s">
        <v>8160</v>
      </c>
      <c r="E405" s="265" t="s">
        <v>7490</v>
      </c>
      <c r="F405" s="268" t="s">
        <v>8124</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8089</v>
      </c>
      <c r="B406" s="260" t="s">
        <v>8121</v>
      </c>
      <c r="C406" s="261" t="s">
        <v>8161</v>
      </c>
      <c r="D406" s="264" t="s">
        <v>8162</v>
      </c>
      <c r="E406" s="265" t="s">
        <v>7490</v>
      </c>
      <c r="F406" s="268" t="s">
        <v>8163</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8089</v>
      </c>
      <c r="B407" s="260" t="s">
        <v>8121</v>
      </c>
      <c r="C407" s="261" t="s">
        <v>8164</v>
      </c>
      <c r="D407" s="264" t="s">
        <v>8165</v>
      </c>
      <c r="E407" s="265" t="s">
        <v>7490</v>
      </c>
      <c r="F407" s="268" t="s">
        <v>8124</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8089</v>
      </c>
      <c r="B408" s="260" t="s">
        <v>8121</v>
      </c>
      <c r="C408" s="261" t="s">
        <v>8166</v>
      </c>
      <c r="D408" s="264" t="s">
        <v>8167</v>
      </c>
      <c r="E408" s="265" t="s">
        <v>7490</v>
      </c>
      <c r="F408" s="268" t="s">
        <v>8124</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8089</v>
      </c>
      <c r="B409" s="260" t="s">
        <v>8121</v>
      </c>
      <c r="C409" s="261" t="s">
        <v>8168</v>
      </c>
      <c r="D409" s="264" t="s">
        <v>8169</v>
      </c>
      <c r="E409" s="265" t="s">
        <v>7490</v>
      </c>
      <c r="F409" s="268" t="s">
        <v>8170</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8089</v>
      </c>
      <c r="B410" s="259" t="s">
        <v>8171</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8089</v>
      </c>
      <c r="B411" s="260" t="s">
        <v>8171</v>
      </c>
      <c r="C411" s="261" t="s">
        <v>8172</v>
      </c>
      <c r="D411" s="264" t="s">
        <v>8173</v>
      </c>
      <c r="E411" s="265" t="s">
        <v>7346</v>
      </c>
      <c r="F411" s="268" t="s">
        <v>8096</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8089</v>
      </c>
      <c r="B412" s="260" t="s">
        <v>8171</v>
      </c>
      <c r="C412" s="261" t="s">
        <v>8174</v>
      </c>
      <c r="D412" s="264" t="s">
        <v>8175</v>
      </c>
      <c r="E412" s="265" t="s">
        <v>7346</v>
      </c>
      <c r="F412" s="268" t="s">
        <v>8096</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8089</v>
      </c>
      <c r="B413" s="260" t="s">
        <v>8171</v>
      </c>
      <c r="C413" s="261" t="s">
        <v>8176</v>
      </c>
      <c r="D413" s="264" t="s">
        <v>8177</v>
      </c>
      <c r="E413" s="265" t="s">
        <v>7346</v>
      </c>
      <c r="F413" s="268" t="s">
        <v>8096</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8089</v>
      </c>
      <c r="B414" s="260" t="s">
        <v>8171</v>
      </c>
      <c r="C414" s="261" t="s">
        <v>8178</v>
      </c>
      <c r="D414" s="264" t="s">
        <v>8179</v>
      </c>
      <c r="E414" s="265" t="s">
        <v>7346</v>
      </c>
      <c r="F414" s="268" t="s">
        <v>8096</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8089</v>
      </c>
      <c r="B415" s="260" t="s">
        <v>8171</v>
      </c>
      <c r="C415" s="261" t="s">
        <v>8180</v>
      </c>
      <c r="D415" s="264" t="s">
        <v>8181</v>
      </c>
      <c r="E415" s="265" t="s">
        <v>7375</v>
      </c>
      <c r="F415" s="268" t="s">
        <v>8096</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8089</v>
      </c>
      <c r="B416" s="260" t="s">
        <v>8171</v>
      </c>
      <c r="C416" s="261" t="s">
        <v>8182</v>
      </c>
      <c r="D416" s="264" t="s">
        <v>8183</v>
      </c>
      <c r="E416" s="265" t="s">
        <v>7375</v>
      </c>
      <c r="F416" s="268" t="s">
        <v>8184</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8089</v>
      </c>
      <c r="B417" s="260" t="s">
        <v>8171</v>
      </c>
      <c r="C417" s="261" t="s">
        <v>8185</v>
      </c>
      <c r="D417" s="264" t="s">
        <v>8186</v>
      </c>
      <c r="E417" s="265" t="s">
        <v>7375</v>
      </c>
      <c r="F417" s="268" t="s">
        <v>8184</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8089</v>
      </c>
      <c r="B418" s="260" t="s">
        <v>8171</v>
      </c>
      <c r="C418" s="261" t="s">
        <v>8187</v>
      </c>
      <c r="D418" s="264" t="s">
        <v>8188</v>
      </c>
      <c r="E418" s="265" t="s">
        <v>7625</v>
      </c>
      <c r="F418" s="268" t="s">
        <v>8184</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8089</v>
      </c>
      <c r="B419" s="260" t="s">
        <v>8171</v>
      </c>
      <c r="C419" s="261" t="s">
        <v>8189</v>
      </c>
      <c r="D419" s="264" t="s">
        <v>8190</v>
      </c>
      <c r="E419" s="265" t="s">
        <v>7375</v>
      </c>
      <c r="F419" s="268" t="s">
        <v>8184</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8089</v>
      </c>
      <c r="B420" s="260" t="s">
        <v>8171</v>
      </c>
      <c r="C420" s="261" t="s">
        <v>8191</v>
      </c>
      <c r="D420" s="264" t="s">
        <v>8192</v>
      </c>
      <c r="E420" s="265" t="s">
        <v>7625</v>
      </c>
      <c r="F420" s="268" t="s">
        <v>8184</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8089</v>
      </c>
      <c r="B421" s="260" t="s">
        <v>8171</v>
      </c>
      <c r="C421" s="261" t="s">
        <v>8193</v>
      </c>
      <c r="D421" s="264" t="s">
        <v>8194</v>
      </c>
      <c r="E421" s="265" t="s">
        <v>7625</v>
      </c>
      <c r="F421" s="268" t="s">
        <v>8184</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8089</v>
      </c>
      <c r="B422" s="260" t="s">
        <v>8171</v>
      </c>
      <c r="C422" s="261" t="s">
        <v>8195</v>
      </c>
      <c r="D422" s="264" t="s">
        <v>8196</v>
      </c>
      <c r="E422" s="265" t="s">
        <v>7375</v>
      </c>
      <c r="F422" s="268" t="s">
        <v>8184</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8089</v>
      </c>
      <c r="B423" s="260" t="s">
        <v>8171</v>
      </c>
      <c r="C423" s="261" t="s">
        <v>8197</v>
      </c>
      <c r="D423" s="264" t="s">
        <v>8198</v>
      </c>
      <c r="E423" s="265" t="s">
        <v>7375</v>
      </c>
      <c r="F423" s="268" t="s">
        <v>8184</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8199</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8199</v>
      </c>
      <c r="B425" s="259" t="s">
        <v>8200</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8199</v>
      </c>
      <c r="B426" s="260" t="s">
        <v>8200</v>
      </c>
      <c r="C426" s="261" t="s">
        <v>8201</v>
      </c>
      <c r="D426" s="264" t="s">
        <v>8202</v>
      </c>
      <c r="E426" s="265" t="s">
        <v>7346</v>
      </c>
      <c r="F426" s="268" t="s">
        <v>8163</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8199</v>
      </c>
      <c r="B427" s="260" t="s">
        <v>8200</v>
      </c>
      <c r="C427" s="261" t="s">
        <v>8203</v>
      </c>
      <c r="D427" s="264" t="s">
        <v>8204</v>
      </c>
      <c r="E427" s="265" t="s">
        <v>7346</v>
      </c>
      <c r="F427" s="268" t="s">
        <v>8163</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8199</v>
      </c>
      <c r="B428" s="260" t="s">
        <v>8200</v>
      </c>
      <c r="C428" s="261" t="s">
        <v>8205</v>
      </c>
      <c r="D428" s="264" t="s">
        <v>8206</v>
      </c>
      <c r="E428" s="265" t="s">
        <v>7625</v>
      </c>
      <c r="F428" s="268" t="s">
        <v>8163</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8199</v>
      </c>
      <c r="B429" s="260" t="s">
        <v>8200</v>
      </c>
      <c r="C429" s="261" t="s">
        <v>8207</v>
      </c>
      <c r="D429" s="264" t="s">
        <v>8208</v>
      </c>
      <c r="E429" s="265" t="s">
        <v>7375</v>
      </c>
      <c r="F429" s="268" t="s">
        <v>8163</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8199</v>
      </c>
      <c r="B430" s="260" t="s">
        <v>8200</v>
      </c>
      <c r="C430" s="261" t="s">
        <v>8209</v>
      </c>
      <c r="D430" s="264" t="s">
        <v>8210</v>
      </c>
      <c r="E430" s="265" t="s">
        <v>7375</v>
      </c>
      <c r="F430" s="268" t="s">
        <v>8163</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8199</v>
      </c>
      <c r="B431" s="260" t="s">
        <v>8200</v>
      </c>
      <c r="C431" s="261" t="s">
        <v>8211</v>
      </c>
      <c r="D431" s="264" t="s">
        <v>8212</v>
      </c>
      <c r="E431" s="265" t="s">
        <v>7625</v>
      </c>
      <c r="F431" s="268" t="s">
        <v>8163</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8199</v>
      </c>
      <c r="B432" s="260" t="s">
        <v>8200</v>
      </c>
      <c r="C432" s="261" t="s">
        <v>8213</v>
      </c>
      <c r="D432" s="264" t="s">
        <v>8214</v>
      </c>
      <c r="E432" s="265" t="s">
        <v>7625</v>
      </c>
      <c r="F432" s="268" t="s">
        <v>8163</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8199</v>
      </c>
      <c r="B433" s="260" t="s">
        <v>8200</v>
      </c>
      <c r="C433" s="261" t="s">
        <v>8215</v>
      </c>
      <c r="D433" s="264" t="s">
        <v>8216</v>
      </c>
      <c r="E433" s="265" t="s">
        <v>7442</v>
      </c>
      <c r="F433" s="268" t="s">
        <v>8163</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8199</v>
      </c>
      <c r="B434" s="260" t="s">
        <v>8200</v>
      </c>
      <c r="C434" s="261" t="s">
        <v>8217</v>
      </c>
      <c r="D434" s="264" t="s">
        <v>8218</v>
      </c>
      <c r="E434" s="265" t="s">
        <v>7442</v>
      </c>
      <c r="F434" s="268" t="s">
        <v>8163</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8199</v>
      </c>
      <c r="B435" s="260" t="s">
        <v>8200</v>
      </c>
      <c r="C435" s="261" t="s">
        <v>8219</v>
      </c>
      <c r="D435" s="264" t="s">
        <v>8220</v>
      </c>
      <c r="E435" s="265" t="s">
        <v>7375</v>
      </c>
      <c r="F435" s="268" t="s">
        <v>8163</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8199</v>
      </c>
      <c r="B436" s="260" t="s">
        <v>8200</v>
      </c>
      <c r="C436" s="261" t="s">
        <v>8221</v>
      </c>
      <c r="D436" s="264" t="s">
        <v>8222</v>
      </c>
      <c r="E436" s="265" t="s">
        <v>7442</v>
      </c>
      <c r="F436" s="268" t="s">
        <v>8163</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8199</v>
      </c>
      <c r="B437" s="260" t="s">
        <v>8200</v>
      </c>
      <c r="C437" s="261" t="s">
        <v>8223</v>
      </c>
      <c r="D437" s="264" t="s">
        <v>8224</v>
      </c>
      <c r="E437" s="265" t="s">
        <v>7375</v>
      </c>
      <c r="F437" s="268" t="s">
        <v>8163</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8199</v>
      </c>
      <c r="B438" s="259" t="s">
        <v>8225</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8199</v>
      </c>
      <c r="B439" s="260" t="s">
        <v>8225</v>
      </c>
      <c r="C439" s="261" t="s">
        <v>8226</v>
      </c>
      <c r="D439" s="264" t="s">
        <v>8227</v>
      </c>
      <c r="E439" s="265" t="s">
        <v>7346</v>
      </c>
      <c r="F439" s="268" t="s">
        <v>8228</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8199</v>
      </c>
      <c r="B440" s="260" t="s">
        <v>8225</v>
      </c>
      <c r="C440" s="261" t="s">
        <v>8229</v>
      </c>
      <c r="D440" s="264" t="s">
        <v>8230</v>
      </c>
      <c r="E440" s="265" t="s">
        <v>7346</v>
      </c>
      <c r="F440" s="268" t="s">
        <v>8228</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8199</v>
      </c>
      <c r="B441" s="260" t="s">
        <v>8225</v>
      </c>
      <c r="C441" s="261" t="s">
        <v>8231</v>
      </c>
      <c r="D441" s="264" t="s">
        <v>8232</v>
      </c>
      <c r="E441" s="265" t="s">
        <v>7346</v>
      </c>
      <c r="F441" s="268" t="s">
        <v>8228</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8199</v>
      </c>
      <c r="B442" s="260" t="s">
        <v>8225</v>
      </c>
      <c r="C442" s="261" t="s">
        <v>8233</v>
      </c>
      <c r="D442" s="264" t="s">
        <v>8234</v>
      </c>
      <c r="E442" s="265" t="s">
        <v>7346</v>
      </c>
      <c r="F442" s="268" t="s">
        <v>8228</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8199</v>
      </c>
      <c r="B443" s="260" t="s">
        <v>8225</v>
      </c>
      <c r="C443" s="261" t="s">
        <v>8235</v>
      </c>
      <c r="D443" s="264" t="s">
        <v>8236</v>
      </c>
      <c r="E443" s="265" t="s">
        <v>7375</v>
      </c>
      <c r="F443" s="268" t="s">
        <v>8228</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8199</v>
      </c>
      <c r="B444" s="260" t="s">
        <v>8225</v>
      </c>
      <c r="C444" s="261" t="s">
        <v>8237</v>
      </c>
      <c r="D444" s="264" t="s">
        <v>8238</v>
      </c>
      <c r="E444" s="265" t="s">
        <v>7375</v>
      </c>
      <c r="F444" s="268" t="s">
        <v>8228</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8199</v>
      </c>
      <c r="B445" s="260" t="s">
        <v>8225</v>
      </c>
      <c r="C445" s="261" t="s">
        <v>8239</v>
      </c>
      <c r="D445" s="264" t="s">
        <v>8240</v>
      </c>
      <c r="E445" s="265" t="s">
        <v>7375</v>
      </c>
      <c r="F445" s="268" t="s">
        <v>8228</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8199</v>
      </c>
      <c r="B446" s="260" t="s">
        <v>8225</v>
      </c>
      <c r="C446" s="261" t="s">
        <v>8241</v>
      </c>
      <c r="D446" s="264" t="s">
        <v>8242</v>
      </c>
      <c r="E446" s="265" t="s">
        <v>7490</v>
      </c>
      <c r="F446" s="268" t="s">
        <v>8228</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8199</v>
      </c>
      <c r="B447" s="260" t="s">
        <v>8225</v>
      </c>
      <c r="C447" s="261" t="s">
        <v>8243</v>
      </c>
      <c r="D447" s="264" t="s">
        <v>8244</v>
      </c>
      <c r="E447" s="265" t="s">
        <v>7375</v>
      </c>
      <c r="F447" s="268" t="s">
        <v>8228</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8199</v>
      </c>
      <c r="B448" s="260" t="s">
        <v>8225</v>
      </c>
      <c r="C448" s="261" t="s">
        <v>8245</v>
      </c>
      <c r="D448" s="264" t="s">
        <v>8246</v>
      </c>
      <c r="E448" s="265" t="s">
        <v>7490</v>
      </c>
      <c r="F448" s="268" t="s">
        <v>8228</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8199</v>
      </c>
      <c r="B449" s="260" t="s">
        <v>8225</v>
      </c>
      <c r="C449" s="261" t="s">
        <v>8247</v>
      </c>
      <c r="D449" s="264" t="s">
        <v>8248</v>
      </c>
      <c r="E449" s="265" t="s">
        <v>7490</v>
      </c>
      <c r="F449" s="268" t="s">
        <v>8228</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8249</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8249</v>
      </c>
      <c r="B451" s="259" t="s">
        <v>8250</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8249</v>
      </c>
      <c r="B452" s="260" t="s">
        <v>8250</v>
      </c>
      <c r="C452" s="261" t="s">
        <v>8251</v>
      </c>
      <c r="D452" s="264" t="s">
        <v>8252</v>
      </c>
      <c r="E452" s="265" t="s">
        <v>7346</v>
      </c>
      <c r="F452" s="268" t="s">
        <v>8253</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8249</v>
      </c>
      <c r="B453" s="260" t="s">
        <v>8250</v>
      </c>
      <c r="C453" s="261" t="s">
        <v>8254</v>
      </c>
      <c r="D453" s="264" t="s">
        <v>8255</v>
      </c>
      <c r="E453" s="265" t="s">
        <v>7346</v>
      </c>
      <c r="F453" s="268" t="s">
        <v>8253</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8249</v>
      </c>
      <c r="B454" s="260" t="s">
        <v>8250</v>
      </c>
      <c r="C454" s="261" t="s">
        <v>8256</v>
      </c>
      <c r="D454" s="264" t="s">
        <v>8257</v>
      </c>
      <c r="E454" s="265" t="s">
        <v>7346</v>
      </c>
      <c r="F454" s="268" t="s">
        <v>8253</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8249</v>
      </c>
      <c r="B455" s="260" t="s">
        <v>8250</v>
      </c>
      <c r="C455" s="261" t="s">
        <v>8258</v>
      </c>
      <c r="D455" s="264" t="s">
        <v>8259</v>
      </c>
      <c r="E455" s="265" t="s">
        <v>7346</v>
      </c>
      <c r="F455" s="268" t="s">
        <v>8253</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8249</v>
      </c>
      <c r="B456" s="260" t="s">
        <v>8250</v>
      </c>
      <c r="C456" s="261" t="s">
        <v>8260</v>
      </c>
      <c r="D456" s="264" t="s">
        <v>8261</v>
      </c>
      <c r="E456" s="265" t="s">
        <v>7346</v>
      </c>
      <c r="F456" s="268" t="s">
        <v>8253</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8249</v>
      </c>
      <c r="B457" s="260" t="s">
        <v>8250</v>
      </c>
      <c r="C457" s="261" t="s">
        <v>8262</v>
      </c>
      <c r="D457" s="264" t="s">
        <v>8263</v>
      </c>
      <c r="E457" s="265" t="s">
        <v>7375</v>
      </c>
      <c r="F457" s="268" t="s">
        <v>8253</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8249</v>
      </c>
      <c r="B458" s="260" t="s">
        <v>8250</v>
      </c>
      <c r="C458" s="261" t="s">
        <v>8264</v>
      </c>
      <c r="D458" s="264" t="s">
        <v>8265</v>
      </c>
      <c r="E458" s="265" t="s">
        <v>7375</v>
      </c>
      <c r="F458" s="268" t="s">
        <v>8253</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8249</v>
      </c>
      <c r="B459" s="260" t="s">
        <v>8250</v>
      </c>
      <c r="C459" s="261" t="s">
        <v>8266</v>
      </c>
      <c r="D459" s="264" t="s">
        <v>8267</v>
      </c>
      <c r="E459" s="265" t="s">
        <v>7375</v>
      </c>
      <c r="F459" s="268" t="s">
        <v>8253</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8249</v>
      </c>
      <c r="B460" s="260" t="s">
        <v>8250</v>
      </c>
      <c r="C460" s="261" t="s">
        <v>8268</v>
      </c>
      <c r="D460" s="264" t="s">
        <v>8269</v>
      </c>
      <c r="E460" s="265" t="s">
        <v>7375</v>
      </c>
      <c r="F460" s="268" t="s">
        <v>8253</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8249</v>
      </c>
      <c r="B461" s="260" t="s">
        <v>8250</v>
      </c>
      <c r="C461" s="261" t="s">
        <v>8270</v>
      </c>
      <c r="D461" s="264" t="s">
        <v>8271</v>
      </c>
      <c r="E461" s="265" t="s">
        <v>7375</v>
      </c>
      <c r="F461" s="268" t="s">
        <v>8253</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8249</v>
      </c>
      <c r="B462" s="260" t="s">
        <v>8250</v>
      </c>
      <c r="C462" s="261" t="s">
        <v>8272</v>
      </c>
      <c r="D462" s="264" t="s">
        <v>8273</v>
      </c>
      <c r="E462" s="265" t="s">
        <v>7375</v>
      </c>
      <c r="F462" s="268" t="s">
        <v>8253</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8249</v>
      </c>
      <c r="B463" s="260" t="s">
        <v>8250</v>
      </c>
      <c r="C463" s="261" t="s">
        <v>8274</v>
      </c>
      <c r="D463" s="264" t="s">
        <v>8275</v>
      </c>
      <c r="E463" s="265" t="s">
        <v>7375</v>
      </c>
      <c r="F463" s="268" t="s">
        <v>8253</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8249</v>
      </c>
      <c r="B464" s="260" t="s">
        <v>8250</v>
      </c>
      <c r="C464" s="261" t="s">
        <v>8276</v>
      </c>
      <c r="D464" s="264" t="s">
        <v>8277</v>
      </c>
      <c r="E464" s="265" t="s">
        <v>7375</v>
      </c>
      <c r="F464" s="268" t="s">
        <v>8253</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8249</v>
      </c>
      <c r="B465" s="260" t="s">
        <v>8250</v>
      </c>
      <c r="C465" s="261" t="s">
        <v>8278</v>
      </c>
      <c r="D465" s="264" t="s">
        <v>8279</v>
      </c>
      <c r="E465" s="265" t="s">
        <v>7375</v>
      </c>
      <c r="F465" s="268" t="s">
        <v>8253</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8249</v>
      </c>
      <c r="B466" s="259" t="s">
        <v>8280</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8249</v>
      </c>
      <c r="B467" s="260" t="s">
        <v>8280</v>
      </c>
      <c r="C467" s="261" t="s">
        <v>8281</v>
      </c>
      <c r="D467" s="264" t="s">
        <v>8282</v>
      </c>
      <c r="E467" s="265" t="s">
        <v>7346</v>
      </c>
      <c r="F467" s="268" t="s">
        <v>7485</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8249</v>
      </c>
      <c r="B468" s="260" t="s">
        <v>8280</v>
      </c>
      <c r="C468" s="261" t="s">
        <v>8283</v>
      </c>
      <c r="D468" s="264" t="s">
        <v>8284</v>
      </c>
      <c r="E468" s="265" t="s">
        <v>7346</v>
      </c>
      <c r="F468" s="268" t="s">
        <v>7485</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8249</v>
      </c>
      <c r="B469" s="260" t="s">
        <v>8280</v>
      </c>
      <c r="C469" s="261" t="s">
        <v>8285</v>
      </c>
      <c r="D469" s="264" t="s">
        <v>8286</v>
      </c>
      <c r="E469" s="265" t="s">
        <v>7346</v>
      </c>
      <c r="F469" s="268" t="s">
        <v>7485</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8249</v>
      </c>
      <c r="B470" s="260" t="s">
        <v>8280</v>
      </c>
      <c r="C470" s="261" t="s">
        <v>8287</v>
      </c>
      <c r="D470" s="264" t="s">
        <v>8288</v>
      </c>
      <c r="E470" s="265" t="s">
        <v>7442</v>
      </c>
      <c r="F470" s="268" t="s">
        <v>7854</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8249</v>
      </c>
      <c r="B471" s="260" t="s">
        <v>8280</v>
      </c>
      <c r="C471" s="261" t="s">
        <v>8289</v>
      </c>
      <c r="D471" s="264" t="s">
        <v>8290</v>
      </c>
      <c r="E471" s="265" t="s">
        <v>7442</v>
      </c>
      <c r="F471" s="268" t="s">
        <v>7854</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8249</v>
      </c>
      <c r="B472" s="260" t="s">
        <v>8280</v>
      </c>
      <c r="C472" s="261" t="s">
        <v>8291</v>
      </c>
      <c r="D472" s="264" t="s">
        <v>8292</v>
      </c>
      <c r="E472" s="265" t="s">
        <v>7346</v>
      </c>
      <c r="F472" s="268" t="s">
        <v>7854</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8249</v>
      </c>
      <c r="B473" s="260" t="s">
        <v>8280</v>
      </c>
      <c r="C473" s="261" t="s">
        <v>8293</v>
      </c>
      <c r="D473" s="264" t="s">
        <v>8294</v>
      </c>
      <c r="E473" s="265" t="s">
        <v>7346</v>
      </c>
      <c r="F473" s="268" t="s">
        <v>7793</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8249</v>
      </c>
      <c r="B474" s="260" t="s">
        <v>8280</v>
      </c>
      <c r="C474" s="261" t="s">
        <v>8295</v>
      </c>
      <c r="D474" s="264" t="s">
        <v>8296</v>
      </c>
      <c r="E474" s="265" t="s">
        <v>7375</v>
      </c>
      <c r="F474" s="268" t="s">
        <v>7793</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8249</v>
      </c>
      <c r="B475" s="260" t="s">
        <v>8280</v>
      </c>
      <c r="C475" s="261" t="s">
        <v>8297</v>
      </c>
      <c r="D475" s="264" t="s">
        <v>8298</v>
      </c>
      <c r="E475" s="265" t="s">
        <v>7375</v>
      </c>
      <c r="F475" s="268" t="s">
        <v>7793</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8249</v>
      </c>
      <c r="B476" s="260" t="s">
        <v>8280</v>
      </c>
      <c r="C476" s="261" t="s">
        <v>8299</v>
      </c>
      <c r="D476" s="264" t="s">
        <v>8300</v>
      </c>
      <c r="E476" s="265" t="s">
        <v>7375</v>
      </c>
      <c r="F476" s="268" t="s">
        <v>7793</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8249</v>
      </c>
      <c r="B477" s="260" t="s">
        <v>8280</v>
      </c>
      <c r="C477" s="261" t="s">
        <v>8301</v>
      </c>
      <c r="D477" s="264" t="s">
        <v>8302</v>
      </c>
      <c r="E477" s="265" t="s">
        <v>7375</v>
      </c>
      <c r="F477" s="268" t="s">
        <v>7793</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8249</v>
      </c>
      <c r="B478" s="260" t="s">
        <v>8280</v>
      </c>
      <c r="C478" s="261" t="s">
        <v>8303</v>
      </c>
      <c r="D478" s="264" t="s">
        <v>8304</v>
      </c>
      <c r="E478" s="265" t="s">
        <v>7375</v>
      </c>
      <c r="F478" s="268" t="s">
        <v>7854</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8249</v>
      </c>
      <c r="B479" s="260" t="s">
        <v>8280</v>
      </c>
      <c r="C479" s="261" t="s">
        <v>8305</v>
      </c>
      <c r="D479" s="264" t="s">
        <v>8306</v>
      </c>
      <c r="E479" s="265" t="s">
        <v>7490</v>
      </c>
      <c r="F479" s="268" t="s">
        <v>7854</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8249</v>
      </c>
      <c r="B480" s="260" t="s">
        <v>8280</v>
      </c>
      <c r="C480" s="261" t="s">
        <v>8307</v>
      </c>
      <c r="D480" s="264" t="s">
        <v>8308</v>
      </c>
      <c r="E480" s="265" t="s">
        <v>7490</v>
      </c>
      <c r="F480" s="268" t="s">
        <v>7854</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8249</v>
      </c>
      <c r="B481" s="273" t="s">
        <v>8280</v>
      </c>
      <c r="C481" s="274" t="s">
        <v>8309</v>
      </c>
      <c r="D481" s="275" t="s">
        <v>8310</v>
      </c>
      <c r="E481" s="276" t="s">
        <v>7490</v>
      </c>
      <c r="F481" s="277" t="s">
        <v>7485</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2601</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IFERROR(INDEX('Recommendations'!$H$2:$H$607, MATCH(H2,'Recommendations'!$A$2:$A$607,0))="Implemented", FALSE))</xm:f>
            <x14:dxf>
              <font>
                <color rgb="FF000000"/>
              </font>
              <fill>
                <patternFill>
                  <bgColor rgb="FF3C7D22"/>
                </patternFill>
              </fill>
            </x14:dxf>
          </x14:cfRule>
          <x14:cfRule type="expression" priority="2" id="{00000000-000E-0000-0B00-000002000000}">
            <xm:f>AND(H2&lt;&gt;"", IFERROR(INDEX('Recommendations'!$H$2:$H$607, MATCH(H2,'Recommendations'!$A$2:$A$607,0))="Compensated", FALSE))</xm:f>
            <x14:dxf>
              <font>
                <color rgb="FF000000"/>
              </font>
              <fill>
                <patternFill>
                  <bgColor rgb="FFC6E0B4"/>
                </patternFill>
              </fill>
            </x14:dxf>
          </x14:cfRule>
          <x14:cfRule type="expression" priority="3" id="{00000000-000E-0000-0B00-000003000000}">
            <xm:f>AND(H2&lt;&gt;"", IFERROR(INDEX('Recommendations'!$H$2:$H$607, MATCH(H2,'Recommendations'!$A$2:$A$607,0))="Testing", FALSE))</xm:f>
            <x14:dxf>
              <font>
                <color rgb="FF000000"/>
              </font>
              <fill>
                <patternFill>
                  <bgColor rgb="FFFFC000"/>
                </patternFill>
              </fill>
            </x14:dxf>
          </x14:cfRule>
          <x14:cfRule type="expression" priority="4" id="{00000000-000E-0000-0B00-000004000000}">
            <xm:f>AND(H2&lt;&gt;"", IFERROR(INDEX('Recommendations'!$H$2:$H$607, MATCH(H2,'Recommendations'!$A$2:$A$607,0))="Failed", FALSE))</xm:f>
            <x14:dxf>
              <font>
                <color rgb="FF000000"/>
              </font>
              <fill>
                <patternFill>
                  <bgColor rgb="FFD82891"/>
                </patternFill>
              </fill>
            </x14:dxf>
          </x14:cfRule>
          <x14:cfRule type="expression" priority="5" id="{00000000-000E-0000-0B00-000005000000}">
            <xm:f>AND(H2&lt;&gt;"", IFERROR(INDEX('Recommendations'!$H$2:$H$607, MATCH(H2,'Recommendations'!$A$2:$A$607,0))="Risk Accepted", FALSE))</xm:f>
            <x14:dxf>
              <font>
                <color rgb="FF000000"/>
              </font>
              <fill>
                <patternFill>
                  <bgColor rgb="FFD9D9D9"/>
                </patternFill>
              </fill>
            </x14:dxf>
          </x14:cfRule>
          <x14:cfRule type="expression" priority="6" id="{00000000-000E-0000-0B00-000006000000}">
            <xm:f>AND(H2&lt;&gt;"", IFERROR(INDEX('Recommendations'!$H$2:$H$607, MATCH(H2,'Recommendations'!$A$2:$A$607,0))="N/A",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18"/>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2690</v>
      </c>
      <c r="C2" s="293"/>
      <c r="D2" s="293"/>
      <c r="E2" s="293"/>
      <c r="F2" s="293"/>
      <c r="G2" s="293"/>
      <c r="H2" s="293"/>
      <c r="I2" s="293"/>
    </row>
    <row r="4" spans="2:15" ht="18.5" x14ac:dyDescent="0.45">
      <c r="B4" s="42" t="s">
        <v>2691</v>
      </c>
    </row>
    <row r="5" spans="2:15" x14ac:dyDescent="0.35">
      <c r="B5" s="44" t="s">
        <v>21</v>
      </c>
      <c r="C5" s="44" t="s">
        <v>2692</v>
      </c>
      <c r="D5" s="44" t="s">
        <v>2693</v>
      </c>
      <c r="F5" s="294" t="s">
        <v>2694</v>
      </c>
      <c r="G5" s="294"/>
      <c r="H5" s="294"/>
      <c r="I5" s="295" t="s">
        <v>2695</v>
      </c>
      <c r="J5" s="295"/>
      <c r="K5" s="295"/>
      <c r="L5" s="295"/>
      <c r="M5" s="295"/>
      <c r="N5" s="295"/>
      <c r="O5" s="295"/>
    </row>
    <row r="6" spans="2:15" x14ac:dyDescent="0.35">
      <c r="B6" s="50" t="s">
        <v>2696</v>
      </c>
      <c r="C6" s="51">
        <v>606</v>
      </c>
      <c r="D6" s="52" t="s">
        <v>21</v>
      </c>
      <c r="F6" s="294" t="s">
        <v>2697</v>
      </c>
      <c r="G6" s="294"/>
      <c r="H6" s="294"/>
      <c r="I6" s="296" t="s">
        <v>2698</v>
      </c>
      <c r="J6" s="296"/>
      <c r="K6" s="296"/>
      <c r="L6" s="296"/>
      <c r="M6" s="296"/>
      <c r="N6" s="296"/>
      <c r="O6" s="296"/>
    </row>
    <row r="7" spans="2:15" x14ac:dyDescent="0.35">
      <c r="B7" s="53" t="s">
        <v>2699</v>
      </c>
      <c r="C7" s="54">
        <f>C6-C8-C9</f>
        <v>606</v>
      </c>
      <c r="D7" s="55">
        <f>IF(C6&gt;0,C7/C6,0)</f>
        <v>1</v>
      </c>
      <c r="F7" s="294" t="s">
        <v>2700</v>
      </c>
      <c r="G7" s="294"/>
      <c r="H7" s="294"/>
      <c r="I7" s="296" t="s">
        <v>2698</v>
      </c>
      <c r="J7" s="296"/>
      <c r="K7" s="296"/>
      <c r="L7" s="296"/>
      <c r="M7" s="296"/>
      <c r="N7" s="296"/>
      <c r="O7" s="296"/>
    </row>
    <row r="8" spans="2:15" x14ac:dyDescent="0.35">
      <c r="B8" s="46" t="s">
        <v>2701</v>
      </c>
      <c r="C8" s="47">
        <f>COUNTIF('Recommendations'!H:H,"Risk Accepted")</f>
        <v>0</v>
      </c>
      <c r="D8" s="48">
        <f>IF(C6&gt;0,C8/C6,0)</f>
        <v>0</v>
      </c>
      <c r="F8" s="294" t="s">
        <v>2702</v>
      </c>
      <c r="G8" s="294"/>
      <c r="H8" s="294"/>
      <c r="I8" s="296" t="s">
        <v>2698</v>
      </c>
      <c r="J8" s="296"/>
      <c r="K8" s="296"/>
      <c r="L8" s="296"/>
      <c r="M8" s="296"/>
      <c r="N8" s="296"/>
      <c r="O8" s="296"/>
    </row>
    <row r="9" spans="2:15" x14ac:dyDescent="0.35">
      <c r="B9" s="46" t="s">
        <v>2703</v>
      </c>
      <c r="C9" s="47">
        <f>COUNTIF('Recommendations'!H:H,"N/A")</f>
        <v>0</v>
      </c>
      <c r="D9" s="48">
        <f>IF(C6&gt;0,C9/C6,0)</f>
        <v>0</v>
      </c>
      <c r="F9" s="294" t="s">
        <v>2704</v>
      </c>
      <c r="G9" s="294"/>
      <c r="H9" s="294"/>
      <c r="I9" s="296" t="s">
        <v>2698</v>
      </c>
      <c r="J9" s="296"/>
      <c r="K9" s="296"/>
      <c r="L9" s="296"/>
      <c r="M9" s="296"/>
      <c r="N9" s="296"/>
      <c r="O9" s="296"/>
    </row>
    <row r="12" spans="2:15" ht="18.5" x14ac:dyDescent="0.45">
      <c r="B12" s="42" t="s">
        <v>2705</v>
      </c>
    </row>
    <row r="14" spans="2:15" x14ac:dyDescent="0.35">
      <c r="B14" s="56" t="s">
        <v>2706</v>
      </c>
    </row>
    <row r="15" spans="2:15" x14ac:dyDescent="0.35">
      <c r="B15" s="44" t="s">
        <v>21</v>
      </c>
      <c r="C15" s="44" t="s">
        <v>2707</v>
      </c>
      <c r="D15" s="44" t="s">
        <v>2708</v>
      </c>
      <c r="E15" s="44" t="s">
        <v>2709</v>
      </c>
      <c r="F15" s="44" t="s">
        <v>2710</v>
      </c>
    </row>
    <row r="16" spans="2:15" x14ac:dyDescent="0.35">
      <c r="B16" s="46" t="s">
        <v>2711</v>
      </c>
      <c r="C16" s="47">
        <f>COUNTIF('Recommendations'!M:M,"Resolved")</f>
        <v>0</v>
      </c>
      <c r="D16" s="47">
        <f>COUNTIF('Recommendations'!M:M,"Testing")</f>
        <v>0</v>
      </c>
      <c r="E16" s="47">
        <f>COUNTIF('Recommendations'!M:M,"Outstanding")</f>
        <v>606</v>
      </c>
      <c r="F16" s="47">
        <f>SUM(C16:E16)</f>
        <v>606</v>
      </c>
    </row>
    <row r="18" spans="2:6" x14ac:dyDescent="0.35">
      <c r="B18" s="56" t="s">
        <v>2712</v>
      </c>
    </row>
    <row r="19" spans="2:6" x14ac:dyDescent="0.35">
      <c r="B19" s="57" t="s">
        <v>21</v>
      </c>
      <c r="C19" s="57" t="s">
        <v>2707</v>
      </c>
      <c r="D19" s="57" t="s">
        <v>2708</v>
      </c>
      <c r="E19" s="57" t="s">
        <v>2709</v>
      </c>
      <c r="F19" s="57" t="s">
        <v>21</v>
      </c>
    </row>
    <row r="20" spans="2:6" x14ac:dyDescent="0.35">
      <c r="B20" s="46" t="s">
        <v>2711</v>
      </c>
      <c r="C20" s="48">
        <f>IF(F16&gt;0, C16/F16, 0)</f>
        <v>0</v>
      </c>
      <c r="D20" s="48">
        <f>IF(F16&gt;0, D16/F16, 0)</f>
        <v>0</v>
      </c>
      <c r="E20" s="48">
        <f>IF(F16&gt;0, E16/F16, 0)</f>
        <v>1</v>
      </c>
      <c r="F20" s="49" t="s">
        <v>21</v>
      </c>
    </row>
    <row r="25" spans="2:6" ht="18.5" x14ac:dyDescent="0.45">
      <c r="B25" s="42" t="s">
        <v>2713</v>
      </c>
    </row>
    <row r="27" spans="2:6" x14ac:dyDescent="0.35">
      <c r="B27" s="56" t="s">
        <v>2706</v>
      </c>
    </row>
    <row r="28" spans="2:6" x14ac:dyDescent="0.35">
      <c r="B28" s="44" t="s">
        <v>3</v>
      </c>
      <c r="C28" s="44" t="s">
        <v>2707</v>
      </c>
      <c r="D28" s="44" t="s">
        <v>2708</v>
      </c>
      <c r="E28" s="44" t="s">
        <v>2709</v>
      </c>
      <c r="F28" s="44" t="s">
        <v>2710</v>
      </c>
    </row>
    <row r="29" spans="2:6" x14ac:dyDescent="0.35">
      <c r="B29" s="46" t="s">
        <v>56</v>
      </c>
      <c r="C29" s="47">
        <f>COUNTIFS('Recommendations'!D:D,"VMW vRealize Automation 7.x HA Proxy",'Recommendations'!M:M,"=Resolved")</f>
        <v>0</v>
      </c>
      <c r="D29" s="47">
        <f>COUNTIFS('Recommendations'!D:D,"=VMW vRealize Automation 7.x HA Proxy",'Recommendations'!M:M,"=Testing")</f>
        <v>0</v>
      </c>
      <c r="E29" s="47">
        <f>COUNTIFS('Recommendations'!D:D,"=VMW vRealize Automation 7.x HA Proxy",'Recommendations'!M:M,"=Outstanding")</f>
        <v>54</v>
      </c>
      <c r="F29" s="47">
        <f t="shared" ref="F29:F36" si="0">SUM(C29:E29)</f>
        <v>54</v>
      </c>
    </row>
    <row r="30" spans="2:6" x14ac:dyDescent="0.35">
      <c r="B30" s="46" t="s">
        <v>488</v>
      </c>
      <c r="C30" s="47">
        <f>COUNTIFS('Recommendations'!D:D,"VMW vRealize Automation 7.x PostgreSQL",'Recommendations'!M:M,"=Resolved")</f>
        <v>0</v>
      </c>
      <c r="D30" s="47">
        <f>COUNTIFS('Recommendations'!D:D,"=VMW vRealize Automation 7.x PostgreSQL",'Recommendations'!M:M,"=Testing")</f>
        <v>0</v>
      </c>
      <c r="E30" s="47">
        <f>COUNTIFS('Recommendations'!D:D,"=VMW vRealize Automation 7.x PostgreSQL",'Recommendations'!M:M,"=Outstanding")</f>
        <v>69</v>
      </c>
      <c r="F30" s="47">
        <f t="shared" si="0"/>
        <v>69</v>
      </c>
    </row>
    <row r="31" spans="2:6" x14ac:dyDescent="0.35">
      <c r="B31" s="46" t="s">
        <v>722</v>
      </c>
      <c r="C31" s="47">
        <f>COUNTIFS('Recommendations'!D:D,"VMW vRealize Automation 7.x vAMI",'Recommendations'!M:M,"=Resolved")</f>
        <v>0</v>
      </c>
      <c r="D31" s="47">
        <f>COUNTIFS('Recommendations'!D:D,"=VMW vRealize Automation 7.x vAMI",'Recommendations'!M:M,"=Testing")</f>
        <v>0</v>
      </c>
      <c r="E31" s="47">
        <f>COUNTIFS('Recommendations'!D:D,"=VMW vRealize Automation 7.x vAMI",'Recommendations'!M:M,"=Outstanding")</f>
        <v>44</v>
      </c>
      <c r="F31" s="47">
        <f t="shared" si="0"/>
        <v>44</v>
      </c>
    </row>
    <row r="32" spans="2:6" x14ac:dyDescent="0.35">
      <c r="B32" s="46" t="s">
        <v>931</v>
      </c>
      <c r="C32" s="47">
        <f>COUNTIFS('Recommendations'!D:D,"VMW vRealize Automation 7.x vIDM",'Recommendations'!M:M,"=Resolved")</f>
        <v>0</v>
      </c>
      <c r="D32" s="47">
        <f>COUNTIFS('Recommendations'!D:D,"=VMW vRealize Automation 7.x vIDM",'Recommendations'!M:M,"=Testing")</f>
        <v>0</v>
      </c>
      <c r="E32" s="47">
        <f>COUNTIFS('Recommendations'!D:D,"=VMW vRealize Automation 7.x vIDM",'Recommendations'!M:M,"=Outstanding")</f>
        <v>7</v>
      </c>
      <c r="F32" s="47">
        <f t="shared" si="0"/>
        <v>7</v>
      </c>
    </row>
    <row r="33" spans="2:6" x14ac:dyDescent="0.35">
      <c r="B33" s="46" t="s">
        <v>17</v>
      </c>
      <c r="C33" s="47">
        <f>COUNTIFS('Recommendations'!D:D,"VMware Automation 7.x Application",'Recommendations'!M:M,"=Resolved")</f>
        <v>0</v>
      </c>
      <c r="D33" s="47">
        <f>COUNTIFS('Recommendations'!D:D,"=VMware Automation 7.x Application",'Recommendations'!M:M,"=Testing")</f>
        <v>0</v>
      </c>
      <c r="E33" s="47">
        <f>COUNTIFS('Recommendations'!D:D,"=VMware Automation 7.x Application",'Recommendations'!M:M,"=Outstanding")</f>
        <v>7</v>
      </c>
      <c r="F33" s="47">
        <f t="shared" si="0"/>
        <v>7</v>
      </c>
    </row>
    <row r="34" spans="2:6" x14ac:dyDescent="0.35">
      <c r="B34" s="46" t="s">
        <v>245</v>
      </c>
      <c r="C34" s="47">
        <f>COUNTIFS('Recommendations'!D:D,"VMware vRealize Automation 7.x Lighttpd",'Recommendations'!M:M,"=Resolved")</f>
        <v>0</v>
      </c>
      <c r="D34" s="47">
        <f>COUNTIFS('Recommendations'!D:D,"=VMware vRealize Automation 7.x Lighttpd",'Recommendations'!M:M,"=Testing")</f>
        <v>0</v>
      </c>
      <c r="E34" s="47">
        <f>COUNTIFS('Recommendations'!D:D,"=VMware vRealize Automation 7.x Lighttpd",'Recommendations'!M:M,"=Outstanding")</f>
        <v>62</v>
      </c>
      <c r="F34" s="47">
        <f t="shared" si="0"/>
        <v>62</v>
      </c>
    </row>
    <row r="35" spans="2:6" x14ac:dyDescent="0.35">
      <c r="B35" s="46" t="s">
        <v>1035</v>
      </c>
      <c r="C35" s="47">
        <f>COUNTIFS('Recommendations'!D:D,"VMware vRealize Automation 7.x SLES",'Recommendations'!M:M,"=Resolved")</f>
        <v>0</v>
      </c>
      <c r="D35" s="47">
        <f>COUNTIFS('Recommendations'!D:D,"=VMware vRealize Automation 7.x SLES",'Recommendations'!M:M,"=Testing")</f>
        <v>0</v>
      </c>
      <c r="E35" s="47">
        <f>COUNTIFS('Recommendations'!D:D,"=VMware vRealize Automation 7.x SLES",'Recommendations'!M:M,"=Outstanding")</f>
        <v>208</v>
      </c>
      <c r="F35" s="47">
        <f t="shared" si="0"/>
        <v>208</v>
      </c>
    </row>
    <row r="36" spans="2:6" x14ac:dyDescent="0.35">
      <c r="B36" s="46" t="s">
        <v>1952</v>
      </c>
      <c r="C36" s="47">
        <f>COUNTIFS('Recommendations'!D:D,"VMware vRealize Automation 7.x tc Server",'Recommendations'!M:M,"=Resolved")</f>
        <v>0</v>
      </c>
      <c r="D36" s="47">
        <f>COUNTIFS('Recommendations'!D:D,"=VMware vRealize Automation 7.x tc Server",'Recommendations'!M:M,"=Testing")</f>
        <v>0</v>
      </c>
      <c r="E36" s="47">
        <f>COUNTIFS('Recommendations'!D:D,"=VMware vRealize Automation 7.x tc Server",'Recommendations'!M:M,"=Outstanding")</f>
        <v>155</v>
      </c>
      <c r="F36" s="47">
        <f t="shared" si="0"/>
        <v>155</v>
      </c>
    </row>
    <row r="38" spans="2:6" x14ac:dyDescent="0.35">
      <c r="B38" s="56" t="s">
        <v>2712</v>
      </c>
    </row>
    <row r="39" spans="2:6" x14ac:dyDescent="0.35">
      <c r="B39" s="57" t="s">
        <v>3</v>
      </c>
      <c r="C39" s="57" t="s">
        <v>2707</v>
      </c>
      <c r="D39" s="57" t="s">
        <v>2708</v>
      </c>
      <c r="E39" s="57" t="s">
        <v>2709</v>
      </c>
      <c r="F39" s="57" t="s">
        <v>21</v>
      </c>
    </row>
    <row r="40" spans="2:6" x14ac:dyDescent="0.35">
      <c r="B40" s="46" t="s">
        <v>56</v>
      </c>
      <c r="C40" s="48">
        <f t="shared" ref="C40:C47" si="1">IF(F29&gt;0, C29/F29, 0)</f>
        <v>0</v>
      </c>
      <c r="D40" s="48">
        <f t="shared" ref="D40:D47" si="2">IF(F29&gt;0, D29/F29, 0)</f>
        <v>0</v>
      </c>
      <c r="E40" s="48">
        <f t="shared" ref="E40:E47" si="3">IF(F29&gt;0, E29/F29, 0)</f>
        <v>1</v>
      </c>
      <c r="F40" s="49" t="s">
        <v>21</v>
      </c>
    </row>
    <row r="41" spans="2:6" x14ac:dyDescent="0.35">
      <c r="B41" s="46" t="s">
        <v>488</v>
      </c>
      <c r="C41" s="48">
        <f t="shared" si="1"/>
        <v>0</v>
      </c>
      <c r="D41" s="48">
        <f t="shared" si="2"/>
        <v>0</v>
      </c>
      <c r="E41" s="48">
        <f t="shared" si="3"/>
        <v>1</v>
      </c>
      <c r="F41" s="49" t="s">
        <v>21</v>
      </c>
    </row>
    <row r="42" spans="2:6" x14ac:dyDescent="0.35">
      <c r="B42" s="46" t="s">
        <v>722</v>
      </c>
      <c r="C42" s="48">
        <f t="shared" si="1"/>
        <v>0</v>
      </c>
      <c r="D42" s="48">
        <f t="shared" si="2"/>
        <v>0</v>
      </c>
      <c r="E42" s="48">
        <f t="shared" si="3"/>
        <v>1</v>
      </c>
      <c r="F42" s="49" t="s">
        <v>21</v>
      </c>
    </row>
    <row r="43" spans="2:6" x14ac:dyDescent="0.35">
      <c r="B43" s="46" t="s">
        <v>931</v>
      </c>
      <c r="C43" s="48">
        <f t="shared" si="1"/>
        <v>0</v>
      </c>
      <c r="D43" s="48">
        <f t="shared" si="2"/>
        <v>0</v>
      </c>
      <c r="E43" s="48">
        <f t="shared" si="3"/>
        <v>1</v>
      </c>
      <c r="F43" s="49" t="s">
        <v>21</v>
      </c>
    </row>
    <row r="44" spans="2:6" x14ac:dyDescent="0.35">
      <c r="B44" s="46" t="s">
        <v>17</v>
      </c>
      <c r="C44" s="48">
        <f t="shared" si="1"/>
        <v>0</v>
      </c>
      <c r="D44" s="48">
        <f t="shared" si="2"/>
        <v>0</v>
      </c>
      <c r="E44" s="48">
        <f t="shared" si="3"/>
        <v>1</v>
      </c>
      <c r="F44" s="49" t="s">
        <v>21</v>
      </c>
    </row>
    <row r="45" spans="2:6" x14ac:dyDescent="0.35">
      <c r="B45" s="46" t="s">
        <v>245</v>
      </c>
      <c r="C45" s="48">
        <f t="shared" si="1"/>
        <v>0</v>
      </c>
      <c r="D45" s="48">
        <f t="shared" si="2"/>
        <v>0</v>
      </c>
      <c r="E45" s="48">
        <f t="shared" si="3"/>
        <v>1</v>
      </c>
      <c r="F45" s="49" t="s">
        <v>21</v>
      </c>
    </row>
    <row r="46" spans="2:6" x14ac:dyDescent="0.35">
      <c r="B46" s="46" t="s">
        <v>1035</v>
      </c>
      <c r="C46" s="48">
        <f t="shared" si="1"/>
        <v>0</v>
      </c>
      <c r="D46" s="48">
        <f t="shared" si="2"/>
        <v>0</v>
      </c>
      <c r="E46" s="48">
        <f t="shared" si="3"/>
        <v>1</v>
      </c>
      <c r="F46" s="49" t="s">
        <v>21</v>
      </c>
    </row>
    <row r="47" spans="2:6" x14ac:dyDescent="0.35">
      <c r="B47" s="46" t="s">
        <v>1952</v>
      </c>
      <c r="C47" s="48">
        <f t="shared" si="1"/>
        <v>0</v>
      </c>
      <c r="D47" s="48">
        <f t="shared" si="2"/>
        <v>0</v>
      </c>
      <c r="E47" s="48">
        <f t="shared" si="3"/>
        <v>1</v>
      </c>
      <c r="F47" s="49" t="s">
        <v>21</v>
      </c>
    </row>
    <row r="52" spans="2:6" ht="18.5" x14ac:dyDescent="0.45">
      <c r="B52" s="42" t="s">
        <v>2714</v>
      </c>
    </row>
    <row r="54" spans="2:6" x14ac:dyDescent="0.35">
      <c r="B54" s="56" t="s">
        <v>2706</v>
      </c>
    </row>
    <row r="55" spans="2:6" x14ac:dyDescent="0.35">
      <c r="B55" s="44" t="s">
        <v>6</v>
      </c>
      <c r="C55" s="44" t="s">
        <v>2707</v>
      </c>
      <c r="D55" s="44" t="s">
        <v>2708</v>
      </c>
      <c r="E55" s="44" t="s">
        <v>2709</v>
      </c>
      <c r="F55" s="44" t="s">
        <v>2710</v>
      </c>
    </row>
    <row r="56" spans="2:6" x14ac:dyDescent="0.35">
      <c r="B56" s="46" t="s">
        <v>2715</v>
      </c>
      <c r="C56" s="47">
        <f>COUNTIFS('Recommendations'!G:G,"Phase1",'Recommendations'!M:M,"=Resolved")</f>
        <v>0</v>
      </c>
      <c r="D56" s="47">
        <f>COUNTIFS('Recommendations'!G:G,"=Phase1",'Recommendations'!M:M,"=Testing")</f>
        <v>0</v>
      </c>
      <c r="E56" s="47">
        <f>COUNTIFS('Recommendations'!G:G,"=Phase1",'Recommendations'!M:M,"=Outstanding")</f>
        <v>0</v>
      </c>
      <c r="F56" s="47">
        <f t="shared" ref="F56:F61" si="4">SUM(C56:E56)</f>
        <v>0</v>
      </c>
    </row>
    <row r="57" spans="2:6" x14ac:dyDescent="0.35">
      <c r="B57" s="46" t="s">
        <v>2716</v>
      </c>
      <c r="C57" s="47">
        <f>COUNTIFS('Recommendations'!G:G,"Phase2",'Recommendations'!M:M,"=Resolved")</f>
        <v>0</v>
      </c>
      <c r="D57" s="47">
        <f>COUNTIFS('Recommendations'!G:G,"=Phase2",'Recommendations'!M:M,"=Testing")</f>
        <v>0</v>
      </c>
      <c r="E57" s="47">
        <f>COUNTIFS('Recommendations'!G:G,"=Phase2",'Recommendations'!M:M,"=Outstanding")</f>
        <v>0</v>
      </c>
      <c r="F57" s="47">
        <f t="shared" si="4"/>
        <v>0</v>
      </c>
    </row>
    <row r="58" spans="2:6" x14ac:dyDescent="0.35">
      <c r="B58" s="46" t="s">
        <v>2717</v>
      </c>
      <c r="C58" s="47">
        <f>COUNTIFS('Recommendations'!G:G,"Phase3",'Recommendations'!M:M,"=Resolved")</f>
        <v>0</v>
      </c>
      <c r="D58" s="47">
        <f>COUNTIFS('Recommendations'!G:G,"=Phase3",'Recommendations'!M:M,"=Testing")</f>
        <v>0</v>
      </c>
      <c r="E58" s="47">
        <f>COUNTIFS('Recommendations'!G:G,"=Phase3",'Recommendations'!M:M,"=Outstanding")</f>
        <v>0</v>
      </c>
      <c r="F58" s="47">
        <f t="shared" si="4"/>
        <v>0</v>
      </c>
    </row>
    <row r="59" spans="2:6" x14ac:dyDescent="0.35">
      <c r="B59" s="46" t="s">
        <v>2718</v>
      </c>
      <c r="C59" s="47">
        <f>COUNTIFS('Recommendations'!G:G,"Phase4",'Recommendations'!M:M,"=Resolved")</f>
        <v>0</v>
      </c>
      <c r="D59" s="47">
        <f>COUNTIFS('Recommendations'!G:G,"=Phase4",'Recommendations'!M:M,"=Testing")</f>
        <v>0</v>
      </c>
      <c r="E59" s="47">
        <f>COUNTIFS('Recommendations'!G:G,"=Phase4",'Recommendations'!M:M,"=Outstanding")</f>
        <v>0</v>
      </c>
      <c r="F59" s="47">
        <f t="shared" si="4"/>
        <v>0</v>
      </c>
    </row>
    <row r="60" spans="2:6" x14ac:dyDescent="0.35">
      <c r="B60" s="46" t="s">
        <v>2719</v>
      </c>
      <c r="C60" s="47">
        <f>COUNTIFS('Recommendations'!G:G,"Phase5",'Recommendations'!M:M,"=Resolved")</f>
        <v>0</v>
      </c>
      <c r="D60" s="47">
        <f>COUNTIFS('Recommendations'!G:G,"=Phase5",'Recommendations'!M:M,"=Testing")</f>
        <v>0</v>
      </c>
      <c r="E60" s="47">
        <f>COUNTIFS('Recommendations'!G:G,"=Phase5",'Recommendations'!M:M,"=Outstanding")</f>
        <v>0</v>
      </c>
      <c r="F60" s="47">
        <f t="shared" si="4"/>
        <v>0</v>
      </c>
    </row>
    <row r="61" spans="2:6" x14ac:dyDescent="0.35">
      <c r="B61" s="46" t="s">
        <v>20</v>
      </c>
      <c r="C61" s="47">
        <f>COUNTIFS('Recommendations'!G:G,"Pending",'Recommendations'!M:M,"=Resolved")</f>
        <v>0</v>
      </c>
      <c r="D61" s="47">
        <f>COUNTIFS('Recommendations'!G:G,"=Pending",'Recommendations'!M:M,"=Testing")</f>
        <v>0</v>
      </c>
      <c r="E61" s="47">
        <f>COUNTIFS('Recommendations'!G:G,"=Pending",'Recommendations'!M:M,"=Outstanding")</f>
        <v>606</v>
      </c>
      <c r="F61" s="47">
        <f t="shared" si="4"/>
        <v>606</v>
      </c>
    </row>
    <row r="63" spans="2:6" x14ac:dyDescent="0.35">
      <c r="B63" s="56" t="s">
        <v>2712</v>
      </c>
    </row>
    <row r="64" spans="2:6" x14ac:dyDescent="0.35">
      <c r="B64" s="57" t="s">
        <v>6</v>
      </c>
      <c r="C64" s="57" t="s">
        <v>2707</v>
      </c>
      <c r="D64" s="57" t="s">
        <v>2708</v>
      </c>
      <c r="E64" s="57" t="s">
        <v>2709</v>
      </c>
      <c r="F64" s="57" t="s">
        <v>21</v>
      </c>
    </row>
    <row r="65" spans="2:6" x14ac:dyDescent="0.35">
      <c r="B65" s="46" t="s">
        <v>2715</v>
      </c>
      <c r="C65" s="48">
        <f t="shared" ref="C65:C70" si="5">IF(F56&gt;0, C56/F56, 0)</f>
        <v>0</v>
      </c>
      <c r="D65" s="48">
        <f t="shared" ref="D65:D70" si="6">IF(F56&gt;0, D56/F56, 0)</f>
        <v>0</v>
      </c>
      <c r="E65" s="48">
        <f t="shared" ref="E65:E70" si="7">IF(F56&gt;0, E56/F56, 0)</f>
        <v>0</v>
      </c>
      <c r="F65" s="49" t="s">
        <v>21</v>
      </c>
    </row>
    <row r="66" spans="2:6" x14ac:dyDescent="0.35">
      <c r="B66" s="46" t="s">
        <v>2716</v>
      </c>
      <c r="C66" s="48">
        <f t="shared" si="5"/>
        <v>0</v>
      </c>
      <c r="D66" s="48">
        <f t="shared" si="6"/>
        <v>0</v>
      </c>
      <c r="E66" s="48">
        <f t="shared" si="7"/>
        <v>0</v>
      </c>
      <c r="F66" s="49" t="s">
        <v>21</v>
      </c>
    </row>
    <row r="67" spans="2:6" x14ac:dyDescent="0.35">
      <c r="B67" s="46" t="s">
        <v>2717</v>
      </c>
      <c r="C67" s="48">
        <f t="shared" si="5"/>
        <v>0</v>
      </c>
      <c r="D67" s="48">
        <f t="shared" si="6"/>
        <v>0</v>
      </c>
      <c r="E67" s="48">
        <f t="shared" si="7"/>
        <v>0</v>
      </c>
      <c r="F67" s="49" t="s">
        <v>21</v>
      </c>
    </row>
    <row r="68" spans="2:6" x14ac:dyDescent="0.35">
      <c r="B68" s="46" t="s">
        <v>2718</v>
      </c>
      <c r="C68" s="48">
        <f t="shared" si="5"/>
        <v>0</v>
      </c>
      <c r="D68" s="48">
        <f t="shared" si="6"/>
        <v>0</v>
      </c>
      <c r="E68" s="48">
        <f t="shared" si="7"/>
        <v>0</v>
      </c>
      <c r="F68" s="49" t="s">
        <v>21</v>
      </c>
    </row>
    <row r="69" spans="2:6" x14ac:dyDescent="0.35">
      <c r="B69" s="46" t="s">
        <v>2719</v>
      </c>
      <c r="C69" s="48">
        <f t="shared" si="5"/>
        <v>0</v>
      </c>
      <c r="D69" s="48">
        <f t="shared" si="6"/>
        <v>0</v>
      </c>
      <c r="E69" s="48">
        <f t="shared" si="7"/>
        <v>0</v>
      </c>
      <c r="F69" s="49" t="s">
        <v>21</v>
      </c>
    </row>
    <row r="70" spans="2:6" x14ac:dyDescent="0.35">
      <c r="B70" s="46" t="s">
        <v>20</v>
      </c>
      <c r="C70" s="48">
        <f t="shared" si="5"/>
        <v>0</v>
      </c>
      <c r="D70" s="48">
        <f t="shared" si="6"/>
        <v>0</v>
      </c>
      <c r="E70" s="48">
        <f t="shared" si="7"/>
        <v>1</v>
      </c>
      <c r="F70" s="49" t="s">
        <v>21</v>
      </c>
    </row>
    <row r="75" spans="2:6" ht="18.5" x14ac:dyDescent="0.45">
      <c r="B75" s="42" t="s">
        <v>2720</v>
      </c>
    </row>
    <row r="77" spans="2:6" x14ac:dyDescent="0.35">
      <c r="B77" s="56" t="s">
        <v>2706</v>
      </c>
    </row>
    <row r="78" spans="2:6" x14ac:dyDescent="0.35">
      <c r="B78" s="44" t="s">
        <v>2</v>
      </c>
      <c r="C78" s="44" t="s">
        <v>2707</v>
      </c>
      <c r="D78" s="44" t="s">
        <v>2708</v>
      </c>
      <c r="E78" s="44" t="s">
        <v>2709</v>
      </c>
      <c r="F78" s="44" t="s">
        <v>2710</v>
      </c>
    </row>
    <row r="79" spans="2:6" x14ac:dyDescent="0.35">
      <c r="B79" s="46" t="s">
        <v>16</v>
      </c>
      <c r="C79" s="47">
        <f>COUNTIFS('Recommendations'!C:C,"CAT I (High)",'Recommendations'!M:M,"=Resolved")</f>
        <v>0</v>
      </c>
      <c r="D79" s="47">
        <f>COUNTIFS('Recommendations'!C:C,"=CAT I (High)",'Recommendations'!M:M,"=Testing")</f>
        <v>0</v>
      </c>
      <c r="E79" s="47">
        <f>COUNTIFS('Recommendations'!C:C,"=CAT I (High)",'Recommendations'!M:M,"=Outstanding")</f>
        <v>42</v>
      </c>
      <c r="F79" s="47">
        <f>SUM(C79:E79)</f>
        <v>42</v>
      </c>
    </row>
    <row r="80" spans="2:6" x14ac:dyDescent="0.35">
      <c r="B80" s="46" t="s">
        <v>27</v>
      </c>
      <c r="C80" s="47">
        <f>COUNTIFS('Recommendations'!C:C,"CAT II (Medium)",'Recommendations'!M:M,"=Resolved")</f>
        <v>0</v>
      </c>
      <c r="D80" s="47">
        <f>COUNTIFS('Recommendations'!C:C,"=CAT II (Medium)",'Recommendations'!M:M,"=Testing")</f>
        <v>0</v>
      </c>
      <c r="E80" s="47">
        <f>COUNTIFS('Recommendations'!C:C,"=CAT II (Medium)",'Recommendations'!M:M,"=Outstanding")</f>
        <v>559</v>
      </c>
      <c r="F80" s="47">
        <f>SUM(C80:E80)</f>
        <v>559</v>
      </c>
    </row>
    <row r="81" spans="2:6" x14ac:dyDescent="0.35">
      <c r="B81" s="46" t="s">
        <v>522</v>
      </c>
      <c r="C81" s="47">
        <f>COUNTIFS('Recommendations'!C:C,"CAT III (Low)",'Recommendations'!M:M,"=Resolved")</f>
        <v>0</v>
      </c>
      <c r="D81" s="47">
        <f>COUNTIFS('Recommendations'!C:C,"=CAT III (Low)",'Recommendations'!M:M,"=Testing")</f>
        <v>0</v>
      </c>
      <c r="E81" s="47">
        <f>COUNTIFS('Recommendations'!C:C,"=CAT III (Low)",'Recommendations'!M:M,"=Outstanding")</f>
        <v>5</v>
      </c>
      <c r="F81" s="47">
        <f>SUM(C81:E81)</f>
        <v>5</v>
      </c>
    </row>
    <row r="83" spans="2:6" x14ac:dyDescent="0.35">
      <c r="B83" s="56" t="s">
        <v>2712</v>
      </c>
    </row>
    <row r="84" spans="2:6" x14ac:dyDescent="0.35">
      <c r="B84" s="57" t="s">
        <v>2</v>
      </c>
      <c r="C84" s="57" t="s">
        <v>2707</v>
      </c>
      <c r="D84" s="57" t="s">
        <v>2708</v>
      </c>
      <c r="E84" s="57" t="s">
        <v>2709</v>
      </c>
      <c r="F84" s="57" t="s">
        <v>21</v>
      </c>
    </row>
    <row r="85" spans="2:6" x14ac:dyDescent="0.35">
      <c r="B85" s="46" t="s">
        <v>16</v>
      </c>
      <c r="C85" s="48">
        <f>IF(F79&gt;0, C79/F79, 0)</f>
        <v>0</v>
      </c>
      <c r="D85" s="48">
        <f>IF(F79&gt;0, D79/F79, 0)</f>
        <v>0</v>
      </c>
      <c r="E85" s="48">
        <f>IF(F79&gt;0, E79/F79, 0)</f>
        <v>1</v>
      </c>
      <c r="F85" s="49" t="s">
        <v>21</v>
      </c>
    </row>
    <row r="86" spans="2:6" x14ac:dyDescent="0.35">
      <c r="B86" s="46" t="s">
        <v>27</v>
      </c>
      <c r="C86" s="48">
        <f>IF(F80&gt;0, C80/F80, 0)</f>
        <v>0</v>
      </c>
      <c r="D86" s="48">
        <f>IF(F80&gt;0, D80/F80, 0)</f>
        <v>0</v>
      </c>
      <c r="E86" s="48">
        <f>IF(F80&gt;0, E80/F80, 0)</f>
        <v>1</v>
      </c>
      <c r="F86" s="49" t="s">
        <v>21</v>
      </c>
    </row>
    <row r="87" spans="2:6" x14ac:dyDescent="0.35">
      <c r="B87" s="46" t="s">
        <v>522</v>
      </c>
      <c r="C87" s="48">
        <f>IF(F81&gt;0, C81/F81, 0)</f>
        <v>0</v>
      </c>
      <c r="D87" s="48">
        <f>IF(F81&gt;0, D81/F81, 0)</f>
        <v>0</v>
      </c>
      <c r="E87" s="48">
        <f>IF(F81&gt;0, E81/F81, 0)</f>
        <v>1</v>
      </c>
      <c r="F87" s="49" t="s">
        <v>21</v>
      </c>
    </row>
    <row r="92" spans="2:6" ht="18.5" x14ac:dyDescent="0.45">
      <c r="B92" s="42" t="s">
        <v>2721</v>
      </c>
    </row>
    <row r="94" spans="2:6" x14ac:dyDescent="0.35">
      <c r="B94" s="56" t="s">
        <v>2706</v>
      </c>
    </row>
    <row r="95" spans="2:6" x14ac:dyDescent="0.35">
      <c r="B95" s="44" t="s">
        <v>4</v>
      </c>
      <c r="C95" s="44" t="s">
        <v>2707</v>
      </c>
      <c r="D95" s="44" t="s">
        <v>2708</v>
      </c>
      <c r="E95" s="44" t="s">
        <v>2709</v>
      </c>
      <c r="F95" s="44" t="s">
        <v>2710</v>
      </c>
    </row>
    <row r="96" spans="2:6" x14ac:dyDescent="0.35">
      <c r="B96" s="46" t="s">
        <v>2722</v>
      </c>
      <c r="C96" s="47">
        <f>COUNTIFS('Recommendations'!E:E,"Must",'Recommendations'!M:M,"=Resolved")</f>
        <v>0</v>
      </c>
      <c r="D96" s="47">
        <f>COUNTIFS('Recommendations'!E:E,"=Must",'Recommendations'!M:M,"=Testing")</f>
        <v>0</v>
      </c>
      <c r="E96" s="47">
        <f>COUNTIFS('Recommendations'!E:E,"=Must",'Recommendations'!M:M,"=Outstanding")</f>
        <v>0</v>
      </c>
      <c r="F96" s="47">
        <f>SUM(C96:E96)</f>
        <v>0</v>
      </c>
    </row>
    <row r="97" spans="2:6" x14ac:dyDescent="0.35">
      <c r="B97" s="46" t="s">
        <v>2723</v>
      </c>
      <c r="C97" s="47">
        <f>COUNTIFS('Recommendations'!E:E,"Should",'Recommendations'!M:M,"=Resolved")</f>
        <v>0</v>
      </c>
      <c r="D97" s="47">
        <f>COUNTIFS('Recommendations'!E:E,"=Should",'Recommendations'!M:M,"=Testing")</f>
        <v>0</v>
      </c>
      <c r="E97" s="47">
        <f>COUNTIFS('Recommendations'!E:E,"=Should",'Recommendations'!M:M,"=Outstanding")</f>
        <v>0</v>
      </c>
      <c r="F97" s="47">
        <f>SUM(C97:E97)</f>
        <v>0</v>
      </c>
    </row>
    <row r="98" spans="2:6" x14ac:dyDescent="0.35">
      <c r="B98" s="46" t="s">
        <v>2724</v>
      </c>
      <c r="C98" s="47">
        <f>COUNTIFS('Recommendations'!E:E,"Could",'Recommendations'!M:M,"=Resolved")</f>
        <v>0</v>
      </c>
      <c r="D98" s="47">
        <f>COUNTIFS('Recommendations'!E:E,"=Could",'Recommendations'!M:M,"=Testing")</f>
        <v>0</v>
      </c>
      <c r="E98" s="47">
        <f>COUNTIFS('Recommendations'!E:E,"=Could",'Recommendations'!M:M,"=Outstanding")</f>
        <v>0</v>
      </c>
      <c r="F98" s="47">
        <f>SUM(C98:E98)</f>
        <v>0</v>
      </c>
    </row>
    <row r="99" spans="2:6" x14ac:dyDescent="0.35">
      <c r="B99" s="46" t="s">
        <v>2725</v>
      </c>
      <c r="C99" s="47">
        <f>COUNTIFS('Recommendations'!E:E,"Won't",'Recommendations'!M:M,"=Resolved")</f>
        <v>0</v>
      </c>
      <c r="D99" s="47">
        <f>COUNTIFS('Recommendations'!E:E,"=Won't",'Recommendations'!M:M,"=Testing")</f>
        <v>0</v>
      </c>
      <c r="E99" s="47">
        <f>COUNTIFS('Recommendations'!E:E,"=Won't",'Recommendations'!M:M,"=Outstanding")</f>
        <v>0</v>
      </c>
      <c r="F99" s="47">
        <f>SUM(C99:E99)</f>
        <v>0</v>
      </c>
    </row>
    <row r="100" spans="2:6" x14ac:dyDescent="0.35">
      <c r="B100" s="46" t="s">
        <v>18</v>
      </c>
      <c r="C100" s="47">
        <f>COUNTIFS('Recommendations'!E:E,"Unassigned",'Recommendations'!M:M,"=Resolved")</f>
        <v>0</v>
      </c>
      <c r="D100" s="47">
        <f>COUNTIFS('Recommendations'!E:E,"=Unassigned",'Recommendations'!M:M,"=Testing")</f>
        <v>0</v>
      </c>
      <c r="E100" s="47">
        <f>COUNTIFS('Recommendations'!E:E,"=Unassigned",'Recommendations'!M:M,"=Outstanding")</f>
        <v>606</v>
      </c>
      <c r="F100" s="47">
        <f>SUM(C100:E100)</f>
        <v>606</v>
      </c>
    </row>
    <row r="102" spans="2:6" x14ac:dyDescent="0.35">
      <c r="B102" s="56" t="s">
        <v>2712</v>
      </c>
    </row>
    <row r="103" spans="2:6" x14ac:dyDescent="0.35">
      <c r="B103" s="57" t="s">
        <v>4</v>
      </c>
      <c r="C103" s="57" t="s">
        <v>2707</v>
      </c>
      <c r="D103" s="57" t="s">
        <v>2708</v>
      </c>
      <c r="E103" s="57" t="s">
        <v>2709</v>
      </c>
      <c r="F103" s="57" t="s">
        <v>21</v>
      </c>
    </row>
    <row r="104" spans="2:6" x14ac:dyDescent="0.35">
      <c r="B104" s="46" t="s">
        <v>2722</v>
      </c>
      <c r="C104" s="48">
        <f>IF(F96&gt;0, C96/F96, 0)</f>
        <v>0</v>
      </c>
      <c r="D104" s="48">
        <f>IF(F96&gt;0, D96/F96, 0)</f>
        <v>0</v>
      </c>
      <c r="E104" s="48">
        <f>IF(F96&gt;0, E96/F96, 0)</f>
        <v>0</v>
      </c>
      <c r="F104" s="49" t="s">
        <v>21</v>
      </c>
    </row>
    <row r="105" spans="2:6" x14ac:dyDescent="0.35">
      <c r="B105" s="46" t="s">
        <v>2723</v>
      </c>
      <c r="C105" s="48">
        <f>IF(F97&gt;0, C97/F97, 0)</f>
        <v>0</v>
      </c>
      <c r="D105" s="48">
        <f>IF(F97&gt;0, D97/F97, 0)</f>
        <v>0</v>
      </c>
      <c r="E105" s="48">
        <f>IF(F97&gt;0, E97/F97, 0)</f>
        <v>0</v>
      </c>
      <c r="F105" s="49" t="s">
        <v>21</v>
      </c>
    </row>
    <row r="106" spans="2:6" x14ac:dyDescent="0.35">
      <c r="B106" s="46" t="s">
        <v>2724</v>
      </c>
      <c r="C106" s="48">
        <f>IF(F98&gt;0, C98/F98, 0)</f>
        <v>0</v>
      </c>
      <c r="D106" s="48">
        <f>IF(F98&gt;0, D98/F98, 0)</f>
        <v>0</v>
      </c>
      <c r="E106" s="48">
        <f>IF(F98&gt;0, E98/F98, 0)</f>
        <v>0</v>
      </c>
      <c r="F106" s="49" t="s">
        <v>21</v>
      </c>
    </row>
    <row r="107" spans="2:6" x14ac:dyDescent="0.35">
      <c r="B107" s="46" t="s">
        <v>2725</v>
      </c>
      <c r="C107" s="48">
        <f>IF(F99&gt;0, C99/F99, 0)</f>
        <v>0</v>
      </c>
      <c r="D107" s="48">
        <f>IF(F99&gt;0, D99/F99, 0)</f>
        <v>0</v>
      </c>
      <c r="E107" s="48">
        <f>IF(F99&gt;0, E99/F99, 0)</f>
        <v>0</v>
      </c>
      <c r="F107" s="49" t="s">
        <v>21</v>
      </c>
    </row>
    <row r="108" spans="2:6" x14ac:dyDescent="0.35">
      <c r="B108" s="46" t="s">
        <v>18</v>
      </c>
      <c r="C108" s="48">
        <f>IF(F100&gt;0, C100/F100, 0)</f>
        <v>0</v>
      </c>
      <c r="D108" s="48">
        <f>IF(F100&gt;0, D100/F100, 0)</f>
        <v>0</v>
      </c>
      <c r="E108" s="48">
        <f>IF(F100&gt;0, E100/F100, 0)</f>
        <v>1</v>
      </c>
      <c r="F108" s="49" t="s">
        <v>21</v>
      </c>
    </row>
    <row r="113" spans="2:6" ht="18.5" x14ac:dyDescent="0.45">
      <c r="B113" s="42" t="s">
        <v>2726</v>
      </c>
    </row>
    <row r="115" spans="2:6" x14ac:dyDescent="0.35">
      <c r="B115" s="56" t="s">
        <v>2706</v>
      </c>
    </row>
    <row r="116" spans="2:6" x14ac:dyDescent="0.35">
      <c r="B116" s="44" t="s">
        <v>2727</v>
      </c>
      <c r="C116" s="44" t="s">
        <v>2707</v>
      </c>
      <c r="D116" s="44" t="s">
        <v>2708</v>
      </c>
      <c r="E116" s="44" t="s">
        <v>2709</v>
      </c>
      <c r="F116" s="44" t="s">
        <v>2710</v>
      </c>
    </row>
    <row r="117" spans="2:6" x14ac:dyDescent="0.35">
      <c r="B117" s="46" t="s">
        <v>2728</v>
      </c>
      <c r="C117" s="47">
        <f>COUNTIFS('Recommendations'!F:F,"Low",'Recommendations'!M:M,"=Resolved")</f>
        <v>0</v>
      </c>
      <c r="D117" s="47">
        <f>COUNTIFS('Recommendations'!F:F,"=Low",'Recommendations'!M:M,"=Testing")</f>
        <v>0</v>
      </c>
      <c r="E117" s="47">
        <f>COUNTIFS('Recommendations'!F:F,"=Low",'Recommendations'!M:M,"=Outstanding")</f>
        <v>0</v>
      </c>
      <c r="F117" s="47">
        <f>SUM(C117:E117)</f>
        <v>0</v>
      </c>
    </row>
    <row r="118" spans="2:6" x14ac:dyDescent="0.35">
      <c r="B118" s="46" t="s">
        <v>2729</v>
      </c>
      <c r="C118" s="47">
        <f>COUNTIFS('Recommendations'!F:F,"Medium",'Recommendations'!M:M,"=Resolved")</f>
        <v>0</v>
      </c>
      <c r="D118" s="47">
        <f>COUNTIFS('Recommendations'!F:F,"=Medium",'Recommendations'!M:M,"=Testing")</f>
        <v>0</v>
      </c>
      <c r="E118" s="47">
        <f>COUNTIFS('Recommendations'!F:F,"=Medium",'Recommendations'!M:M,"=Outstanding")</f>
        <v>0</v>
      </c>
      <c r="F118" s="47">
        <f>SUM(C118:E118)</f>
        <v>0</v>
      </c>
    </row>
    <row r="119" spans="2:6" x14ac:dyDescent="0.35">
      <c r="B119" s="46" t="s">
        <v>2730</v>
      </c>
      <c r="C119" s="47">
        <f>COUNTIFS('Recommendations'!F:F,"High",'Recommendations'!M:M,"=Resolved")</f>
        <v>0</v>
      </c>
      <c r="D119" s="47">
        <f>COUNTIFS('Recommendations'!F:F,"=High",'Recommendations'!M:M,"=Testing")</f>
        <v>0</v>
      </c>
      <c r="E119" s="47">
        <f>COUNTIFS('Recommendations'!F:F,"=High",'Recommendations'!M:M,"=Outstanding")</f>
        <v>0</v>
      </c>
      <c r="F119" s="47">
        <f>SUM(C119:E119)</f>
        <v>0</v>
      </c>
    </row>
    <row r="120" spans="2:6" x14ac:dyDescent="0.35">
      <c r="B120" s="46" t="s">
        <v>19</v>
      </c>
      <c r="C120" s="47">
        <f>COUNTIFS('Recommendations'!F:F,"Unassessed",'Recommendations'!M:M,"=Resolved")</f>
        <v>0</v>
      </c>
      <c r="D120" s="47">
        <f>COUNTIFS('Recommendations'!F:F,"=Unassessed",'Recommendations'!M:M,"=Testing")</f>
        <v>0</v>
      </c>
      <c r="E120" s="47">
        <f>COUNTIFS('Recommendations'!F:F,"=Unassessed",'Recommendations'!M:M,"=Outstanding")</f>
        <v>606</v>
      </c>
      <c r="F120" s="47">
        <f>SUM(C120:E120)</f>
        <v>606</v>
      </c>
    </row>
    <row r="122" spans="2:6" x14ac:dyDescent="0.35">
      <c r="B122" s="56" t="s">
        <v>2712</v>
      </c>
    </row>
    <row r="123" spans="2:6" x14ac:dyDescent="0.35">
      <c r="B123" s="57" t="s">
        <v>2727</v>
      </c>
      <c r="C123" s="57" t="s">
        <v>2707</v>
      </c>
      <c r="D123" s="57" t="s">
        <v>2708</v>
      </c>
      <c r="E123" s="57" t="s">
        <v>2709</v>
      </c>
      <c r="F123" s="57" t="s">
        <v>21</v>
      </c>
    </row>
    <row r="124" spans="2:6" x14ac:dyDescent="0.35">
      <c r="B124" s="46" t="s">
        <v>2728</v>
      </c>
      <c r="C124" s="48">
        <f>IF(F117&gt;0, C117/F117, 0)</f>
        <v>0</v>
      </c>
      <c r="D124" s="48">
        <f>IF(F117&gt;0, D117/F117, 0)</f>
        <v>0</v>
      </c>
      <c r="E124" s="48">
        <f>IF(F117&gt;0, E117/F117, 0)</f>
        <v>0</v>
      </c>
      <c r="F124" s="49" t="s">
        <v>21</v>
      </c>
    </row>
    <row r="125" spans="2:6" x14ac:dyDescent="0.35">
      <c r="B125" s="46" t="s">
        <v>2729</v>
      </c>
      <c r="C125" s="48">
        <f>IF(F118&gt;0, C118/F118, 0)</f>
        <v>0</v>
      </c>
      <c r="D125" s="48">
        <f>IF(F118&gt;0, D118/F118, 0)</f>
        <v>0</v>
      </c>
      <c r="E125" s="48">
        <f>IF(F118&gt;0, E118/F118, 0)</f>
        <v>0</v>
      </c>
      <c r="F125" s="49" t="s">
        <v>21</v>
      </c>
    </row>
    <row r="126" spans="2:6" x14ac:dyDescent="0.35">
      <c r="B126" s="46" t="s">
        <v>2730</v>
      </c>
      <c r="C126" s="48">
        <f>IF(F119&gt;0, C119/F119, 0)</f>
        <v>0</v>
      </c>
      <c r="D126" s="48">
        <f>IF(F119&gt;0, D119/F119, 0)</f>
        <v>0</v>
      </c>
      <c r="E126" s="48">
        <f>IF(F119&gt;0, E119/F119, 0)</f>
        <v>0</v>
      </c>
      <c r="F126" s="49" t="s">
        <v>21</v>
      </c>
    </row>
    <row r="127" spans="2:6" x14ac:dyDescent="0.35">
      <c r="B127" s="46" t="s">
        <v>19</v>
      </c>
      <c r="C127" s="48">
        <f>IF(F120&gt;0, C120/F120, 0)</f>
        <v>0</v>
      </c>
      <c r="D127" s="48">
        <f>IF(F120&gt;0, D120/F120, 0)</f>
        <v>0</v>
      </c>
      <c r="E127" s="48">
        <f>IF(F120&gt;0, E120/F120, 0)</f>
        <v>1</v>
      </c>
      <c r="F127" s="49" t="s">
        <v>21</v>
      </c>
    </row>
    <row r="132" spans="2:15" ht="18.5" x14ac:dyDescent="0.45">
      <c r="B132" s="42" t="s">
        <v>2731</v>
      </c>
      <c r="J132" s="42" t="s">
        <v>2732</v>
      </c>
    </row>
    <row r="133" spans="2:15" x14ac:dyDescent="0.35">
      <c r="B133" s="44" t="s">
        <v>6</v>
      </c>
      <c r="C133" s="297" t="s">
        <v>2733</v>
      </c>
      <c r="D133" s="297"/>
      <c r="E133" s="44" t="s">
        <v>2699</v>
      </c>
      <c r="F133" s="44" t="s">
        <v>2707</v>
      </c>
      <c r="G133" s="297" t="s">
        <v>2734</v>
      </c>
      <c r="H133" s="297"/>
      <c r="J133" s="44" t="s">
        <v>6</v>
      </c>
      <c r="K133" s="44" t="s">
        <v>2722</v>
      </c>
      <c r="L133" s="44" t="s">
        <v>2723</v>
      </c>
      <c r="M133" s="44" t="s">
        <v>2724</v>
      </c>
      <c r="N133" s="44" t="s">
        <v>2725</v>
      </c>
      <c r="O133" s="44" t="s">
        <v>18</v>
      </c>
    </row>
    <row r="134" spans="2:15" x14ac:dyDescent="0.35">
      <c r="B134" s="50" t="s">
        <v>2715</v>
      </c>
      <c r="C134" s="298" t="s">
        <v>21</v>
      </c>
      <c r="D134" s="298"/>
      <c r="E134" s="47">
        <f>COUNTIF('Recommendations'!G:G,"Phase1")-COUNTIFS('Recommendations'!G:G,"Phase1",'Recommendations'!H:H,"Risk Accepted")-COUNTIFS('Recommendations'!G:G,"Phase1",'Recommendations'!H:H,"N/A")</f>
        <v>0</v>
      </c>
      <c r="F134" s="47">
        <f>COUNTIFS('Recommendations'!G:G,"Phase1",'Recommendations'!M:M,"Resolved")</f>
        <v>0</v>
      </c>
      <c r="G134" s="299">
        <f t="shared" ref="G134:G139" si="8">IF(E134&gt;0,F134/E134,0)</f>
        <v>0</v>
      </c>
      <c r="H134" s="299"/>
      <c r="J134" s="50" t="s">
        <v>2715</v>
      </c>
      <c r="K134" s="47">
        <f>COUNTIFS('Recommendations'!G:G,"Phase1",'Recommendations'!E:E,"Must")</f>
        <v>0</v>
      </c>
      <c r="L134" s="47">
        <f>COUNTIFS('Recommendations'!G:G,"Phase1",'Recommendations'!E:E,"Should")</f>
        <v>0</v>
      </c>
      <c r="M134" s="47">
        <f>COUNTIFS('Recommendations'!G:G,"Phase1",'Recommendations'!E:E,"Could")</f>
        <v>0</v>
      </c>
      <c r="N134" s="47">
        <f>COUNTIFS('Recommendations'!G:G,"Phase1",'Recommendations'!E:E,"Won't")</f>
        <v>0</v>
      </c>
      <c r="O134" s="47">
        <f>COUNTIFS('Recommendations'!G:G,"Phase1",'Recommendations'!E:E,"Unassigned")</f>
        <v>0</v>
      </c>
    </row>
    <row r="135" spans="2:15" x14ac:dyDescent="0.35">
      <c r="B135" s="50" t="s">
        <v>2716</v>
      </c>
      <c r="C135" s="298" t="s">
        <v>21</v>
      </c>
      <c r="D135" s="298"/>
      <c r="E135" s="47">
        <f>COUNTIF('Recommendations'!G:G,"Phase2")-COUNTIFS('Recommendations'!G:G,"Phase2",'Recommendations'!H:H,"Risk Accepted")-COUNTIFS('Recommendations'!G:G,"Phase2",'Recommendations'!H:H,"N/A")</f>
        <v>0</v>
      </c>
      <c r="F135" s="47">
        <f>COUNTIFS('Recommendations'!G:G,"Phase2",'Recommendations'!M:M,"Resolved")</f>
        <v>0</v>
      </c>
      <c r="G135" s="299">
        <f t="shared" si="8"/>
        <v>0</v>
      </c>
      <c r="H135" s="299"/>
      <c r="J135" s="50" t="s">
        <v>2716</v>
      </c>
      <c r="K135" s="47">
        <f>COUNTIFS('Recommendations'!G:G,"Phase2",'Recommendations'!E:E,"Must")</f>
        <v>0</v>
      </c>
      <c r="L135" s="47">
        <f>COUNTIFS('Recommendations'!G:G,"Phase2",'Recommendations'!E:E,"Should")</f>
        <v>0</v>
      </c>
      <c r="M135" s="47">
        <f>COUNTIFS('Recommendations'!G:G,"Phase2",'Recommendations'!E:E,"Could")</f>
        <v>0</v>
      </c>
      <c r="N135" s="47">
        <f>COUNTIFS('Recommendations'!G:G,"Phase2",'Recommendations'!E:E,"Won't")</f>
        <v>0</v>
      </c>
      <c r="O135" s="47">
        <f>COUNTIFS('Recommendations'!G:G,"Phase2",'Recommendations'!E:E,"Unassigned")</f>
        <v>0</v>
      </c>
    </row>
    <row r="136" spans="2:15" x14ac:dyDescent="0.35">
      <c r="B136" s="50" t="s">
        <v>2717</v>
      </c>
      <c r="C136" s="298" t="s">
        <v>21</v>
      </c>
      <c r="D136" s="298"/>
      <c r="E136" s="47">
        <f>COUNTIF('Recommendations'!G:G,"Phase3")-COUNTIFS('Recommendations'!G:G,"Phase3",'Recommendations'!H:H,"Risk Accepted")-COUNTIFS('Recommendations'!G:G,"Phase3",'Recommendations'!H:H,"N/A")</f>
        <v>0</v>
      </c>
      <c r="F136" s="47">
        <f>COUNTIFS('Recommendations'!G:G,"Phase3",'Recommendations'!M:M,"Resolved")</f>
        <v>0</v>
      </c>
      <c r="G136" s="299">
        <f t="shared" si="8"/>
        <v>0</v>
      </c>
      <c r="H136" s="299"/>
      <c r="J136" s="50" t="s">
        <v>2717</v>
      </c>
      <c r="K136" s="47">
        <f>COUNTIFS('Recommendations'!G:G,"Phase3",'Recommendations'!E:E,"Must")</f>
        <v>0</v>
      </c>
      <c r="L136" s="47">
        <f>COUNTIFS('Recommendations'!G:G,"Phase3",'Recommendations'!E:E,"Should")</f>
        <v>0</v>
      </c>
      <c r="M136" s="47">
        <f>COUNTIFS('Recommendations'!G:G,"Phase3",'Recommendations'!E:E,"Could")</f>
        <v>0</v>
      </c>
      <c r="N136" s="47">
        <f>COUNTIFS('Recommendations'!G:G,"Phase3",'Recommendations'!E:E,"Won't")</f>
        <v>0</v>
      </c>
      <c r="O136" s="47">
        <f>COUNTIFS('Recommendations'!G:G,"Phase3",'Recommendations'!E:E,"Unassigned")</f>
        <v>0</v>
      </c>
    </row>
    <row r="137" spans="2:15" x14ac:dyDescent="0.35">
      <c r="B137" s="50" t="s">
        <v>2718</v>
      </c>
      <c r="C137" s="298" t="s">
        <v>21</v>
      </c>
      <c r="D137" s="298"/>
      <c r="E137" s="47">
        <f>COUNTIF('Recommendations'!G:G,"Phase4")-COUNTIFS('Recommendations'!G:G,"Phase4",'Recommendations'!H:H,"Risk Accepted")-COUNTIFS('Recommendations'!G:G,"Phase4",'Recommendations'!H:H,"N/A")</f>
        <v>0</v>
      </c>
      <c r="F137" s="47">
        <f>COUNTIFS('Recommendations'!G:G,"Phase4",'Recommendations'!M:M,"Resolved")</f>
        <v>0</v>
      </c>
      <c r="G137" s="299">
        <f t="shared" si="8"/>
        <v>0</v>
      </c>
      <c r="H137" s="299"/>
      <c r="J137" s="50" t="s">
        <v>2718</v>
      </c>
      <c r="K137" s="47">
        <f>COUNTIFS('Recommendations'!G:G,"Phase4",'Recommendations'!E:E,"Must")</f>
        <v>0</v>
      </c>
      <c r="L137" s="47">
        <f>COUNTIFS('Recommendations'!G:G,"Phase4",'Recommendations'!E:E,"Should")</f>
        <v>0</v>
      </c>
      <c r="M137" s="47">
        <f>COUNTIFS('Recommendations'!G:G,"Phase4",'Recommendations'!E:E,"Could")</f>
        <v>0</v>
      </c>
      <c r="N137" s="47">
        <f>COUNTIFS('Recommendations'!G:G,"Phase4",'Recommendations'!E:E,"Won't")</f>
        <v>0</v>
      </c>
      <c r="O137" s="47">
        <f>COUNTIFS('Recommendations'!G:G,"Phase4",'Recommendations'!E:E,"Unassigned")</f>
        <v>0</v>
      </c>
    </row>
    <row r="138" spans="2:15" x14ac:dyDescent="0.35">
      <c r="B138" s="50" t="s">
        <v>2719</v>
      </c>
      <c r="C138" s="298" t="s">
        <v>21</v>
      </c>
      <c r="D138" s="298"/>
      <c r="E138" s="47">
        <f>COUNTIF('Recommendations'!G:G,"Phase5")-COUNTIFS('Recommendations'!G:G,"Phase5",'Recommendations'!H:H,"Risk Accepted")-COUNTIFS('Recommendations'!G:G,"Phase5",'Recommendations'!H:H,"N/A")</f>
        <v>0</v>
      </c>
      <c r="F138" s="47">
        <f>COUNTIFS('Recommendations'!G:G,"Phase5",'Recommendations'!M:M,"Resolved")</f>
        <v>0</v>
      </c>
      <c r="G138" s="299">
        <f t="shared" si="8"/>
        <v>0</v>
      </c>
      <c r="H138" s="299"/>
      <c r="J138" s="50" t="s">
        <v>2719</v>
      </c>
      <c r="K138" s="47">
        <f>COUNTIFS('Recommendations'!G:G,"Phase5",'Recommendations'!E:E,"Must")</f>
        <v>0</v>
      </c>
      <c r="L138" s="47">
        <f>COUNTIFS('Recommendations'!G:G,"Phase5",'Recommendations'!E:E,"Should")</f>
        <v>0</v>
      </c>
      <c r="M138" s="47">
        <f>COUNTIFS('Recommendations'!G:G,"Phase5",'Recommendations'!E:E,"Could")</f>
        <v>0</v>
      </c>
      <c r="N138" s="47">
        <f>COUNTIFS('Recommendations'!G:G,"Phase5",'Recommendations'!E:E,"Won't")</f>
        <v>0</v>
      </c>
      <c r="O138" s="47">
        <f>COUNTIFS('Recommendations'!G:G,"Phase5",'Recommendations'!E:E,"Unassigned")</f>
        <v>0</v>
      </c>
    </row>
    <row r="139" spans="2:15" x14ac:dyDescent="0.35">
      <c r="B139" s="50" t="s">
        <v>20</v>
      </c>
      <c r="C139" s="298" t="s">
        <v>21</v>
      </c>
      <c r="D139" s="298"/>
      <c r="E139" s="47">
        <f>COUNTIF('Recommendations'!G:G,"Pending")-COUNTIFS('Recommendations'!G:G,"Pending",'Recommendations'!H:H,"Risk Accepted")-COUNTIFS('Recommendations'!G:G,"Pending",'Recommendations'!H:H,"N/A")</f>
        <v>606</v>
      </c>
      <c r="F139" s="47">
        <f>COUNTIFS('Recommendations'!G:G,"Pending",'Recommendations'!M:M,"Resolved")</f>
        <v>0</v>
      </c>
      <c r="G139" s="299">
        <f t="shared" si="8"/>
        <v>0</v>
      </c>
      <c r="H139" s="299"/>
      <c r="J139" s="50" t="s">
        <v>20</v>
      </c>
      <c r="K139" s="47">
        <f>COUNTIFS('Recommendations'!G:G,"Pending",'Recommendations'!E:E,"Must")</f>
        <v>0</v>
      </c>
      <c r="L139" s="47">
        <f>COUNTIFS('Recommendations'!G:G,"Pending",'Recommendations'!E:E,"Should")</f>
        <v>0</v>
      </c>
      <c r="M139" s="47">
        <f>COUNTIFS('Recommendations'!G:G,"Pending",'Recommendations'!E:E,"Could")</f>
        <v>0</v>
      </c>
      <c r="N139" s="47">
        <f>COUNTIFS('Recommendations'!G:G,"Pending",'Recommendations'!E:E,"Won't")</f>
        <v>0</v>
      </c>
      <c r="O139" s="47">
        <f>COUNTIFS('Recommendations'!G:G,"Pending",'Recommendations'!E:E,"Unassigned")</f>
        <v>606</v>
      </c>
    </row>
    <row r="146" spans="2:24" ht="21" x14ac:dyDescent="0.5">
      <c r="B146" s="42" t="s">
        <v>2735</v>
      </c>
      <c r="P146" s="59" t="s">
        <v>2736</v>
      </c>
    </row>
    <row r="148" spans="2:24" ht="60" customHeight="1" x14ac:dyDescent="0.35">
      <c r="B148" s="300" t="s">
        <v>2737</v>
      </c>
      <c r="C148" s="293"/>
      <c r="D148" s="293"/>
      <c r="E148" s="293"/>
      <c r="F148" s="293"/>
      <c r="P148" s="300" t="s">
        <v>2738</v>
      </c>
      <c r="Q148" s="293"/>
      <c r="R148" s="293"/>
      <c r="S148" s="293"/>
      <c r="T148" s="293"/>
      <c r="U148" s="293"/>
      <c r="V148" s="293"/>
      <c r="W148" s="293"/>
    </row>
    <row r="150" spans="2:24" ht="30" customHeight="1" x14ac:dyDescent="0.35">
      <c r="P150" s="60" t="s">
        <v>2739</v>
      </c>
      <c r="Q150" s="61">
        <f>C16</f>
        <v>0</v>
      </c>
      <c r="R150" s="62"/>
      <c r="S150" s="61">
        <f>C96</f>
        <v>0</v>
      </c>
      <c r="T150" s="62"/>
      <c r="U150" s="61">
        <f>C97</f>
        <v>0</v>
      </c>
      <c r="V150" s="62"/>
      <c r="W150" s="61">
        <f>C98</f>
        <v>0</v>
      </c>
      <c r="X150" s="62"/>
    </row>
    <row r="151" spans="2:24" ht="35" customHeight="1" x14ac:dyDescent="0.35">
      <c r="P151" s="63" t="s">
        <v>2740</v>
      </c>
      <c r="Q151" s="63" t="s">
        <v>2741</v>
      </c>
      <c r="R151" s="63" t="s">
        <v>2742</v>
      </c>
      <c r="S151" s="63" t="s">
        <v>2743</v>
      </c>
      <c r="T151" s="63" t="s">
        <v>2744</v>
      </c>
      <c r="U151" s="63" t="s">
        <v>2745</v>
      </c>
      <c r="V151" s="63" t="s">
        <v>2746</v>
      </c>
      <c r="W151" s="63" t="s">
        <v>2747</v>
      </c>
      <c r="X151" s="63" t="s">
        <v>2748</v>
      </c>
    </row>
    <row r="152" spans="2:24" x14ac:dyDescent="0.35">
      <c r="O152" s="64" t="s">
        <v>2749</v>
      </c>
      <c r="P152" s="65" t="s">
        <v>2750</v>
      </c>
      <c r="Q152" s="66">
        <v>0</v>
      </c>
      <c r="R152" s="67">
        <f>IF(Dashboard!F16&gt;0, Q152/Dashboard!F16, "")</f>
        <v>0</v>
      </c>
      <c r="S152" s="66">
        <v>0</v>
      </c>
      <c r="T152" s="67" t="str">
        <f>IF(AND(NOT(ISBLANK(S152)),Dashboard!F96&gt;0), S152/Dashboard!F96, "")</f>
        <v/>
      </c>
      <c r="U152" s="66">
        <v>0</v>
      </c>
      <c r="V152" s="67" t="str">
        <f>IF(AND(NOT(ISBLANK(U152)),Dashboard!F97&gt;0), U152/Dashboard!F97, "")</f>
        <v/>
      </c>
      <c r="W152" s="66">
        <v>0</v>
      </c>
      <c r="X152" s="67" t="str">
        <f>IF(AND(NOT(ISBLANK(W152)),Dashboard!F98&gt;0), W152/Dashboard!F98, "")</f>
        <v/>
      </c>
    </row>
    <row r="153" spans="2:24" x14ac:dyDescent="0.35">
      <c r="P153" s="58"/>
      <c r="Q153" s="45"/>
      <c r="R153" s="48" t="str">
        <f>IF(AND(NOT(ISBLANK(Q153)),Dashboard!F16&gt;0), Q153/Dashboard!F16, "")</f>
        <v/>
      </c>
      <c r="S153" s="45"/>
      <c r="T153" s="48" t="str">
        <f>IF(AND(NOT(ISBLANK(S153)),Dashboard!F96&gt;0), S153/Dashboard!F96, "")</f>
        <v/>
      </c>
      <c r="U153" s="45"/>
      <c r="V153" s="48" t="str">
        <f>IF(AND(NOT(ISBLANK(U153)),Dashboard!F97&gt;0), U153/Dashboard!F97, "")</f>
        <v/>
      </c>
      <c r="W153" s="45"/>
      <c r="X153" s="48" t="str">
        <f>IF(AND(NOT(ISBLANK(W153)),Dashboard!F98&gt;0), W153/Dashboard!F98, "")</f>
        <v/>
      </c>
    </row>
    <row r="154" spans="2:24" x14ac:dyDescent="0.35">
      <c r="P154" s="58"/>
      <c r="Q154" s="45"/>
      <c r="R154" s="48" t="str">
        <f>IF(AND(NOT(ISBLANK(Q154)),Dashboard!F16&gt;0), Q154/Dashboard!F16, "")</f>
        <v/>
      </c>
      <c r="S154" s="45"/>
      <c r="T154" s="48" t="str">
        <f>IF(AND(NOT(ISBLANK(S154)),Dashboard!F96&gt;0), S154/Dashboard!F96, "")</f>
        <v/>
      </c>
      <c r="U154" s="45"/>
      <c r="V154" s="48" t="str">
        <f>IF(AND(NOT(ISBLANK(U154)),Dashboard!F97&gt;0), U154/Dashboard!F97, "")</f>
        <v/>
      </c>
      <c r="W154" s="45"/>
      <c r="X154" s="48" t="str">
        <f>IF(AND(NOT(ISBLANK(W154)),Dashboard!F98&gt;0), W154/Dashboard!F98, "")</f>
        <v/>
      </c>
    </row>
    <row r="155" spans="2:24" x14ac:dyDescent="0.35">
      <c r="P155" s="58"/>
      <c r="Q155" s="45"/>
      <c r="R155" s="48" t="str">
        <f>IF(AND(NOT(ISBLANK(Q155)),Dashboard!F16&gt;0), Q155/Dashboard!F16, "")</f>
        <v/>
      </c>
      <c r="S155" s="45"/>
      <c r="T155" s="48" t="str">
        <f>IF(AND(NOT(ISBLANK(S155)),Dashboard!F96&gt;0), S155/Dashboard!F96, "")</f>
        <v/>
      </c>
      <c r="U155" s="45"/>
      <c r="V155" s="48" t="str">
        <f>IF(AND(NOT(ISBLANK(U155)),Dashboard!F97&gt;0), U155/Dashboard!F97, "")</f>
        <v/>
      </c>
      <c r="W155" s="45"/>
      <c r="X155" s="48" t="str">
        <f>IF(AND(NOT(ISBLANK(W155)),Dashboard!F98&gt;0), W155/Dashboard!F98, "")</f>
        <v/>
      </c>
    </row>
    <row r="156" spans="2:24" x14ac:dyDescent="0.35">
      <c r="P156" s="58"/>
      <c r="Q156" s="45"/>
      <c r="R156" s="48" t="str">
        <f>IF(AND(NOT(ISBLANK(Q156)),Dashboard!F16&gt;0), Q156/Dashboard!F16, "")</f>
        <v/>
      </c>
      <c r="S156" s="45"/>
      <c r="T156" s="48" t="str">
        <f>IF(AND(NOT(ISBLANK(S156)),Dashboard!F96&gt;0), S156/Dashboard!F96, "")</f>
        <v/>
      </c>
      <c r="U156" s="45"/>
      <c r="V156" s="48" t="str">
        <f>IF(AND(NOT(ISBLANK(U156)),Dashboard!F97&gt;0), U156/Dashboard!F97, "")</f>
        <v/>
      </c>
      <c r="W156" s="45"/>
      <c r="X156" s="48" t="str">
        <f>IF(AND(NOT(ISBLANK(W156)),Dashboard!F98&gt;0), W156/Dashboard!F98, "")</f>
        <v/>
      </c>
    </row>
    <row r="157" spans="2:24" x14ac:dyDescent="0.35">
      <c r="P157" s="58"/>
      <c r="Q157" s="45"/>
      <c r="R157" s="48" t="str">
        <f>IF(AND(NOT(ISBLANK(Q157)),Dashboard!F16&gt;0), Q157/Dashboard!F16, "")</f>
        <v/>
      </c>
      <c r="S157" s="45"/>
      <c r="T157" s="48" t="str">
        <f>IF(AND(NOT(ISBLANK(S157)),Dashboard!F96&gt;0), S157/Dashboard!F96, "")</f>
        <v/>
      </c>
      <c r="U157" s="45"/>
      <c r="V157" s="48" t="str">
        <f>IF(AND(NOT(ISBLANK(U157)),Dashboard!F97&gt;0), U157/Dashboard!F97, "")</f>
        <v/>
      </c>
      <c r="W157" s="45"/>
      <c r="X157" s="48" t="str">
        <f>IF(AND(NOT(ISBLANK(W157)),Dashboard!F98&gt;0), W157/Dashboard!F98, "")</f>
        <v/>
      </c>
    </row>
    <row r="158" spans="2:24" x14ac:dyDescent="0.35">
      <c r="P158" s="58"/>
      <c r="Q158" s="45"/>
      <c r="R158" s="48" t="str">
        <f>IF(AND(NOT(ISBLANK(Q158)),Dashboard!F16&gt;0), Q158/Dashboard!F16, "")</f>
        <v/>
      </c>
      <c r="S158" s="45"/>
      <c r="T158" s="48" t="str">
        <f>IF(AND(NOT(ISBLANK(S158)),Dashboard!F96&gt;0), S158/Dashboard!F96, "")</f>
        <v/>
      </c>
      <c r="U158" s="45"/>
      <c r="V158" s="48" t="str">
        <f>IF(AND(NOT(ISBLANK(U158)),Dashboard!F97&gt;0), U158/Dashboard!F97, "")</f>
        <v/>
      </c>
      <c r="W158" s="45"/>
      <c r="X158" s="48" t="str">
        <f>IF(AND(NOT(ISBLANK(W158)),Dashboard!F98&gt;0), W158/Dashboard!F98, "")</f>
        <v/>
      </c>
    </row>
    <row r="159" spans="2:24" x14ac:dyDescent="0.35">
      <c r="P159" s="58"/>
      <c r="Q159" s="45"/>
      <c r="R159" s="48" t="str">
        <f>IF(AND(NOT(ISBLANK(Q159)),Dashboard!F16&gt;0), Q159/Dashboard!F16, "")</f>
        <v/>
      </c>
      <c r="S159" s="45"/>
      <c r="T159" s="48" t="str">
        <f>IF(AND(NOT(ISBLANK(S159)),Dashboard!F96&gt;0), S159/Dashboard!F96, "")</f>
        <v/>
      </c>
      <c r="U159" s="45"/>
      <c r="V159" s="48" t="str">
        <f>IF(AND(NOT(ISBLANK(U159)),Dashboard!F97&gt;0), U159/Dashboard!F97, "")</f>
        <v/>
      </c>
      <c r="W159" s="45"/>
      <c r="X159" s="48" t="str">
        <f>IF(AND(NOT(ISBLANK(W159)),Dashboard!F98&gt;0), W159/Dashboard!F98, "")</f>
        <v/>
      </c>
    </row>
    <row r="160" spans="2:24" x14ac:dyDescent="0.35">
      <c r="P160" s="58"/>
      <c r="Q160" s="45"/>
      <c r="R160" s="48" t="str">
        <f>IF(AND(NOT(ISBLANK(Q160)),Dashboard!F16&gt;0), Q160/Dashboard!F16, "")</f>
        <v/>
      </c>
      <c r="S160" s="45"/>
      <c r="T160" s="48" t="str">
        <f>IF(AND(NOT(ISBLANK(S160)),Dashboard!F96&gt;0), S160/Dashboard!F96, "")</f>
        <v/>
      </c>
      <c r="U160" s="45"/>
      <c r="V160" s="48" t="str">
        <f>IF(AND(NOT(ISBLANK(U160)),Dashboard!F97&gt;0), U160/Dashboard!F97, "")</f>
        <v/>
      </c>
      <c r="W160" s="45"/>
      <c r="X160" s="48" t="str">
        <f>IF(AND(NOT(ISBLANK(W160)),Dashboard!F98&gt;0), W160/Dashboard!F98, "")</f>
        <v/>
      </c>
    </row>
    <row r="161" spans="16:24" x14ac:dyDescent="0.35">
      <c r="P161" s="58"/>
      <c r="Q161" s="45"/>
      <c r="R161" s="48" t="str">
        <f>IF(AND(NOT(ISBLANK(Q161)),Dashboard!F16&gt;0), Q161/Dashboard!F16, "")</f>
        <v/>
      </c>
      <c r="S161" s="45"/>
      <c r="T161" s="48" t="str">
        <f>IF(AND(NOT(ISBLANK(S161)),Dashboard!F96&gt;0), S161/Dashboard!F96, "")</f>
        <v/>
      </c>
      <c r="U161" s="45"/>
      <c r="V161" s="48" t="str">
        <f>IF(AND(NOT(ISBLANK(U161)),Dashboard!F97&gt;0), U161/Dashboard!F97, "")</f>
        <v/>
      </c>
      <c r="W161" s="45"/>
      <c r="X161" s="48" t="str">
        <f>IF(AND(NOT(ISBLANK(W161)),Dashboard!F98&gt;0), W161/Dashboard!F98, "")</f>
        <v/>
      </c>
    </row>
    <row r="162" spans="16:24" x14ac:dyDescent="0.35">
      <c r="P162" s="58"/>
      <c r="Q162" s="45"/>
      <c r="R162" s="48" t="str">
        <f>IF(AND(NOT(ISBLANK(Q162)),Dashboard!F16&gt;0), Q162/Dashboard!F16, "")</f>
        <v/>
      </c>
      <c r="S162" s="45"/>
      <c r="T162" s="48" t="str">
        <f>IF(AND(NOT(ISBLANK(S162)),Dashboard!F96&gt;0), S162/Dashboard!F96, "")</f>
        <v/>
      </c>
      <c r="U162" s="45"/>
      <c r="V162" s="48" t="str">
        <f>IF(AND(NOT(ISBLANK(U162)),Dashboard!F97&gt;0), U162/Dashboard!F97, "")</f>
        <v/>
      </c>
      <c r="W162" s="45"/>
      <c r="X162" s="48" t="str">
        <f>IF(AND(NOT(ISBLANK(W162)),Dashboard!F98&gt;0), W162/Dashboard!F98, "")</f>
        <v/>
      </c>
    </row>
    <row r="163" spans="16:24" x14ac:dyDescent="0.35">
      <c r="P163" s="58"/>
      <c r="Q163" s="45"/>
      <c r="R163" s="48" t="str">
        <f>IF(AND(NOT(ISBLANK(Q163)),Dashboard!F16&gt;0), Q163/Dashboard!F16, "")</f>
        <v/>
      </c>
      <c r="S163" s="45"/>
      <c r="T163" s="48" t="str">
        <f>IF(AND(NOT(ISBLANK(S163)),Dashboard!F96&gt;0), S163/Dashboard!F96, "")</f>
        <v/>
      </c>
      <c r="U163" s="45"/>
      <c r="V163" s="48" t="str">
        <f>IF(AND(NOT(ISBLANK(U163)),Dashboard!F97&gt;0), U163/Dashboard!F97, "")</f>
        <v/>
      </c>
      <c r="W163" s="45"/>
      <c r="X163" s="48" t="str">
        <f>IF(AND(NOT(ISBLANK(W163)),Dashboard!F98&gt;0), W163/Dashboard!F98, "")</f>
        <v/>
      </c>
    </row>
    <row r="164" spans="16:24" x14ac:dyDescent="0.35">
      <c r="P164" s="58"/>
      <c r="Q164" s="45"/>
      <c r="R164" s="48" t="str">
        <f>IF(AND(NOT(ISBLANK(Q164)),Dashboard!F16&gt;0), Q164/Dashboard!F16, "")</f>
        <v/>
      </c>
      <c r="S164" s="45"/>
      <c r="T164" s="48" t="str">
        <f>IF(AND(NOT(ISBLANK(S164)),Dashboard!F96&gt;0), S164/Dashboard!F96, "")</f>
        <v/>
      </c>
      <c r="U164" s="45"/>
      <c r="V164" s="48" t="str">
        <f>IF(AND(NOT(ISBLANK(U164)),Dashboard!F97&gt;0), U164/Dashboard!F97, "")</f>
        <v/>
      </c>
      <c r="W164" s="45"/>
      <c r="X164" s="48" t="str">
        <f>IF(AND(NOT(ISBLANK(W164)),Dashboard!F98&gt;0), W164/Dashboard!F98, "")</f>
        <v/>
      </c>
    </row>
    <row r="165" spans="16:24" x14ac:dyDescent="0.35">
      <c r="P165" s="58"/>
      <c r="Q165" s="45"/>
      <c r="R165" s="48" t="str">
        <f>IF(AND(NOT(ISBLANK(Q165)),Dashboard!F16&gt;0), Q165/Dashboard!F16, "")</f>
        <v/>
      </c>
      <c r="S165" s="45"/>
      <c r="T165" s="48" t="str">
        <f>IF(AND(NOT(ISBLANK(S165)),Dashboard!F96&gt;0), S165/Dashboard!F96, "")</f>
        <v/>
      </c>
      <c r="U165" s="45"/>
      <c r="V165" s="48" t="str">
        <f>IF(AND(NOT(ISBLANK(U165)),Dashboard!F97&gt;0), U165/Dashboard!F97, "")</f>
        <v/>
      </c>
      <c r="W165" s="45"/>
      <c r="X165" s="48" t="str">
        <f>IF(AND(NOT(ISBLANK(W165)),Dashboard!F98&gt;0), W165/Dashboard!F98, "")</f>
        <v/>
      </c>
    </row>
    <row r="166" spans="16:24" x14ac:dyDescent="0.35">
      <c r="P166" s="58"/>
      <c r="Q166" s="45"/>
      <c r="R166" s="48" t="str">
        <f>IF(AND(NOT(ISBLANK(Q166)),Dashboard!F16&gt;0), Q166/Dashboard!F16, "")</f>
        <v/>
      </c>
      <c r="S166" s="45"/>
      <c r="T166" s="48" t="str">
        <f>IF(AND(NOT(ISBLANK(S166)),Dashboard!F96&gt;0), S166/Dashboard!F96, "")</f>
        <v/>
      </c>
      <c r="U166" s="45"/>
      <c r="V166" s="48" t="str">
        <f>IF(AND(NOT(ISBLANK(U166)),Dashboard!F97&gt;0), U166/Dashboard!F97, "")</f>
        <v/>
      </c>
      <c r="W166" s="45"/>
      <c r="X166" s="48" t="str">
        <f>IF(AND(NOT(ISBLANK(W166)),Dashboard!F98&gt;0), W166/Dashboard!F98, "")</f>
        <v/>
      </c>
    </row>
    <row r="167" spans="16:24" x14ac:dyDescent="0.35">
      <c r="P167" s="58"/>
      <c r="Q167" s="45"/>
      <c r="R167" s="48" t="str">
        <f>IF(AND(NOT(ISBLANK(Q167)),Dashboard!F16&gt;0), Q167/Dashboard!F16, "")</f>
        <v/>
      </c>
      <c r="S167" s="45"/>
      <c r="T167" s="48" t="str">
        <f>IF(AND(NOT(ISBLANK(S167)),Dashboard!F96&gt;0), S167/Dashboard!F96, "")</f>
        <v/>
      </c>
      <c r="U167" s="45"/>
      <c r="V167" s="48" t="str">
        <f>IF(AND(NOT(ISBLANK(U167)),Dashboard!F97&gt;0), U167/Dashboard!F97, "")</f>
        <v/>
      </c>
      <c r="W167" s="45"/>
      <c r="X167" s="48" t="str">
        <f>IF(AND(NOT(ISBLANK(W167)),Dashboard!F98&gt;0), W167/Dashboard!F98, "")</f>
        <v/>
      </c>
    </row>
    <row r="168" spans="16:24" x14ac:dyDescent="0.35">
      <c r="P168" s="58"/>
      <c r="Q168" s="45"/>
      <c r="R168" s="48" t="str">
        <f>IF(AND(NOT(ISBLANK(Q168)),Dashboard!F16&gt;0), Q168/Dashboard!F16, "")</f>
        <v/>
      </c>
      <c r="S168" s="45"/>
      <c r="T168" s="48" t="str">
        <f>IF(AND(NOT(ISBLANK(S168)),Dashboard!F96&gt;0), S168/Dashboard!F96, "")</f>
        <v/>
      </c>
      <c r="U168" s="45"/>
      <c r="V168" s="48" t="str">
        <f>IF(AND(NOT(ISBLANK(U168)),Dashboard!F97&gt;0), U168/Dashboard!F97, "")</f>
        <v/>
      </c>
      <c r="W168" s="45"/>
      <c r="X168" s="48" t="str">
        <f>IF(AND(NOT(ISBLANK(W168)),Dashboard!F98&gt;0), W168/Dashboard!F98, "")</f>
        <v/>
      </c>
    </row>
    <row r="169" spans="16:24" x14ac:dyDescent="0.35">
      <c r="P169" s="58"/>
      <c r="Q169" s="45"/>
      <c r="R169" s="48" t="str">
        <f>IF(AND(NOT(ISBLANK(Q169)),Dashboard!F16&gt;0), Q169/Dashboard!F16, "")</f>
        <v/>
      </c>
      <c r="S169" s="45"/>
      <c r="T169" s="48" t="str">
        <f>IF(AND(NOT(ISBLANK(S169)),Dashboard!F96&gt;0), S169/Dashboard!F96, "")</f>
        <v/>
      </c>
      <c r="U169" s="45"/>
      <c r="V169" s="48" t="str">
        <f>IF(AND(NOT(ISBLANK(U169)),Dashboard!F97&gt;0), U169/Dashboard!F97, "")</f>
        <v/>
      </c>
      <c r="W169" s="45"/>
      <c r="X169" s="48" t="str">
        <f>IF(AND(NOT(ISBLANK(W169)),Dashboard!F98&gt;0), W169/Dashboard!F98, "")</f>
        <v/>
      </c>
    </row>
    <row r="170" spans="16:24" x14ac:dyDescent="0.35">
      <c r="P170" s="58"/>
      <c r="Q170" s="45"/>
      <c r="R170" s="48" t="str">
        <f>IF(AND(NOT(ISBLANK(Q170)),Dashboard!F16&gt;0), Q170/Dashboard!F16, "")</f>
        <v/>
      </c>
      <c r="S170" s="45"/>
      <c r="T170" s="48" t="str">
        <f>IF(AND(NOT(ISBLANK(S170)),Dashboard!F96&gt;0), S170/Dashboard!F96, "")</f>
        <v/>
      </c>
      <c r="U170" s="45"/>
      <c r="V170" s="48" t="str">
        <f>IF(AND(NOT(ISBLANK(U170)),Dashboard!F97&gt;0), U170/Dashboard!F97, "")</f>
        <v/>
      </c>
      <c r="W170" s="45"/>
      <c r="X170" s="48" t="str">
        <f>IF(AND(NOT(ISBLANK(W170)),Dashboard!F98&gt;0), W170/Dashboard!F98, "")</f>
        <v/>
      </c>
    </row>
    <row r="171" spans="16:24" x14ac:dyDescent="0.35">
      <c r="P171" s="58"/>
      <c r="Q171" s="45"/>
      <c r="R171" s="48" t="str">
        <f>IF(AND(NOT(ISBLANK(Q171)),Dashboard!F16&gt;0), Q171/Dashboard!F16, "")</f>
        <v/>
      </c>
      <c r="S171" s="45"/>
      <c r="T171" s="48" t="str">
        <f>IF(AND(NOT(ISBLANK(S171)),Dashboard!F96&gt;0), S171/Dashboard!F96, "")</f>
        <v/>
      </c>
      <c r="U171" s="45"/>
      <c r="V171" s="48" t="str">
        <f>IF(AND(NOT(ISBLANK(U171)),Dashboard!F97&gt;0), U171/Dashboard!F97, "")</f>
        <v/>
      </c>
      <c r="W171" s="45"/>
      <c r="X171" s="48" t="str">
        <f>IF(AND(NOT(ISBLANK(W171)),Dashboard!F98&gt;0), W171/Dashboard!F98, "")</f>
        <v/>
      </c>
    </row>
    <row r="172" spans="16:24" x14ac:dyDescent="0.35">
      <c r="P172" s="58"/>
      <c r="Q172" s="45"/>
      <c r="R172" s="48" t="str">
        <f>IF(AND(NOT(ISBLANK(Q172)),Dashboard!F16&gt;0), Q172/Dashboard!F16, "")</f>
        <v/>
      </c>
      <c r="S172" s="45"/>
      <c r="T172" s="48" t="str">
        <f>IF(AND(NOT(ISBLANK(S172)),Dashboard!F96&gt;0), S172/Dashboard!F96, "")</f>
        <v/>
      </c>
      <c r="U172" s="45"/>
      <c r="V172" s="48" t="str">
        <f>IF(AND(NOT(ISBLANK(U172)),Dashboard!F97&gt;0), U172/Dashboard!F97, "")</f>
        <v/>
      </c>
      <c r="W172" s="45"/>
      <c r="X172" s="48" t="str">
        <f>IF(AND(NOT(ISBLANK(W172)),Dashboard!F98&gt;0), W172/Dashboard!F98, "")</f>
        <v/>
      </c>
    </row>
    <row r="173" spans="16:24" x14ac:dyDescent="0.35">
      <c r="P173" s="58"/>
      <c r="Q173" s="45"/>
      <c r="R173" s="48" t="str">
        <f>IF(AND(NOT(ISBLANK(Q173)),Dashboard!F16&gt;0), Q173/Dashboard!F16, "")</f>
        <v/>
      </c>
      <c r="S173" s="45"/>
      <c r="T173" s="48" t="str">
        <f>IF(AND(NOT(ISBLANK(S173)),Dashboard!F96&gt;0), S173/Dashboard!F96, "")</f>
        <v/>
      </c>
      <c r="U173" s="45"/>
      <c r="V173" s="48" t="str">
        <f>IF(AND(NOT(ISBLANK(U173)),Dashboard!F97&gt;0), U173/Dashboard!F97, "")</f>
        <v/>
      </c>
      <c r="W173" s="45"/>
      <c r="X173" s="48" t="str">
        <f>IF(AND(NOT(ISBLANK(W173)),Dashboard!F98&gt;0), W173/Dashboard!F98, "")</f>
        <v/>
      </c>
    </row>
    <row r="174" spans="16:24" x14ac:dyDescent="0.35">
      <c r="P174" s="58"/>
      <c r="Q174" s="45"/>
      <c r="R174" s="48" t="str">
        <f>IF(AND(NOT(ISBLANK(Q174)),Dashboard!F16&gt;0), Q174/Dashboard!F16, "")</f>
        <v/>
      </c>
      <c r="S174" s="45"/>
      <c r="T174" s="48" t="str">
        <f>IF(AND(NOT(ISBLANK(S174)),Dashboard!F96&gt;0), S174/Dashboard!F96, "")</f>
        <v/>
      </c>
      <c r="U174" s="45"/>
      <c r="V174" s="48" t="str">
        <f>IF(AND(NOT(ISBLANK(U174)),Dashboard!F97&gt;0), U174/Dashboard!F97, "")</f>
        <v/>
      </c>
      <c r="W174" s="45"/>
      <c r="X174" s="48" t="str">
        <f>IF(AND(NOT(ISBLANK(W174)),Dashboard!F98&gt;0), W174/Dashboard!F98, "")</f>
        <v/>
      </c>
    </row>
    <row r="175" spans="16:24" x14ac:dyDescent="0.35">
      <c r="P175" s="58"/>
      <c r="Q175" s="45"/>
      <c r="R175" s="48" t="str">
        <f>IF(AND(NOT(ISBLANK(Q175)),Dashboard!F16&gt;0), Q175/Dashboard!F16, "")</f>
        <v/>
      </c>
      <c r="S175" s="45"/>
      <c r="T175" s="48" t="str">
        <f>IF(AND(NOT(ISBLANK(S175)),Dashboard!F96&gt;0), S175/Dashboard!F96, "")</f>
        <v/>
      </c>
      <c r="U175" s="45"/>
      <c r="V175" s="48" t="str">
        <f>IF(AND(NOT(ISBLANK(U175)),Dashboard!F97&gt;0), U175/Dashboard!F97, "")</f>
        <v/>
      </c>
      <c r="W175" s="45"/>
      <c r="X175" s="48" t="str">
        <f>IF(AND(NOT(ISBLANK(W175)),Dashboard!F98&gt;0), W175/Dashboard!F98, "")</f>
        <v/>
      </c>
    </row>
    <row r="176" spans="16:24" x14ac:dyDescent="0.35">
      <c r="P176" s="58"/>
      <c r="Q176" s="45"/>
      <c r="R176" s="48" t="str">
        <f>IF(AND(NOT(ISBLANK(Q176)),Dashboard!F16&gt;0), Q176/Dashboard!F16, "")</f>
        <v/>
      </c>
      <c r="S176" s="45"/>
      <c r="T176" s="48" t="str">
        <f>IF(AND(NOT(ISBLANK(S176)),Dashboard!F96&gt;0), S176/Dashboard!F96, "")</f>
        <v/>
      </c>
      <c r="U176" s="45"/>
      <c r="V176" s="48" t="str">
        <f>IF(AND(NOT(ISBLANK(U176)),Dashboard!F97&gt;0), U176/Dashboard!F97, "")</f>
        <v/>
      </c>
      <c r="W176" s="45"/>
      <c r="X176" s="48" t="str">
        <f>IF(AND(NOT(ISBLANK(W176)),Dashboard!F98&gt;0), W176/Dashboard!F98, "")</f>
        <v/>
      </c>
    </row>
    <row r="177" spans="2:24" x14ac:dyDescent="0.35">
      <c r="P177" s="58"/>
      <c r="Q177" s="45"/>
      <c r="R177" s="48" t="str">
        <f>IF(AND(NOT(ISBLANK(Q177)),Dashboard!F16&gt;0), Q177/Dashboard!F16, "")</f>
        <v/>
      </c>
      <c r="S177" s="45"/>
      <c r="T177" s="48" t="str">
        <f>IF(AND(NOT(ISBLANK(S177)),Dashboard!F96&gt;0), S177/Dashboard!F96, "")</f>
        <v/>
      </c>
      <c r="U177" s="45"/>
      <c r="V177" s="48" t="str">
        <f>IF(AND(NOT(ISBLANK(U177)),Dashboard!F97&gt;0), U177/Dashboard!F97, "")</f>
        <v/>
      </c>
      <c r="W177" s="45"/>
      <c r="X177" s="48" t="str">
        <f>IF(AND(NOT(ISBLANK(W177)),Dashboard!F98&gt;0), W177/Dashboard!F98, "")</f>
        <v/>
      </c>
    </row>
    <row r="178" spans="2:24" x14ac:dyDescent="0.35">
      <c r="P178" s="58"/>
      <c r="Q178" s="45"/>
      <c r="R178" s="48" t="str">
        <f>IF(AND(NOT(ISBLANK(Q178)),Dashboard!F16&gt;0), Q178/Dashboard!F16, "")</f>
        <v/>
      </c>
      <c r="S178" s="45"/>
      <c r="T178" s="48" t="str">
        <f>IF(AND(NOT(ISBLANK(S178)),Dashboard!F96&gt;0), S178/Dashboard!F96, "")</f>
        <v/>
      </c>
      <c r="U178" s="45"/>
      <c r="V178" s="48" t="str">
        <f>IF(AND(NOT(ISBLANK(U178)),Dashboard!F97&gt;0), U178/Dashboard!F97, "")</f>
        <v/>
      </c>
      <c r="W178" s="45"/>
      <c r="X178" s="48" t="str">
        <f>IF(AND(NOT(ISBLANK(W178)),Dashboard!F98&gt;0), W178/Dashboard!F98, "")</f>
        <v/>
      </c>
    </row>
    <row r="179" spans="2:24" x14ac:dyDescent="0.35">
      <c r="P179" s="58"/>
      <c r="Q179" s="45"/>
      <c r="R179" s="48" t="str">
        <f>IF(AND(NOT(ISBLANK(Q179)),Dashboard!F16&gt;0), Q179/Dashboard!F16, "")</f>
        <v/>
      </c>
      <c r="S179" s="45"/>
      <c r="T179" s="48" t="str">
        <f>IF(AND(NOT(ISBLANK(S179)),Dashboard!F96&gt;0), S179/Dashboard!F96, "")</f>
        <v/>
      </c>
      <c r="U179" s="45"/>
      <c r="V179" s="48" t="str">
        <f>IF(AND(NOT(ISBLANK(U179)),Dashboard!F97&gt;0), U179/Dashboard!F97, "")</f>
        <v/>
      </c>
      <c r="W179" s="45"/>
      <c r="X179" s="48" t="str">
        <f>IF(AND(NOT(ISBLANK(W179)),Dashboard!F98&gt;0), W179/Dashboard!F98, "")</f>
        <v/>
      </c>
    </row>
    <row r="180" spans="2:24" x14ac:dyDescent="0.35">
      <c r="P180" s="58"/>
      <c r="Q180" s="45"/>
      <c r="R180" s="48" t="str">
        <f>IF(AND(NOT(ISBLANK(Q180)),Dashboard!F16&gt;0), Q180/Dashboard!F16, "")</f>
        <v/>
      </c>
      <c r="S180" s="45"/>
      <c r="T180" s="48" t="str">
        <f>IF(AND(NOT(ISBLANK(S180)),Dashboard!F96&gt;0), S180/Dashboard!F96, "")</f>
        <v/>
      </c>
      <c r="U180" s="45"/>
      <c r="V180" s="48" t="str">
        <f>IF(AND(NOT(ISBLANK(U180)),Dashboard!F97&gt;0), U180/Dashboard!F97, "")</f>
        <v/>
      </c>
      <c r="W180" s="45"/>
      <c r="X180" s="48" t="str">
        <f>IF(AND(NOT(ISBLANK(W180)),Dashboard!F98&gt;0), W180/Dashboard!F98, "")</f>
        <v/>
      </c>
    </row>
    <row r="181" spans="2:24" x14ac:dyDescent="0.35">
      <c r="P181" s="58"/>
      <c r="Q181" s="45"/>
      <c r="R181" s="48" t="str">
        <f>IF(AND(NOT(ISBLANK(Q181)),Dashboard!F16&gt;0), Q181/Dashboard!F16, "")</f>
        <v/>
      </c>
      <c r="S181" s="45"/>
      <c r="T181" s="48" t="str">
        <f>IF(AND(NOT(ISBLANK(S181)),Dashboard!F96&gt;0), S181/Dashboard!F96, "")</f>
        <v/>
      </c>
      <c r="U181" s="45"/>
      <c r="V181" s="48" t="str">
        <f>IF(AND(NOT(ISBLANK(U181)),Dashboard!F97&gt;0), U181/Dashboard!F97, "")</f>
        <v/>
      </c>
      <c r="W181" s="45"/>
      <c r="X181" s="48" t="str">
        <f>IF(AND(NOT(ISBLANK(W181)),Dashboard!F98&gt;0), W181/Dashboard!F98, "")</f>
        <v/>
      </c>
    </row>
    <row r="182" spans="2:24" x14ac:dyDescent="0.35">
      <c r="P182" s="58"/>
      <c r="Q182" s="45"/>
      <c r="R182" s="48" t="str">
        <f>IF(AND(NOT(ISBLANK(Q182)),Dashboard!F16&gt;0), Q182/Dashboard!F16, "")</f>
        <v/>
      </c>
      <c r="S182" s="45"/>
      <c r="T182" s="48" t="str">
        <f>IF(AND(NOT(ISBLANK(S182)),Dashboard!F96&gt;0), S182/Dashboard!F96, "")</f>
        <v/>
      </c>
      <c r="U182" s="45"/>
      <c r="V182" s="48" t="str">
        <f>IF(AND(NOT(ISBLANK(U182)),Dashboard!F97&gt;0), U182/Dashboard!F97, "")</f>
        <v/>
      </c>
      <c r="W182" s="45"/>
      <c r="X182" s="48" t="str">
        <f>IF(AND(NOT(ISBLANK(W182)),Dashboard!F98&gt;0), W182/Dashboard!F98, "")</f>
        <v/>
      </c>
    </row>
    <row r="187" spans="2:24" ht="21" x14ac:dyDescent="0.5">
      <c r="B187" s="42" t="s">
        <v>2751</v>
      </c>
      <c r="P187" s="59" t="s">
        <v>2752</v>
      </c>
    </row>
    <row r="189" spans="2:24" ht="45" customHeight="1" x14ac:dyDescent="0.35">
      <c r="B189" s="300" t="s">
        <v>2753</v>
      </c>
      <c r="C189" s="293"/>
      <c r="D189" s="293"/>
      <c r="E189" s="293"/>
      <c r="F189" s="293"/>
      <c r="P189" s="300" t="s">
        <v>2754</v>
      </c>
      <c r="Q189" s="293"/>
      <c r="R189" s="293"/>
      <c r="S189" s="293"/>
      <c r="T189" s="293"/>
      <c r="U189" s="293"/>
    </row>
    <row r="190" spans="2:24" ht="35" customHeight="1" x14ac:dyDescent="0.35">
      <c r="P190" s="297" t="s">
        <v>2755</v>
      </c>
      <c r="Q190" s="297"/>
      <c r="R190" s="297" t="s">
        <v>2756</v>
      </c>
      <c r="S190" s="297"/>
      <c r="T190" s="297"/>
    </row>
    <row r="191" spans="2:24" ht="30" customHeight="1" x14ac:dyDescent="0.35">
      <c r="P191" s="301">
        <v>0</v>
      </c>
      <c r="Q191" s="302"/>
      <c r="R191" s="303" t="s">
        <v>2757</v>
      </c>
      <c r="S191" s="304"/>
      <c r="T191" s="304"/>
    </row>
    <row r="194" spans="16:22" ht="25" customHeight="1" x14ac:dyDescent="0.35">
      <c r="P194" s="68" t="s">
        <v>2740</v>
      </c>
      <c r="Q194" s="68" t="s">
        <v>2758</v>
      </c>
      <c r="R194" s="68" t="s">
        <v>2759</v>
      </c>
      <c r="S194" s="305" t="s">
        <v>8</v>
      </c>
      <c r="T194" s="305"/>
      <c r="U194" s="305"/>
      <c r="V194" s="293"/>
    </row>
    <row r="195" spans="16:22" ht="20" customHeight="1" x14ac:dyDescent="0.35">
      <c r="P195" s="70"/>
      <c r="Q195" s="71"/>
      <c r="R195" s="72" t="str">
        <f>IF(AND(NOT(ISBLANK(Q195)), Dashboard!$P191&gt;0), Q195/Dashboard!$P191, "")</f>
        <v/>
      </c>
      <c r="S195" s="306"/>
      <c r="T195" s="307"/>
      <c r="U195" s="307"/>
      <c r="V195" s="307"/>
    </row>
    <row r="196" spans="16:22" ht="20" customHeight="1" x14ac:dyDescent="0.35">
      <c r="P196" s="70"/>
      <c r="Q196" s="71"/>
      <c r="R196" s="72" t="str">
        <f>IF(AND(NOT(ISBLANK(Q196)), Dashboard!$P191&gt;0), Q196/Dashboard!$P191, "")</f>
        <v/>
      </c>
      <c r="S196" s="306"/>
      <c r="T196" s="307"/>
      <c r="U196" s="307"/>
      <c r="V196" s="307"/>
    </row>
    <row r="197" spans="16:22" ht="20" customHeight="1" x14ac:dyDescent="0.35">
      <c r="P197" s="70"/>
      <c r="Q197" s="71"/>
      <c r="R197" s="72" t="str">
        <f>IF(AND(NOT(ISBLANK(Q197)), Dashboard!$P191&gt;0), Q197/Dashboard!$P191, "")</f>
        <v/>
      </c>
      <c r="S197" s="306"/>
      <c r="T197" s="307"/>
      <c r="U197" s="307"/>
      <c r="V197" s="307"/>
    </row>
    <row r="198" spans="16:22" ht="20" customHeight="1" x14ac:dyDescent="0.35">
      <c r="P198" s="70"/>
      <c r="Q198" s="71"/>
      <c r="R198" s="72" t="str">
        <f>IF(AND(NOT(ISBLANK(Q198)), Dashboard!$P191&gt;0), Q198/Dashboard!$P191, "")</f>
        <v/>
      </c>
      <c r="S198" s="306"/>
      <c r="T198" s="307"/>
      <c r="U198" s="307"/>
      <c r="V198" s="307"/>
    </row>
    <row r="199" spans="16:22" ht="20" customHeight="1" x14ac:dyDescent="0.35">
      <c r="P199" s="70"/>
      <c r="Q199" s="71"/>
      <c r="R199" s="72" t="str">
        <f>IF(AND(NOT(ISBLANK(Q199)), Dashboard!$P191&gt;0), Q199/Dashboard!$P191, "")</f>
        <v/>
      </c>
      <c r="S199" s="306"/>
      <c r="T199" s="307"/>
      <c r="U199" s="307"/>
      <c r="V199" s="307"/>
    </row>
    <row r="200" spans="16:22" ht="20" customHeight="1" x14ac:dyDescent="0.35">
      <c r="P200" s="70"/>
      <c r="Q200" s="71"/>
      <c r="R200" s="72" t="str">
        <f>IF(AND(NOT(ISBLANK(Q200)), Dashboard!$P191&gt;0), Q200/Dashboard!$P191, "")</f>
        <v/>
      </c>
      <c r="S200" s="306"/>
      <c r="T200" s="307"/>
      <c r="U200" s="307"/>
      <c r="V200" s="307"/>
    </row>
    <row r="201" spans="16:22" ht="20" customHeight="1" x14ac:dyDescent="0.35">
      <c r="P201" s="70"/>
      <c r="Q201" s="71"/>
      <c r="R201" s="72" t="str">
        <f>IF(AND(NOT(ISBLANK(Q201)), Dashboard!$P191&gt;0), Q201/Dashboard!$P191, "")</f>
        <v/>
      </c>
      <c r="S201" s="306"/>
      <c r="T201" s="307"/>
      <c r="U201" s="307"/>
      <c r="V201" s="307"/>
    </row>
    <row r="202" spans="16:22" ht="20" customHeight="1" x14ac:dyDescent="0.35">
      <c r="P202" s="70"/>
      <c r="Q202" s="71"/>
      <c r="R202" s="72" t="str">
        <f>IF(AND(NOT(ISBLANK(Q202)), Dashboard!$P191&gt;0), Q202/Dashboard!$P191, "")</f>
        <v/>
      </c>
      <c r="S202" s="306"/>
      <c r="T202" s="307"/>
      <c r="U202" s="307"/>
      <c r="V202" s="307"/>
    </row>
    <row r="203" spans="16:22" ht="20" customHeight="1" x14ac:dyDescent="0.35">
      <c r="P203" s="70"/>
      <c r="Q203" s="71"/>
      <c r="R203" s="72" t="str">
        <f>IF(AND(NOT(ISBLANK(Q203)), Dashboard!$P191&gt;0), Q203/Dashboard!$P191, "")</f>
        <v/>
      </c>
      <c r="S203" s="306"/>
      <c r="T203" s="307"/>
      <c r="U203" s="307"/>
      <c r="V203" s="307"/>
    </row>
    <row r="204" spans="16:22" ht="20" customHeight="1" x14ac:dyDescent="0.35">
      <c r="P204" s="70"/>
      <c r="Q204" s="71"/>
      <c r="R204" s="72" t="str">
        <f>IF(AND(NOT(ISBLANK(Q204)), Dashboard!$P191&gt;0), Q204/Dashboard!$P191, "")</f>
        <v/>
      </c>
      <c r="S204" s="306"/>
      <c r="T204" s="307"/>
      <c r="U204" s="307"/>
      <c r="V204" s="307"/>
    </row>
    <row r="205" spans="16:22" ht="20" customHeight="1" x14ac:dyDescent="0.35">
      <c r="P205" s="70"/>
      <c r="Q205" s="71"/>
      <c r="R205" s="72" t="str">
        <f>IF(AND(NOT(ISBLANK(Q205)), Dashboard!$P191&gt;0), Q205/Dashboard!$P191, "")</f>
        <v/>
      </c>
      <c r="S205" s="306"/>
      <c r="T205" s="307"/>
      <c r="U205" s="307"/>
      <c r="V205" s="307"/>
    </row>
    <row r="206" spans="16:22" ht="20" customHeight="1" x14ac:dyDescent="0.35">
      <c r="P206" s="70"/>
      <c r="Q206" s="71"/>
      <c r="R206" s="72" t="str">
        <f>IF(AND(NOT(ISBLANK(Q206)), Dashboard!$P191&gt;0), Q206/Dashboard!$P191, "")</f>
        <v/>
      </c>
      <c r="S206" s="306"/>
      <c r="T206" s="307"/>
      <c r="U206" s="307"/>
      <c r="V206" s="307"/>
    </row>
    <row r="207" spans="16:22" ht="20" customHeight="1" x14ac:dyDescent="0.35">
      <c r="P207" s="70"/>
      <c r="Q207" s="71"/>
      <c r="R207" s="72" t="str">
        <f>IF(AND(NOT(ISBLANK(Q207)), Dashboard!$P191&gt;0), Q207/Dashboard!$P191, "")</f>
        <v/>
      </c>
      <c r="S207" s="306"/>
      <c r="T207" s="307"/>
      <c r="U207" s="307"/>
      <c r="V207" s="307"/>
    </row>
    <row r="208" spans="16:22" ht="20" customHeight="1" x14ac:dyDescent="0.35">
      <c r="P208" s="70"/>
      <c r="Q208" s="71"/>
      <c r="R208" s="72" t="str">
        <f>IF(AND(NOT(ISBLANK(Q208)), Dashboard!$P191&gt;0), Q208/Dashboard!$P191, "")</f>
        <v/>
      </c>
      <c r="S208" s="306"/>
      <c r="T208" s="307"/>
      <c r="U208" s="307"/>
      <c r="V208" s="307"/>
    </row>
    <row r="209" spans="2:22" ht="20" customHeight="1" x14ac:dyDescent="0.35">
      <c r="P209" s="70"/>
      <c r="Q209" s="71"/>
      <c r="R209" s="72" t="str">
        <f>IF(AND(NOT(ISBLANK(Q209)), Dashboard!$P191&gt;0), Q209/Dashboard!$P191, "")</f>
        <v/>
      </c>
      <c r="S209" s="306"/>
      <c r="T209" s="307"/>
      <c r="U209" s="307"/>
      <c r="V209" s="307"/>
    </row>
    <row r="210" spans="2:22" ht="20" customHeight="1" x14ac:dyDescent="0.35">
      <c r="P210" s="70"/>
      <c r="Q210" s="71"/>
      <c r="R210" s="72" t="str">
        <f>IF(AND(NOT(ISBLANK(Q210)), Dashboard!$P191&gt;0), Q210/Dashboard!$P191, "")</f>
        <v/>
      </c>
      <c r="S210" s="306"/>
      <c r="T210" s="307"/>
      <c r="U210" s="307"/>
      <c r="V210" s="307"/>
    </row>
    <row r="211" spans="2:22" ht="20" customHeight="1" x14ac:dyDescent="0.35">
      <c r="P211" s="70"/>
      <c r="Q211" s="71"/>
      <c r="R211" s="72" t="str">
        <f>IF(AND(NOT(ISBLANK(Q211)), Dashboard!$P191&gt;0), Q211/Dashboard!$P191, "")</f>
        <v/>
      </c>
      <c r="S211" s="306"/>
      <c r="T211" s="307"/>
      <c r="U211" s="307"/>
      <c r="V211" s="307"/>
    </row>
    <row r="212" spans="2:22" ht="20" customHeight="1" x14ac:dyDescent="0.35">
      <c r="P212" s="70"/>
      <c r="Q212" s="71"/>
      <c r="R212" s="72" t="str">
        <f>IF(AND(NOT(ISBLANK(Q212)), Dashboard!$P191&gt;0), Q212/Dashboard!$P191, "")</f>
        <v/>
      </c>
      <c r="S212" s="306"/>
      <c r="T212" s="307"/>
      <c r="U212" s="307"/>
      <c r="V212" s="307"/>
    </row>
    <row r="213" spans="2:22" ht="20" customHeight="1" x14ac:dyDescent="0.35">
      <c r="P213" s="70"/>
      <c r="Q213" s="71"/>
      <c r="R213" s="72" t="str">
        <f>IF(AND(NOT(ISBLANK(Q213)), Dashboard!$P191&gt;0), Q213/Dashboard!$P191, "")</f>
        <v/>
      </c>
      <c r="S213" s="306"/>
      <c r="T213" s="307"/>
      <c r="U213" s="307"/>
      <c r="V213" s="307"/>
    </row>
    <row r="214" spans="2:22" ht="20" customHeight="1" x14ac:dyDescent="0.35">
      <c r="P214" s="70"/>
      <c r="Q214" s="71"/>
      <c r="R214" s="72" t="str">
        <f>IF(AND(NOT(ISBLANK(Q214)), Dashboard!$P191&gt;0), Q214/Dashboard!$P191, "")</f>
        <v/>
      </c>
      <c r="S214" s="306"/>
      <c r="T214" s="307"/>
      <c r="U214" s="307"/>
      <c r="V214" s="307"/>
    </row>
    <row r="218" spans="2:22" ht="32" customHeight="1" x14ac:dyDescent="0.35">
      <c r="B218" s="291" t="s">
        <v>2601</v>
      </c>
      <c r="C218" s="291"/>
      <c r="D218" s="291"/>
      <c r="E218" s="291"/>
      <c r="F218" s="291"/>
      <c r="G218" s="291"/>
      <c r="H218" s="291"/>
      <c r="I218" s="291"/>
    </row>
  </sheetData>
  <mergeCells count="55">
    <mergeCell ref="B218:I218"/>
    <mergeCell ref="S210:V210"/>
    <mergeCell ref="S211:V211"/>
    <mergeCell ref="S212:V212"/>
    <mergeCell ref="S213:V213"/>
    <mergeCell ref="S214:V214"/>
    <mergeCell ref="S205:V205"/>
    <mergeCell ref="S206:V206"/>
    <mergeCell ref="S207:V207"/>
    <mergeCell ref="S208:V208"/>
    <mergeCell ref="S209:V209"/>
    <mergeCell ref="S200:V200"/>
    <mergeCell ref="S201:V201"/>
    <mergeCell ref="S202:V202"/>
    <mergeCell ref="S203:V203"/>
    <mergeCell ref="S204:V204"/>
    <mergeCell ref="S195:V195"/>
    <mergeCell ref="S196:V196"/>
    <mergeCell ref="S197:V197"/>
    <mergeCell ref="S198:V198"/>
    <mergeCell ref="S199:V199"/>
    <mergeCell ref="P190:Q190"/>
    <mergeCell ref="R190:T190"/>
    <mergeCell ref="P191:Q191"/>
    <mergeCell ref="R191:T191"/>
    <mergeCell ref="S194:V194"/>
    <mergeCell ref="C139:D139"/>
    <mergeCell ref="G139:H139"/>
    <mergeCell ref="B148:F148"/>
    <mergeCell ref="P148:W148"/>
    <mergeCell ref="B189:F189"/>
    <mergeCell ref="P189:U189"/>
    <mergeCell ref="C136:D136"/>
    <mergeCell ref="G136:H136"/>
    <mergeCell ref="C137:D137"/>
    <mergeCell ref="G137:H137"/>
    <mergeCell ref="C138:D138"/>
    <mergeCell ref="G138:H138"/>
    <mergeCell ref="C133:D133"/>
    <mergeCell ref="G133:H133"/>
    <mergeCell ref="C134:D134"/>
    <mergeCell ref="G134:H134"/>
    <mergeCell ref="C135:D135"/>
    <mergeCell ref="G135:H135"/>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34:H139">
    <cfRule type="expression" dxfId="80" priority="4">
      <formula>$G134&gt;=0.8</formula>
    </cfRule>
    <cfRule type="expression" dxfId="79" priority="5">
      <formula>AND($G134&gt;=0.5,$G134&lt;0.8)</formula>
    </cfRule>
    <cfRule type="expression" dxfId="78" priority="6">
      <formula>$G134&lt;0.5</formula>
    </cfRule>
  </conditionalFormatting>
  <conditionalFormatting sqref="K134:K139">
    <cfRule type="cellIs" dxfId="77" priority="7" operator="greaterThan">
      <formula>0</formula>
    </cfRule>
  </conditionalFormatting>
  <conditionalFormatting sqref="L134:L139">
    <cfRule type="cellIs" dxfId="76" priority="8" operator="greaterThan">
      <formula>0</formula>
    </cfRule>
  </conditionalFormatting>
  <conditionalFormatting sqref="M134:M139">
    <cfRule type="cellIs" dxfId="75" priority="9" operator="greaterThan">
      <formula>0</formula>
    </cfRule>
  </conditionalFormatting>
  <conditionalFormatting sqref="N134:N139">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53" xr:uid="{00000000-0002-0000-0100-000000000000}">
      <formula1>0</formula1>
      <formula2>C16</formula2>
    </dataValidation>
    <dataValidation type="whole" allowBlank="1" showErrorMessage="1" errorTitle="Invalid count" error="Value must be between 0 and the current implemented total." sqref="S153" xr:uid="{00000000-0002-0000-0100-000001000000}">
      <formula1>0</formula1>
      <formula2>C96</formula2>
    </dataValidation>
    <dataValidation type="whole" allowBlank="1" showErrorMessage="1" errorTitle="Invalid count" error="Value must be between 0 and the current implemented total." sqref="U153" xr:uid="{00000000-0002-0000-0100-000002000000}">
      <formula1>0</formula1>
      <formula2>C97</formula2>
    </dataValidation>
    <dataValidation type="whole" allowBlank="1" showErrorMessage="1" errorTitle="Invalid count" error="Value must be between 0 and the current implemented total." sqref="W153" xr:uid="{00000000-0002-0000-0100-000003000000}">
      <formula1>0</formula1>
      <formula2>C98</formula2>
    </dataValidation>
    <dataValidation type="whole" allowBlank="1" showErrorMessage="1" errorTitle="Invalid overall count" error="Overall count must be between 0 and the current implemented total." sqref="Q154" xr:uid="{00000000-0002-0000-0100-000004000000}">
      <formula1>0</formula1>
      <formula2>C16</formula2>
    </dataValidation>
    <dataValidation type="whole" allowBlank="1" showErrorMessage="1" errorTitle="Invalid count" error="Value must be between 0 and the current implemented total." sqref="S154" xr:uid="{00000000-0002-0000-0100-000005000000}">
      <formula1>0</formula1>
      <formula2>C96</formula2>
    </dataValidation>
    <dataValidation type="whole" allowBlank="1" showErrorMessage="1" errorTitle="Invalid count" error="Value must be between 0 and the current implemented total." sqref="U154" xr:uid="{00000000-0002-0000-0100-000006000000}">
      <formula1>0</formula1>
      <formula2>C97</formula2>
    </dataValidation>
    <dataValidation type="whole" allowBlank="1" showErrorMessage="1" errorTitle="Invalid count" error="Value must be between 0 and the current implemented total." sqref="W154" xr:uid="{00000000-0002-0000-0100-000007000000}">
      <formula1>0</formula1>
      <formula2>C98</formula2>
    </dataValidation>
    <dataValidation type="whole" allowBlank="1" showErrorMessage="1" errorTitle="Invalid overall count" error="Overall count must be between 0 and the current implemented total." sqref="Q155" xr:uid="{00000000-0002-0000-0100-000008000000}">
      <formula1>0</formula1>
      <formula2>C16</formula2>
    </dataValidation>
    <dataValidation type="whole" allowBlank="1" showErrorMessage="1" errorTitle="Invalid count" error="Value must be between 0 and the current implemented total." sqref="S155" xr:uid="{00000000-0002-0000-0100-000009000000}">
      <formula1>0</formula1>
      <formula2>C96</formula2>
    </dataValidation>
    <dataValidation type="whole" allowBlank="1" showErrorMessage="1" errorTitle="Invalid count" error="Value must be between 0 and the current implemented total." sqref="U155" xr:uid="{00000000-0002-0000-0100-00000A000000}">
      <formula1>0</formula1>
      <formula2>C97</formula2>
    </dataValidation>
    <dataValidation type="whole" allowBlank="1" showErrorMessage="1" errorTitle="Invalid count" error="Value must be between 0 and the current implemented total." sqref="W155" xr:uid="{00000000-0002-0000-0100-00000B000000}">
      <formula1>0</formula1>
      <formula2>C98</formula2>
    </dataValidation>
    <dataValidation type="whole" allowBlank="1" showErrorMessage="1" errorTitle="Invalid overall count" error="Overall count must be between 0 and the current implemented total." sqref="Q156" xr:uid="{00000000-0002-0000-0100-00000C000000}">
      <formula1>0</formula1>
      <formula2>C16</formula2>
    </dataValidation>
    <dataValidation type="whole" allowBlank="1" showErrorMessage="1" errorTitle="Invalid count" error="Value must be between 0 and the current implemented total." sqref="S156" xr:uid="{00000000-0002-0000-0100-00000D000000}">
      <formula1>0</formula1>
      <formula2>C96</formula2>
    </dataValidation>
    <dataValidation type="whole" allowBlank="1" showErrorMessage="1" errorTitle="Invalid count" error="Value must be between 0 and the current implemented total." sqref="U156" xr:uid="{00000000-0002-0000-0100-00000E000000}">
      <formula1>0</formula1>
      <formula2>C97</formula2>
    </dataValidation>
    <dataValidation type="whole" allowBlank="1" showErrorMessage="1" errorTitle="Invalid count" error="Value must be between 0 and the current implemented total." sqref="W156" xr:uid="{00000000-0002-0000-0100-00000F000000}">
      <formula1>0</formula1>
      <formula2>C98</formula2>
    </dataValidation>
    <dataValidation type="whole" allowBlank="1" showErrorMessage="1" errorTitle="Invalid overall count" error="Overall count must be between 0 and the current implemented total." sqref="Q157" xr:uid="{00000000-0002-0000-0100-000010000000}">
      <formula1>0</formula1>
      <formula2>C16</formula2>
    </dataValidation>
    <dataValidation type="whole" allowBlank="1" showErrorMessage="1" errorTitle="Invalid count" error="Value must be between 0 and the current implemented total." sqref="S157" xr:uid="{00000000-0002-0000-0100-000011000000}">
      <formula1>0</formula1>
      <formula2>C96</formula2>
    </dataValidation>
    <dataValidation type="whole" allowBlank="1" showErrorMessage="1" errorTitle="Invalid count" error="Value must be between 0 and the current implemented total." sqref="U157" xr:uid="{00000000-0002-0000-0100-000012000000}">
      <formula1>0</formula1>
      <formula2>C97</formula2>
    </dataValidation>
    <dataValidation type="whole" allowBlank="1" showErrorMessage="1" errorTitle="Invalid count" error="Value must be between 0 and the current implemented total." sqref="W157" xr:uid="{00000000-0002-0000-0100-000013000000}">
      <formula1>0</formula1>
      <formula2>C98</formula2>
    </dataValidation>
    <dataValidation type="whole" allowBlank="1" showErrorMessage="1" errorTitle="Invalid overall count" error="Overall count must be between 0 and the current implemented total." sqref="Q158" xr:uid="{00000000-0002-0000-0100-000014000000}">
      <formula1>0</formula1>
      <formula2>C16</formula2>
    </dataValidation>
    <dataValidation type="whole" allowBlank="1" showErrorMessage="1" errorTitle="Invalid count" error="Value must be between 0 and the current implemented total." sqref="S158" xr:uid="{00000000-0002-0000-0100-000015000000}">
      <formula1>0</formula1>
      <formula2>C96</formula2>
    </dataValidation>
    <dataValidation type="whole" allowBlank="1" showErrorMessage="1" errorTitle="Invalid count" error="Value must be between 0 and the current implemented total." sqref="U158" xr:uid="{00000000-0002-0000-0100-000016000000}">
      <formula1>0</formula1>
      <formula2>C97</formula2>
    </dataValidation>
    <dataValidation type="whole" allowBlank="1" showErrorMessage="1" errorTitle="Invalid count" error="Value must be between 0 and the current implemented total." sqref="W158" xr:uid="{00000000-0002-0000-0100-000017000000}">
      <formula1>0</formula1>
      <formula2>C98</formula2>
    </dataValidation>
    <dataValidation type="whole" allowBlank="1" showErrorMessage="1" errorTitle="Invalid overall count" error="Overall count must be between 0 and the current implemented total." sqref="Q159" xr:uid="{00000000-0002-0000-0100-000018000000}">
      <formula1>0</formula1>
      <formula2>C16</formula2>
    </dataValidation>
    <dataValidation type="whole" allowBlank="1" showErrorMessage="1" errorTitle="Invalid count" error="Value must be between 0 and the current implemented total." sqref="S159" xr:uid="{00000000-0002-0000-0100-000019000000}">
      <formula1>0</formula1>
      <formula2>C96</formula2>
    </dataValidation>
    <dataValidation type="whole" allowBlank="1" showErrorMessage="1" errorTitle="Invalid count" error="Value must be between 0 and the current implemented total." sqref="U159" xr:uid="{00000000-0002-0000-0100-00001A000000}">
      <formula1>0</formula1>
      <formula2>C97</formula2>
    </dataValidation>
    <dataValidation type="whole" allowBlank="1" showErrorMessage="1" errorTitle="Invalid count" error="Value must be between 0 and the current implemented total." sqref="W159" xr:uid="{00000000-0002-0000-0100-00001B000000}">
      <formula1>0</formula1>
      <formula2>C98</formula2>
    </dataValidation>
    <dataValidation type="whole" allowBlank="1" showErrorMessage="1" errorTitle="Invalid overall count" error="Overall count must be between 0 and the current implemented total." sqref="Q160" xr:uid="{00000000-0002-0000-0100-00001C000000}">
      <formula1>0</formula1>
      <formula2>C16</formula2>
    </dataValidation>
    <dataValidation type="whole" allowBlank="1" showErrorMessage="1" errorTitle="Invalid count" error="Value must be between 0 and the current implemented total." sqref="S160" xr:uid="{00000000-0002-0000-0100-00001D000000}">
      <formula1>0</formula1>
      <formula2>C96</formula2>
    </dataValidation>
    <dataValidation type="whole" allowBlank="1" showErrorMessage="1" errorTitle="Invalid count" error="Value must be between 0 and the current implemented total." sqref="U160" xr:uid="{00000000-0002-0000-0100-00001E000000}">
      <formula1>0</formula1>
      <formula2>C97</formula2>
    </dataValidation>
    <dataValidation type="whole" allowBlank="1" showErrorMessage="1" errorTitle="Invalid count" error="Value must be between 0 and the current implemented total." sqref="W160" xr:uid="{00000000-0002-0000-0100-00001F000000}">
      <formula1>0</formula1>
      <formula2>C98</formula2>
    </dataValidation>
    <dataValidation type="whole" allowBlank="1" showErrorMessage="1" errorTitle="Invalid overall count" error="Overall count must be between 0 and the current implemented total." sqref="Q161" xr:uid="{00000000-0002-0000-0100-000020000000}">
      <formula1>0</formula1>
      <formula2>C16</formula2>
    </dataValidation>
    <dataValidation type="whole" allowBlank="1" showErrorMessage="1" errorTitle="Invalid count" error="Value must be between 0 and the current implemented total." sqref="S161" xr:uid="{00000000-0002-0000-0100-000021000000}">
      <formula1>0</formula1>
      <formula2>C96</formula2>
    </dataValidation>
    <dataValidation type="whole" allowBlank="1" showErrorMessage="1" errorTitle="Invalid count" error="Value must be between 0 and the current implemented total." sqref="U161" xr:uid="{00000000-0002-0000-0100-000022000000}">
      <formula1>0</formula1>
      <formula2>C97</formula2>
    </dataValidation>
    <dataValidation type="whole" allowBlank="1" showErrorMessage="1" errorTitle="Invalid count" error="Value must be between 0 and the current implemented total." sqref="W161" xr:uid="{00000000-0002-0000-0100-000023000000}">
      <formula1>0</formula1>
      <formula2>C98</formula2>
    </dataValidation>
    <dataValidation type="whole" allowBlank="1" showErrorMessage="1" errorTitle="Invalid overall count" error="Overall count must be between 0 and the current implemented total." sqref="Q162" xr:uid="{00000000-0002-0000-0100-000024000000}">
      <formula1>0</formula1>
      <formula2>C16</formula2>
    </dataValidation>
    <dataValidation type="whole" allowBlank="1" showErrorMessage="1" errorTitle="Invalid count" error="Value must be between 0 and the current implemented total." sqref="S162" xr:uid="{00000000-0002-0000-0100-000025000000}">
      <formula1>0</formula1>
      <formula2>C96</formula2>
    </dataValidation>
    <dataValidation type="whole" allowBlank="1" showErrorMessage="1" errorTitle="Invalid count" error="Value must be between 0 and the current implemented total." sqref="U162" xr:uid="{00000000-0002-0000-0100-000026000000}">
      <formula1>0</formula1>
      <formula2>C97</formula2>
    </dataValidation>
    <dataValidation type="whole" allowBlank="1" showErrorMessage="1" errorTitle="Invalid count" error="Value must be between 0 and the current implemented total." sqref="W162" xr:uid="{00000000-0002-0000-0100-000027000000}">
      <formula1>0</formula1>
      <formula2>C98</formula2>
    </dataValidation>
    <dataValidation type="whole" allowBlank="1" showErrorMessage="1" errorTitle="Invalid overall count" error="Overall count must be between 0 and the current implemented total." sqref="Q163" xr:uid="{00000000-0002-0000-0100-000028000000}">
      <formula1>0</formula1>
      <formula2>C16</formula2>
    </dataValidation>
    <dataValidation type="whole" allowBlank="1" showErrorMessage="1" errorTitle="Invalid count" error="Value must be between 0 and the current implemented total." sqref="S163" xr:uid="{00000000-0002-0000-0100-000029000000}">
      <formula1>0</formula1>
      <formula2>C96</formula2>
    </dataValidation>
    <dataValidation type="whole" allowBlank="1" showErrorMessage="1" errorTitle="Invalid count" error="Value must be between 0 and the current implemented total." sqref="U163" xr:uid="{00000000-0002-0000-0100-00002A000000}">
      <formula1>0</formula1>
      <formula2>C97</formula2>
    </dataValidation>
    <dataValidation type="whole" allowBlank="1" showErrorMessage="1" errorTitle="Invalid count" error="Value must be between 0 and the current implemented total." sqref="W163" xr:uid="{00000000-0002-0000-0100-00002B000000}">
      <formula1>0</formula1>
      <formula2>C98</formula2>
    </dataValidation>
    <dataValidation type="whole" allowBlank="1" showErrorMessage="1" errorTitle="Invalid overall count" error="Overall count must be between 0 and the current implemented total." sqref="Q164" xr:uid="{00000000-0002-0000-0100-00002C000000}">
      <formula1>0</formula1>
      <formula2>C16</formula2>
    </dataValidation>
    <dataValidation type="whole" allowBlank="1" showErrorMessage="1" errorTitle="Invalid count" error="Value must be between 0 and the current implemented total." sqref="S164" xr:uid="{00000000-0002-0000-0100-00002D000000}">
      <formula1>0</formula1>
      <formula2>C96</formula2>
    </dataValidation>
    <dataValidation type="whole" allowBlank="1" showErrorMessage="1" errorTitle="Invalid count" error="Value must be between 0 and the current implemented total." sqref="U164" xr:uid="{00000000-0002-0000-0100-00002E000000}">
      <formula1>0</formula1>
      <formula2>C97</formula2>
    </dataValidation>
    <dataValidation type="whole" allowBlank="1" showErrorMessage="1" errorTitle="Invalid count" error="Value must be between 0 and the current implemented total." sqref="W164" xr:uid="{00000000-0002-0000-0100-00002F000000}">
      <formula1>0</formula1>
      <formula2>C98</formula2>
    </dataValidation>
    <dataValidation type="whole" allowBlank="1" showErrorMessage="1" errorTitle="Invalid overall count" error="Overall count must be between 0 and the current implemented total." sqref="Q165" xr:uid="{00000000-0002-0000-0100-000030000000}">
      <formula1>0</formula1>
      <formula2>C16</formula2>
    </dataValidation>
    <dataValidation type="whole" allowBlank="1" showErrorMessage="1" errorTitle="Invalid count" error="Value must be between 0 and the current implemented total." sqref="S165" xr:uid="{00000000-0002-0000-0100-000031000000}">
      <formula1>0</formula1>
      <formula2>C96</formula2>
    </dataValidation>
    <dataValidation type="whole" allowBlank="1" showErrorMessage="1" errorTitle="Invalid count" error="Value must be between 0 and the current implemented total." sqref="U165" xr:uid="{00000000-0002-0000-0100-000032000000}">
      <formula1>0</formula1>
      <formula2>C97</formula2>
    </dataValidation>
    <dataValidation type="whole" allowBlank="1" showErrorMessage="1" errorTitle="Invalid count" error="Value must be between 0 and the current implemented total." sqref="W165" xr:uid="{00000000-0002-0000-0100-000033000000}">
      <formula1>0</formula1>
      <formula2>C98</formula2>
    </dataValidation>
    <dataValidation type="whole" allowBlank="1" showErrorMessage="1" errorTitle="Invalid overall count" error="Overall count must be between 0 and the current implemented total." sqref="Q166" xr:uid="{00000000-0002-0000-0100-000034000000}">
      <formula1>0</formula1>
      <formula2>C16</formula2>
    </dataValidation>
    <dataValidation type="whole" allowBlank="1" showErrorMessage="1" errorTitle="Invalid count" error="Value must be between 0 and the current implemented total." sqref="S166" xr:uid="{00000000-0002-0000-0100-000035000000}">
      <formula1>0</formula1>
      <formula2>C96</formula2>
    </dataValidation>
    <dataValidation type="whole" allowBlank="1" showErrorMessage="1" errorTitle="Invalid count" error="Value must be between 0 and the current implemented total." sqref="U166" xr:uid="{00000000-0002-0000-0100-000036000000}">
      <formula1>0</formula1>
      <formula2>C97</formula2>
    </dataValidation>
    <dataValidation type="whole" allowBlank="1" showErrorMessage="1" errorTitle="Invalid count" error="Value must be between 0 and the current implemented total." sqref="W166" xr:uid="{00000000-0002-0000-0100-000037000000}">
      <formula1>0</formula1>
      <formula2>C98</formula2>
    </dataValidation>
    <dataValidation type="whole" allowBlank="1" showErrorMessage="1" errorTitle="Invalid overall count" error="Overall count must be between 0 and the current implemented total." sqref="Q167" xr:uid="{00000000-0002-0000-0100-000038000000}">
      <formula1>0</formula1>
      <formula2>C16</formula2>
    </dataValidation>
    <dataValidation type="whole" allowBlank="1" showErrorMessage="1" errorTitle="Invalid count" error="Value must be between 0 and the current implemented total." sqref="S167" xr:uid="{00000000-0002-0000-0100-000039000000}">
      <formula1>0</formula1>
      <formula2>C96</formula2>
    </dataValidation>
    <dataValidation type="whole" allowBlank="1" showErrorMessage="1" errorTitle="Invalid count" error="Value must be between 0 and the current implemented total." sqref="U167" xr:uid="{00000000-0002-0000-0100-00003A000000}">
      <formula1>0</formula1>
      <formula2>C97</formula2>
    </dataValidation>
    <dataValidation type="whole" allowBlank="1" showErrorMessage="1" errorTitle="Invalid count" error="Value must be between 0 and the current implemented total." sqref="W167" xr:uid="{00000000-0002-0000-0100-00003B000000}">
      <formula1>0</formula1>
      <formula2>C98</formula2>
    </dataValidation>
    <dataValidation type="whole" allowBlank="1" showErrorMessage="1" errorTitle="Invalid overall count" error="Overall count must be between 0 and the current implemented total." sqref="Q168" xr:uid="{00000000-0002-0000-0100-00003C000000}">
      <formula1>0</formula1>
      <formula2>C16</formula2>
    </dataValidation>
    <dataValidation type="whole" allowBlank="1" showErrorMessage="1" errorTitle="Invalid count" error="Value must be between 0 and the current implemented total." sqref="S168" xr:uid="{00000000-0002-0000-0100-00003D000000}">
      <formula1>0</formula1>
      <formula2>C96</formula2>
    </dataValidation>
    <dataValidation type="whole" allowBlank="1" showErrorMessage="1" errorTitle="Invalid count" error="Value must be between 0 and the current implemented total." sqref="U168" xr:uid="{00000000-0002-0000-0100-00003E000000}">
      <formula1>0</formula1>
      <formula2>C97</formula2>
    </dataValidation>
    <dataValidation type="whole" allowBlank="1" showErrorMessage="1" errorTitle="Invalid count" error="Value must be between 0 and the current implemented total." sqref="W168" xr:uid="{00000000-0002-0000-0100-00003F000000}">
      <formula1>0</formula1>
      <formula2>C98</formula2>
    </dataValidation>
    <dataValidation type="whole" allowBlank="1" showErrorMessage="1" errorTitle="Invalid overall count" error="Overall count must be between 0 and the current implemented total." sqref="Q169" xr:uid="{00000000-0002-0000-0100-000040000000}">
      <formula1>0</formula1>
      <formula2>C16</formula2>
    </dataValidation>
    <dataValidation type="whole" allowBlank="1" showErrorMessage="1" errorTitle="Invalid count" error="Value must be between 0 and the current implemented total." sqref="S169" xr:uid="{00000000-0002-0000-0100-000041000000}">
      <formula1>0</formula1>
      <formula2>C96</formula2>
    </dataValidation>
    <dataValidation type="whole" allowBlank="1" showErrorMessage="1" errorTitle="Invalid count" error="Value must be between 0 and the current implemented total." sqref="U169" xr:uid="{00000000-0002-0000-0100-000042000000}">
      <formula1>0</formula1>
      <formula2>C97</formula2>
    </dataValidation>
    <dataValidation type="whole" allowBlank="1" showErrorMessage="1" errorTitle="Invalid count" error="Value must be between 0 and the current implemented total." sqref="W169" xr:uid="{00000000-0002-0000-0100-000043000000}">
      <formula1>0</formula1>
      <formula2>C98</formula2>
    </dataValidation>
    <dataValidation type="whole" allowBlank="1" showErrorMessage="1" errorTitle="Invalid overall count" error="Overall count must be between 0 and the current implemented total." sqref="Q170" xr:uid="{00000000-0002-0000-0100-000044000000}">
      <formula1>0</formula1>
      <formula2>C16</formula2>
    </dataValidation>
    <dataValidation type="whole" allowBlank="1" showErrorMessage="1" errorTitle="Invalid count" error="Value must be between 0 and the current implemented total." sqref="S170" xr:uid="{00000000-0002-0000-0100-000045000000}">
      <formula1>0</formula1>
      <formula2>C96</formula2>
    </dataValidation>
    <dataValidation type="whole" allowBlank="1" showErrorMessage="1" errorTitle="Invalid count" error="Value must be between 0 and the current implemented total." sqref="U170" xr:uid="{00000000-0002-0000-0100-000046000000}">
      <formula1>0</formula1>
      <formula2>C97</formula2>
    </dataValidation>
    <dataValidation type="whole" allowBlank="1" showErrorMessage="1" errorTitle="Invalid count" error="Value must be between 0 and the current implemented total." sqref="W170" xr:uid="{00000000-0002-0000-0100-000047000000}">
      <formula1>0</formula1>
      <formula2>C98</formula2>
    </dataValidation>
    <dataValidation type="whole" allowBlank="1" showErrorMessage="1" errorTitle="Invalid overall count" error="Overall count must be between 0 and the current implemented total." sqref="Q171" xr:uid="{00000000-0002-0000-0100-000048000000}">
      <formula1>0</formula1>
      <formula2>C16</formula2>
    </dataValidation>
    <dataValidation type="whole" allowBlank="1" showErrorMessage="1" errorTitle="Invalid count" error="Value must be between 0 and the current implemented total." sqref="S171" xr:uid="{00000000-0002-0000-0100-000049000000}">
      <formula1>0</formula1>
      <formula2>C96</formula2>
    </dataValidation>
    <dataValidation type="whole" allowBlank="1" showErrorMessage="1" errorTitle="Invalid count" error="Value must be between 0 and the current implemented total." sqref="U171" xr:uid="{00000000-0002-0000-0100-00004A000000}">
      <formula1>0</formula1>
      <formula2>C97</formula2>
    </dataValidation>
    <dataValidation type="whole" allowBlank="1" showErrorMessage="1" errorTitle="Invalid count" error="Value must be between 0 and the current implemented total." sqref="W171" xr:uid="{00000000-0002-0000-0100-00004B000000}">
      <formula1>0</formula1>
      <formula2>C98</formula2>
    </dataValidation>
    <dataValidation type="whole" allowBlank="1" showErrorMessage="1" errorTitle="Invalid overall count" error="Overall count must be between 0 and the current implemented total." sqref="Q172" xr:uid="{00000000-0002-0000-0100-00004C000000}">
      <formula1>0</formula1>
      <formula2>C16</formula2>
    </dataValidation>
    <dataValidation type="whole" allowBlank="1" showErrorMessage="1" errorTitle="Invalid count" error="Value must be between 0 and the current implemented total." sqref="S172" xr:uid="{00000000-0002-0000-0100-00004D000000}">
      <formula1>0</formula1>
      <formula2>C96</formula2>
    </dataValidation>
    <dataValidation type="whole" allowBlank="1" showErrorMessage="1" errorTitle="Invalid count" error="Value must be between 0 and the current implemented total." sqref="U172" xr:uid="{00000000-0002-0000-0100-00004E000000}">
      <formula1>0</formula1>
      <formula2>C97</formula2>
    </dataValidation>
    <dataValidation type="whole" allowBlank="1" showErrorMessage="1" errorTitle="Invalid count" error="Value must be between 0 and the current implemented total." sqref="W172" xr:uid="{00000000-0002-0000-0100-00004F000000}">
      <formula1>0</formula1>
      <formula2>C98</formula2>
    </dataValidation>
    <dataValidation type="whole" allowBlank="1" showErrorMessage="1" errorTitle="Invalid overall count" error="Overall count must be between 0 and the current implemented total." sqref="Q173" xr:uid="{00000000-0002-0000-0100-000050000000}">
      <formula1>0</formula1>
      <formula2>C16</formula2>
    </dataValidation>
    <dataValidation type="whole" allowBlank="1" showErrorMessage="1" errorTitle="Invalid count" error="Value must be between 0 and the current implemented total." sqref="S173" xr:uid="{00000000-0002-0000-0100-000051000000}">
      <formula1>0</formula1>
      <formula2>C96</formula2>
    </dataValidation>
    <dataValidation type="whole" allowBlank="1" showErrorMessage="1" errorTitle="Invalid count" error="Value must be between 0 and the current implemented total." sqref="U173" xr:uid="{00000000-0002-0000-0100-000052000000}">
      <formula1>0</formula1>
      <formula2>C97</formula2>
    </dataValidation>
    <dataValidation type="whole" allowBlank="1" showErrorMessage="1" errorTitle="Invalid count" error="Value must be between 0 and the current implemented total." sqref="W173" xr:uid="{00000000-0002-0000-0100-000053000000}">
      <formula1>0</formula1>
      <formula2>C98</formula2>
    </dataValidation>
    <dataValidation type="whole" allowBlank="1" showErrorMessage="1" errorTitle="Invalid overall count" error="Overall count must be between 0 and the current implemented total." sqref="Q174" xr:uid="{00000000-0002-0000-0100-000054000000}">
      <formula1>0</formula1>
      <formula2>C16</formula2>
    </dataValidation>
    <dataValidation type="whole" allowBlank="1" showErrorMessage="1" errorTitle="Invalid count" error="Value must be between 0 and the current implemented total." sqref="S174" xr:uid="{00000000-0002-0000-0100-000055000000}">
      <formula1>0</formula1>
      <formula2>C96</formula2>
    </dataValidation>
    <dataValidation type="whole" allowBlank="1" showErrorMessage="1" errorTitle="Invalid count" error="Value must be between 0 and the current implemented total." sqref="U174" xr:uid="{00000000-0002-0000-0100-000056000000}">
      <formula1>0</formula1>
      <formula2>C97</formula2>
    </dataValidation>
    <dataValidation type="whole" allowBlank="1" showErrorMessage="1" errorTitle="Invalid count" error="Value must be between 0 and the current implemented total." sqref="W174" xr:uid="{00000000-0002-0000-0100-000057000000}">
      <formula1>0</formula1>
      <formula2>C98</formula2>
    </dataValidation>
    <dataValidation type="whole" allowBlank="1" showErrorMessage="1" errorTitle="Invalid overall count" error="Overall count must be between 0 and the current implemented total." sqref="Q175" xr:uid="{00000000-0002-0000-0100-000058000000}">
      <formula1>0</formula1>
      <formula2>C16</formula2>
    </dataValidation>
    <dataValidation type="whole" allowBlank="1" showErrorMessage="1" errorTitle="Invalid count" error="Value must be between 0 and the current implemented total." sqref="S175" xr:uid="{00000000-0002-0000-0100-000059000000}">
      <formula1>0</formula1>
      <formula2>C96</formula2>
    </dataValidation>
    <dataValidation type="whole" allowBlank="1" showErrorMessage="1" errorTitle="Invalid count" error="Value must be between 0 and the current implemented total." sqref="U175" xr:uid="{00000000-0002-0000-0100-00005A000000}">
      <formula1>0</formula1>
      <formula2>C97</formula2>
    </dataValidation>
    <dataValidation type="whole" allowBlank="1" showErrorMessage="1" errorTitle="Invalid count" error="Value must be between 0 and the current implemented total." sqref="W175" xr:uid="{00000000-0002-0000-0100-00005B000000}">
      <formula1>0</formula1>
      <formula2>C98</formula2>
    </dataValidation>
    <dataValidation type="whole" allowBlank="1" showErrorMessage="1" errorTitle="Invalid overall count" error="Overall count must be between 0 and the current implemented total." sqref="Q176" xr:uid="{00000000-0002-0000-0100-00005C000000}">
      <formula1>0</formula1>
      <formula2>C16</formula2>
    </dataValidation>
    <dataValidation type="whole" allowBlank="1" showErrorMessage="1" errorTitle="Invalid count" error="Value must be between 0 and the current implemented total." sqref="S176" xr:uid="{00000000-0002-0000-0100-00005D000000}">
      <formula1>0</formula1>
      <formula2>C96</formula2>
    </dataValidation>
    <dataValidation type="whole" allowBlank="1" showErrorMessage="1" errorTitle="Invalid count" error="Value must be between 0 and the current implemented total." sqref="U176" xr:uid="{00000000-0002-0000-0100-00005E000000}">
      <formula1>0</formula1>
      <formula2>C97</formula2>
    </dataValidation>
    <dataValidation type="whole" allowBlank="1" showErrorMessage="1" errorTitle="Invalid count" error="Value must be between 0 and the current implemented total." sqref="W176" xr:uid="{00000000-0002-0000-0100-00005F000000}">
      <formula1>0</formula1>
      <formula2>C98</formula2>
    </dataValidation>
    <dataValidation type="whole" allowBlank="1" showErrorMessage="1" errorTitle="Invalid overall count" error="Overall count must be between 0 and the current implemented total." sqref="Q177" xr:uid="{00000000-0002-0000-0100-000060000000}">
      <formula1>0</formula1>
      <formula2>C16</formula2>
    </dataValidation>
    <dataValidation type="whole" allowBlank="1" showErrorMessage="1" errorTitle="Invalid count" error="Value must be between 0 and the current implemented total." sqref="S177" xr:uid="{00000000-0002-0000-0100-000061000000}">
      <formula1>0</formula1>
      <formula2>C96</formula2>
    </dataValidation>
    <dataValidation type="whole" allowBlank="1" showErrorMessage="1" errorTitle="Invalid count" error="Value must be between 0 and the current implemented total." sqref="U177" xr:uid="{00000000-0002-0000-0100-000062000000}">
      <formula1>0</formula1>
      <formula2>C97</formula2>
    </dataValidation>
    <dataValidation type="whole" allowBlank="1" showErrorMessage="1" errorTitle="Invalid count" error="Value must be between 0 and the current implemented total." sqref="W177" xr:uid="{00000000-0002-0000-0100-000063000000}">
      <formula1>0</formula1>
      <formula2>C98</formula2>
    </dataValidation>
    <dataValidation type="whole" allowBlank="1" showErrorMessage="1" errorTitle="Invalid overall count" error="Overall count must be between 0 and the current implemented total." sqref="Q178" xr:uid="{00000000-0002-0000-0100-000064000000}">
      <formula1>0</formula1>
      <formula2>C16</formula2>
    </dataValidation>
    <dataValidation type="whole" allowBlank="1" showErrorMessage="1" errorTitle="Invalid count" error="Value must be between 0 and the current implemented total." sqref="S178" xr:uid="{00000000-0002-0000-0100-000065000000}">
      <formula1>0</formula1>
      <formula2>C96</formula2>
    </dataValidation>
    <dataValidation type="whole" allowBlank="1" showErrorMessage="1" errorTitle="Invalid count" error="Value must be between 0 and the current implemented total." sqref="U178" xr:uid="{00000000-0002-0000-0100-000066000000}">
      <formula1>0</formula1>
      <formula2>C97</formula2>
    </dataValidation>
    <dataValidation type="whole" allowBlank="1" showErrorMessage="1" errorTitle="Invalid count" error="Value must be between 0 and the current implemented total." sqref="W178" xr:uid="{00000000-0002-0000-0100-000067000000}">
      <formula1>0</formula1>
      <formula2>C98</formula2>
    </dataValidation>
    <dataValidation type="whole" allowBlank="1" showErrorMessage="1" errorTitle="Invalid overall count" error="Overall count must be between 0 and the current implemented total." sqref="Q179" xr:uid="{00000000-0002-0000-0100-000068000000}">
      <formula1>0</formula1>
      <formula2>C16</formula2>
    </dataValidation>
    <dataValidation type="whole" allowBlank="1" showErrorMessage="1" errorTitle="Invalid count" error="Value must be between 0 and the current implemented total." sqref="S179" xr:uid="{00000000-0002-0000-0100-000069000000}">
      <formula1>0</formula1>
      <formula2>C96</formula2>
    </dataValidation>
    <dataValidation type="whole" allowBlank="1" showErrorMessage="1" errorTitle="Invalid count" error="Value must be between 0 and the current implemented total." sqref="U179" xr:uid="{00000000-0002-0000-0100-00006A000000}">
      <formula1>0</formula1>
      <formula2>C97</formula2>
    </dataValidation>
    <dataValidation type="whole" allowBlank="1" showErrorMessage="1" errorTitle="Invalid count" error="Value must be between 0 and the current implemented total." sqref="W179" xr:uid="{00000000-0002-0000-0100-00006B000000}">
      <formula1>0</formula1>
      <formula2>C98</formula2>
    </dataValidation>
    <dataValidation type="whole" allowBlank="1" showErrorMessage="1" errorTitle="Invalid overall count" error="Overall count must be between 0 and the current implemented total." sqref="Q180" xr:uid="{00000000-0002-0000-0100-00006C000000}">
      <formula1>0</formula1>
      <formula2>C16</formula2>
    </dataValidation>
    <dataValidation type="whole" allowBlank="1" showErrorMessage="1" errorTitle="Invalid count" error="Value must be between 0 and the current implemented total." sqref="S180" xr:uid="{00000000-0002-0000-0100-00006D000000}">
      <formula1>0</formula1>
      <formula2>C96</formula2>
    </dataValidation>
    <dataValidation type="whole" allowBlank="1" showErrorMessage="1" errorTitle="Invalid count" error="Value must be between 0 and the current implemented total." sqref="U180" xr:uid="{00000000-0002-0000-0100-00006E000000}">
      <formula1>0</formula1>
      <formula2>C97</formula2>
    </dataValidation>
    <dataValidation type="whole" allowBlank="1" showErrorMessage="1" errorTitle="Invalid count" error="Value must be between 0 and the current implemented total." sqref="W180" xr:uid="{00000000-0002-0000-0100-00006F000000}">
      <formula1>0</formula1>
      <formula2>C98</formula2>
    </dataValidation>
    <dataValidation type="whole" allowBlank="1" showErrorMessage="1" errorTitle="Invalid overall count" error="Overall count must be between 0 and the current implemented total." sqref="Q181" xr:uid="{00000000-0002-0000-0100-000070000000}">
      <formula1>0</formula1>
      <formula2>C16</formula2>
    </dataValidation>
    <dataValidation type="whole" allowBlank="1" showErrorMessage="1" errorTitle="Invalid count" error="Value must be between 0 and the current implemented total." sqref="S181" xr:uid="{00000000-0002-0000-0100-000071000000}">
      <formula1>0</formula1>
      <formula2>C96</formula2>
    </dataValidation>
    <dataValidation type="whole" allowBlank="1" showErrorMessage="1" errorTitle="Invalid count" error="Value must be between 0 and the current implemented total." sqref="U181" xr:uid="{00000000-0002-0000-0100-000072000000}">
      <formula1>0</formula1>
      <formula2>C97</formula2>
    </dataValidation>
    <dataValidation type="whole" allowBlank="1" showErrorMessage="1" errorTitle="Invalid count" error="Value must be between 0 and the current implemented total." sqref="W181" xr:uid="{00000000-0002-0000-0100-000073000000}">
      <formula1>0</formula1>
      <formula2>C98</formula2>
    </dataValidation>
    <dataValidation type="whole" allowBlank="1" showErrorMessage="1" errorTitle="Invalid overall count" error="Overall count must be between 0 and the current implemented total." sqref="Q182" xr:uid="{00000000-0002-0000-0100-000074000000}">
      <formula1>0</formula1>
      <formula2>C16</formula2>
    </dataValidation>
    <dataValidation type="whole" allowBlank="1" showErrorMessage="1" errorTitle="Invalid count" error="Value must be between 0 and the current implemented total." sqref="S182" xr:uid="{00000000-0002-0000-0100-000075000000}">
      <formula1>0</formula1>
      <formula2>C96</formula2>
    </dataValidation>
    <dataValidation type="whole" allowBlank="1" showErrorMessage="1" errorTitle="Invalid count" error="Value must be between 0 and the current implemented total." sqref="U182" xr:uid="{00000000-0002-0000-0100-000076000000}">
      <formula1>0</formula1>
      <formula2>C97</formula2>
    </dataValidation>
    <dataValidation type="whole" allowBlank="1" showErrorMessage="1" errorTitle="Invalid count" error="Value must be between 0 and the current implemented total." sqref="W182" xr:uid="{00000000-0002-0000-0100-000077000000}">
      <formula1>0</formula1>
      <formula2>C98</formula2>
    </dataValidation>
    <dataValidation type="whole" allowBlank="1" showErrorMessage="1" errorTitle="Invalid Asset Count" error="Value must be between 0 and the Total Asset Numbers above." sqref="Q195" xr:uid="{00000000-0002-0000-0100-000078000000}">
      <formula1>0</formula1>
      <formula2>$P191</formula2>
    </dataValidation>
    <dataValidation type="whole" allowBlank="1" showErrorMessage="1" errorTitle="Invalid Asset Count" error="Value must be between 0 and the Total Asset Numbers above." sqref="Q196" xr:uid="{00000000-0002-0000-0100-000079000000}">
      <formula1>0</formula1>
      <formula2>$P191</formula2>
    </dataValidation>
    <dataValidation type="whole" allowBlank="1" showErrorMessage="1" errorTitle="Invalid Asset Count" error="Value must be between 0 and the Total Asset Numbers above." sqref="Q197" xr:uid="{00000000-0002-0000-0100-00007A000000}">
      <formula1>0</formula1>
      <formula2>$P191</formula2>
    </dataValidation>
    <dataValidation type="whole" allowBlank="1" showErrorMessage="1" errorTitle="Invalid Asset Count" error="Value must be between 0 and the Total Asset Numbers above." sqref="Q198" xr:uid="{00000000-0002-0000-0100-00007B000000}">
      <formula1>0</formula1>
      <formula2>$P191</formula2>
    </dataValidation>
    <dataValidation type="whole" allowBlank="1" showErrorMessage="1" errorTitle="Invalid Asset Count" error="Value must be between 0 and the Total Asset Numbers above." sqref="Q199" xr:uid="{00000000-0002-0000-0100-00007C000000}">
      <formula1>0</formula1>
      <formula2>$P191</formula2>
    </dataValidation>
    <dataValidation type="whole" allowBlank="1" showErrorMessage="1" errorTitle="Invalid Asset Count" error="Value must be between 0 and the Total Asset Numbers above." sqref="Q200" xr:uid="{00000000-0002-0000-0100-00007D000000}">
      <formula1>0</formula1>
      <formula2>$P191</formula2>
    </dataValidation>
    <dataValidation type="whole" allowBlank="1" showErrorMessage="1" errorTitle="Invalid Asset Count" error="Value must be between 0 and the Total Asset Numbers above." sqref="Q201" xr:uid="{00000000-0002-0000-0100-00007E000000}">
      <formula1>0</formula1>
      <formula2>$P191</formula2>
    </dataValidation>
    <dataValidation type="whole" allowBlank="1" showErrorMessage="1" errorTitle="Invalid Asset Count" error="Value must be between 0 and the Total Asset Numbers above." sqref="Q202" xr:uid="{00000000-0002-0000-0100-00007F000000}">
      <formula1>0</formula1>
      <formula2>$P191</formula2>
    </dataValidation>
    <dataValidation type="whole" allowBlank="1" showErrorMessage="1" errorTitle="Invalid Asset Count" error="Value must be between 0 and the Total Asset Numbers above." sqref="Q203" xr:uid="{00000000-0002-0000-0100-000080000000}">
      <formula1>0</formula1>
      <formula2>$P191</formula2>
    </dataValidation>
    <dataValidation type="whole" allowBlank="1" showErrorMessage="1" errorTitle="Invalid Asset Count" error="Value must be between 0 and the Total Asset Numbers above." sqref="Q204" xr:uid="{00000000-0002-0000-0100-000081000000}">
      <formula1>0</formula1>
      <formula2>$P191</formula2>
    </dataValidation>
    <dataValidation type="whole" allowBlank="1" showErrorMessage="1" errorTitle="Invalid Asset Count" error="Value must be between 0 and the Total Asset Numbers above." sqref="Q205" xr:uid="{00000000-0002-0000-0100-000082000000}">
      <formula1>0</formula1>
      <formula2>$P191</formula2>
    </dataValidation>
    <dataValidation type="whole" allowBlank="1" showErrorMessage="1" errorTitle="Invalid Asset Count" error="Value must be between 0 and the Total Asset Numbers above." sqref="Q206" xr:uid="{00000000-0002-0000-0100-000083000000}">
      <formula1>0</formula1>
      <formula2>$P191</formula2>
    </dataValidation>
    <dataValidation type="whole" allowBlank="1" showErrorMessage="1" errorTitle="Invalid Asset Count" error="Value must be between 0 and the Total Asset Numbers above." sqref="Q207" xr:uid="{00000000-0002-0000-0100-000084000000}">
      <formula1>0</formula1>
      <formula2>$P191</formula2>
    </dataValidation>
    <dataValidation type="whole" allowBlank="1" showErrorMessage="1" errorTitle="Invalid Asset Count" error="Value must be between 0 and the Total Asset Numbers above." sqref="Q208" xr:uid="{00000000-0002-0000-0100-000085000000}">
      <formula1>0</formula1>
      <formula2>$P191</formula2>
    </dataValidation>
    <dataValidation type="whole" allowBlank="1" showErrorMessage="1" errorTitle="Invalid Asset Count" error="Value must be between 0 and the Total Asset Numbers above." sqref="Q209" xr:uid="{00000000-0002-0000-0100-000086000000}">
      <formula1>0</formula1>
      <formula2>$P191</formula2>
    </dataValidation>
    <dataValidation type="whole" allowBlank="1" showErrorMessage="1" errorTitle="Invalid Asset Count" error="Value must be between 0 and the Total Asset Numbers above." sqref="Q210" xr:uid="{00000000-0002-0000-0100-000087000000}">
      <formula1>0</formula1>
      <formula2>$P191</formula2>
    </dataValidation>
    <dataValidation type="whole" allowBlank="1" showErrorMessage="1" errorTitle="Invalid Asset Count" error="Value must be between 0 and the Total Asset Numbers above." sqref="Q211" xr:uid="{00000000-0002-0000-0100-000088000000}">
      <formula1>0</formula1>
      <formula2>$P191</formula2>
    </dataValidation>
    <dataValidation type="whole" allowBlank="1" showErrorMessage="1" errorTitle="Invalid Asset Count" error="Value must be between 0 and the Total Asset Numbers above." sqref="Q212" xr:uid="{00000000-0002-0000-0100-000089000000}">
      <formula1>0</formula1>
      <formula2>$P191</formula2>
    </dataValidation>
    <dataValidation type="whole" allowBlank="1" showErrorMessage="1" errorTitle="Invalid Asset Count" error="Value must be between 0 and the Total Asset Numbers above." sqref="Q213" xr:uid="{00000000-0002-0000-0100-00008A000000}">
      <formula1>0</formula1>
      <formula2>$P191</formula2>
    </dataValidation>
    <dataValidation type="whole" allowBlank="1" showErrorMessage="1" errorTitle="Invalid Asset Count" error="Value must be between 0 and the Total Asset Numbers above." sqref="Q214" xr:uid="{00000000-0002-0000-0100-00008B000000}">
      <formula1>0</formula1>
      <formula2>$P191</formula2>
    </dataValidation>
  </dataValidations>
  <hyperlinks>
    <hyperlink ref="B218"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11"/>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256"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27</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27</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27</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27</v>
      </c>
      <c r="D7" s="3" t="s">
        <v>17</v>
      </c>
      <c r="E7" s="4" t="s">
        <v>18</v>
      </c>
      <c r="F7" s="4" t="s">
        <v>19</v>
      </c>
      <c r="G7" s="4" t="s">
        <v>20</v>
      </c>
      <c r="H7" s="4" t="s">
        <v>21</v>
      </c>
      <c r="I7" s="5" t="s">
        <v>21</v>
      </c>
      <c r="J7" s="1" t="s">
        <v>43</v>
      </c>
      <c r="K7" s="1" t="s">
        <v>48</v>
      </c>
      <c r="L7" s="1" t="s">
        <v>45</v>
      </c>
      <c r="M7" s="4" t="str">
        <f t="shared" si="0"/>
        <v>Outstanding</v>
      </c>
      <c r="N7" s="13" t="s">
        <v>21</v>
      </c>
    </row>
    <row r="8" spans="1:14" ht="60" customHeight="1" x14ac:dyDescent="0.35">
      <c r="A8" s="11" t="s">
        <v>49</v>
      </c>
      <c r="B8" s="1" t="s">
        <v>50</v>
      </c>
      <c r="C8" s="2" t="s">
        <v>27</v>
      </c>
      <c r="D8" s="3" t="s">
        <v>17</v>
      </c>
      <c r="E8" s="4" t="s">
        <v>18</v>
      </c>
      <c r="F8" s="4" t="s">
        <v>19</v>
      </c>
      <c r="G8" s="4" t="s">
        <v>20</v>
      </c>
      <c r="H8" s="4" t="s">
        <v>21</v>
      </c>
      <c r="I8" s="5" t="s">
        <v>21</v>
      </c>
      <c r="J8" s="1" t="s">
        <v>51</v>
      </c>
      <c r="K8" s="1" t="s">
        <v>52</v>
      </c>
      <c r="L8" s="1" t="s">
        <v>53</v>
      </c>
      <c r="M8" s="4" t="str">
        <f t="shared" si="0"/>
        <v>Outstanding</v>
      </c>
      <c r="N8" s="13" t="s">
        <v>21</v>
      </c>
    </row>
    <row r="9" spans="1:14" ht="60" customHeight="1" x14ac:dyDescent="0.35">
      <c r="A9" s="11" t="s">
        <v>54</v>
      </c>
      <c r="B9" s="1" t="s">
        <v>55</v>
      </c>
      <c r="C9" s="2" t="s">
        <v>27</v>
      </c>
      <c r="D9" s="3" t="s">
        <v>56</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27</v>
      </c>
      <c r="D10" s="3" t="s">
        <v>56</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27</v>
      </c>
      <c r="D11" s="3" t="s">
        <v>56</v>
      </c>
      <c r="E11" s="4" t="s">
        <v>18</v>
      </c>
      <c r="F11" s="4" t="s">
        <v>19</v>
      </c>
      <c r="G11" s="4" t="s">
        <v>20</v>
      </c>
      <c r="H11" s="4" t="s">
        <v>21</v>
      </c>
      <c r="I11" s="5" t="s">
        <v>21</v>
      </c>
      <c r="J11" s="1" t="s">
        <v>62</v>
      </c>
      <c r="K11" s="1" t="s">
        <v>67</v>
      </c>
      <c r="L11" s="1" t="s">
        <v>64</v>
      </c>
      <c r="M11" s="4" t="str">
        <f t="shared" si="0"/>
        <v>Outstanding</v>
      </c>
      <c r="N11" s="13" t="s">
        <v>21</v>
      </c>
    </row>
    <row r="12" spans="1:14" ht="60" customHeight="1" x14ac:dyDescent="0.35">
      <c r="A12" s="11" t="s">
        <v>68</v>
      </c>
      <c r="B12" s="1" t="s">
        <v>69</v>
      </c>
      <c r="C12" s="2" t="s">
        <v>27</v>
      </c>
      <c r="D12" s="3" t="s">
        <v>56</v>
      </c>
      <c r="E12" s="4" t="s">
        <v>18</v>
      </c>
      <c r="F12" s="4" t="s">
        <v>19</v>
      </c>
      <c r="G12" s="4" t="s">
        <v>20</v>
      </c>
      <c r="H12" s="4" t="s">
        <v>21</v>
      </c>
      <c r="I12" s="5" t="s">
        <v>21</v>
      </c>
      <c r="J12" s="1" t="s">
        <v>62</v>
      </c>
      <c r="K12" s="1" t="s">
        <v>67</v>
      </c>
      <c r="L12" s="1" t="s">
        <v>64</v>
      </c>
      <c r="M12" s="4" t="str">
        <f t="shared" si="0"/>
        <v>Outstanding</v>
      </c>
      <c r="N12" s="13" t="s">
        <v>21</v>
      </c>
    </row>
    <row r="13" spans="1:14" ht="60" customHeight="1" x14ac:dyDescent="0.35">
      <c r="A13" s="11" t="s">
        <v>70</v>
      </c>
      <c r="B13" s="1" t="s">
        <v>71</v>
      </c>
      <c r="C13" s="2" t="s">
        <v>27</v>
      </c>
      <c r="D13" s="3" t="s">
        <v>56</v>
      </c>
      <c r="E13" s="4" t="s">
        <v>18</v>
      </c>
      <c r="F13" s="4" t="s">
        <v>19</v>
      </c>
      <c r="G13" s="4" t="s">
        <v>20</v>
      </c>
      <c r="H13" s="4" t="s">
        <v>21</v>
      </c>
      <c r="I13" s="5" t="s">
        <v>21</v>
      </c>
      <c r="J13" s="1" t="s">
        <v>72</v>
      </c>
      <c r="K13" s="1" t="s">
        <v>67</v>
      </c>
      <c r="L13" s="1" t="s">
        <v>73</v>
      </c>
      <c r="M13" s="4" t="str">
        <f t="shared" si="0"/>
        <v>Outstanding</v>
      </c>
      <c r="N13" s="13" t="s">
        <v>21</v>
      </c>
    </row>
    <row r="14" spans="1:14" ht="60" customHeight="1" x14ac:dyDescent="0.35">
      <c r="A14" s="11" t="s">
        <v>74</v>
      </c>
      <c r="B14" s="1" t="s">
        <v>75</v>
      </c>
      <c r="C14" s="2" t="s">
        <v>27</v>
      </c>
      <c r="D14" s="3" t="s">
        <v>56</v>
      </c>
      <c r="E14" s="4" t="s">
        <v>18</v>
      </c>
      <c r="F14" s="4" t="s">
        <v>19</v>
      </c>
      <c r="G14" s="4" t="s">
        <v>20</v>
      </c>
      <c r="H14" s="4" t="s">
        <v>21</v>
      </c>
      <c r="I14" s="5" t="s">
        <v>21</v>
      </c>
      <c r="J14" s="1" t="s">
        <v>76</v>
      </c>
      <c r="K14" s="1" t="s">
        <v>77</v>
      </c>
      <c r="L14" s="1" t="s">
        <v>78</v>
      </c>
      <c r="M14" s="4" t="str">
        <f t="shared" si="0"/>
        <v>Outstanding</v>
      </c>
      <c r="N14" s="13" t="s">
        <v>21</v>
      </c>
    </row>
    <row r="15" spans="1:14" ht="60" customHeight="1" x14ac:dyDescent="0.35">
      <c r="A15" s="11" t="s">
        <v>79</v>
      </c>
      <c r="B15" s="1" t="s">
        <v>80</v>
      </c>
      <c r="C15" s="2" t="s">
        <v>27</v>
      </c>
      <c r="D15" s="3" t="s">
        <v>56</v>
      </c>
      <c r="E15" s="4" t="s">
        <v>18</v>
      </c>
      <c r="F15" s="4" t="s">
        <v>19</v>
      </c>
      <c r="G15" s="4" t="s">
        <v>20</v>
      </c>
      <c r="H15" s="4" t="s">
        <v>21</v>
      </c>
      <c r="I15" s="5" t="s">
        <v>21</v>
      </c>
      <c r="J15" s="1" t="s">
        <v>81</v>
      </c>
      <c r="K15" s="1" t="s">
        <v>82</v>
      </c>
      <c r="L15" s="1" t="s">
        <v>83</v>
      </c>
      <c r="M15" s="4" t="str">
        <f t="shared" si="0"/>
        <v>Outstanding</v>
      </c>
      <c r="N15" s="13" t="s">
        <v>21</v>
      </c>
    </row>
    <row r="16" spans="1:14" ht="60" customHeight="1" x14ac:dyDescent="0.35">
      <c r="A16" s="11" t="s">
        <v>84</v>
      </c>
      <c r="B16" s="1" t="s">
        <v>85</v>
      </c>
      <c r="C16" s="2" t="s">
        <v>27</v>
      </c>
      <c r="D16" s="3" t="s">
        <v>56</v>
      </c>
      <c r="E16" s="4" t="s">
        <v>18</v>
      </c>
      <c r="F16" s="4" t="s">
        <v>19</v>
      </c>
      <c r="G16" s="4" t="s">
        <v>20</v>
      </c>
      <c r="H16" s="4" t="s">
        <v>21</v>
      </c>
      <c r="I16" s="5" t="s">
        <v>21</v>
      </c>
      <c r="J16" s="1" t="s">
        <v>86</v>
      </c>
      <c r="K16" s="1" t="s">
        <v>87</v>
      </c>
      <c r="L16" s="1" t="s">
        <v>88</v>
      </c>
      <c r="M16" s="4" t="str">
        <f t="shared" si="0"/>
        <v>Outstanding</v>
      </c>
      <c r="N16" s="13" t="s">
        <v>21</v>
      </c>
    </row>
    <row r="17" spans="1:14" ht="60" customHeight="1" x14ac:dyDescent="0.35">
      <c r="A17" s="11" t="s">
        <v>89</v>
      </c>
      <c r="B17" s="1" t="s">
        <v>90</v>
      </c>
      <c r="C17" s="2" t="s">
        <v>16</v>
      </c>
      <c r="D17" s="3" t="s">
        <v>56</v>
      </c>
      <c r="E17" s="4" t="s">
        <v>18</v>
      </c>
      <c r="F17" s="4" t="s">
        <v>19</v>
      </c>
      <c r="G17" s="4" t="s">
        <v>20</v>
      </c>
      <c r="H17" s="4" t="s">
        <v>21</v>
      </c>
      <c r="I17" s="5" t="s">
        <v>21</v>
      </c>
      <c r="J17" s="1" t="s">
        <v>91</v>
      </c>
      <c r="K17" s="1" t="s">
        <v>92</v>
      </c>
      <c r="L17" s="1" t="s">
        <v>93</v>
      </c>
      <c r="M17" s="4" t="str">
        <f t="shared" si="0"/>
        <v>Outstanding</v>
      </c>
      <c r="N17" s="13" t="s">
        <v>21</v>
      </c>
    </row>
    <row r="18" spans="1:14" ht="60" customHeight="1" x14ac:dyDescent="0.35">
      <c r="A18" s="11" t="s">
        <v>94</v>
      </c>
      <c r="B18" s="1" t="s">
        <v>95</v>
      </c>
      <c r="C18" s="2" t="s">
        <v>27</v>
      </c>
      <c r="D18" s="3" t="s">
        <v>56</v>
      </c>
      <c r="E18" s="4" t="s">
        <v>18</v>
      </c>
      <c r="F18" s="4" t="s">
        <v>19</v>
      </c>
      <c r="G18" s="4" t="s">
        <v>20</v>
      </c>
      <c r="H18" s="4" t="s">
        <v>21</v>
      </c>
      <c r="I18" s="5" t="s">
        <v>21</v>
      </c>
      <c r="J18" s="1" t="s">
        <v>96</v>
      </c>
      <c r="K18" s="1" t="s">
        <v>97</v>
      </c>
      <c r="L18" s="1" t="s">
        <v>98</v>
      </c>
      <c r="M18" s="4" t="str">
        <f t="shared" si="0"/>
        <v>Outstanding</v>
      </c>
      <c r="N18" s="13" t="s">
        <v>21</v>
      </c>
    </row>
    <row r="19" spans="1:14" ht="60" customHeight="1" x14ac:dyDescent="0.35">
      <c r="A19" s="11" t="s">
        <v>99</v>
      </c>
      <c r="B19" s="1" t="s">
        <v>100</v>
      </c>
      <c r="C19" s="2" t="s">
        <v>27</v>
      </c>
      <c r="D19" s="3" t="s">
        <v>56</v>
      </c>
      <c r="E19" s="4" t="s">
        <v>18</v>
      </c>
      <c r="F19" s="4" t="s">
        <v>19</v>
      </c>
      <c r="G19" s="4" t="s">
        <v>20</v>
      </c>
      <c r="H19" s="4" t="s">
        <v>21</v>
      </c>
      <c r="I19" s="5" t="s">
        <v>21</v>
      </c>
      <c r="J19" s="1" t="s">
        <v>101</v>
      </c>
      <c r="K19" s="1" t="s">
        <v>102</v>
      </c>
      <c r="L19" s="1" t="s">
        <v>103</v>
      </c>
      <c r="M19" s="4" t="str">
        <f t="shared" si="0"/>
        <v>Outstanding</v>
      </c>
      <c r="N19" s="13" t="s">
        <v>21</v>
      </c>
    </row>
    <row r="20" spans="1:14" ht="60" customHeight="1" x14ac:dyDescent="0.35">
      <c r="A20" s="11" t="s">
        <v>104</v>
      </c>
      <c r="B20" s="1" t="s">
        <v>105</v>
      </c>
      <c r="C20" s="2" t="s">
        <v>27</v>
      </c>
      <c r="D20" s="3" t="s">
        <v>56</v>
      </c>
      <c r="E20" s="4" t="s">
        <v>18</v>
      </c>
      <c r="F20" s="4" t="s">
        <v>19</v>
      </c>
      <c r="G20" s="4" t="s">
        <v>20</v>
      </c>
      <c r="H20" s="4" t="s">
        <v>21</v>
      </c>
      <c r="I20" s="5" t="s">
        <v>21</v>
      </c>
      <c r="J20" s="1" t="s">
        <v>106</v>
      </c>
      <c r="K20" s="1" t="s">
        <v>107</v>
      </c>
      <c r="L20" s="1" t="s">
        <v>108</v>
      </c>
      <c r="M20" s="4" t="str">
        <f t="shared" si="0"/>
        <v>Outstanding</v>
      </c>
      <c r="N20" s="13" t="s">
        <v>21</v>
      </c>
    </row>
    <row r="21" spans="1:14" ht="60" customHeight="1" x14ac:dyDescent="0.35">
      <c r="A21" s="11" t="s">
        <v>109</v>
      </c>
      <c r="B21" s="1" t="s">
        <v>110</v>
      </c>
      <c r="C21" s="2" t="s">
        <v>27</v>
      </c>
      <c r="D21" s="3" t="s">
        <v>56</v>
      </c>
      <c r="E21" s="4" t="s">
        <v>18</v>
      </c>
      <c r="F21" s="4" t="s">
        <v>19</v>
      </c>
      <c r="G21" s="4" t="s">
        <v>20</v>
      </c>
      <c r="H21" s="4" t="s">
        <v>21</v>
      </c>
      <c r="I21" s="5" t="s">
        <v>21</v>
      </c>
      <c r="J21" s="1" t="s">
        <v>111</v>
      </c>
      <c r="K21" s="1" t="s">
        <v>112</v>
      </c>
      <c r="L21" s="1" t="s">
        <v>113</v>
      </c>
      <c r="M21" s="4" t="str">
        <f t="shared" si="0"/>
        <v>Outstanding</v>
      </c>
      <c r="N21" s="13" t="s">
        <v>21</v>
      </c>
    </row>
    <row r="22" spans="1:14" ht="60" customHeight="1" x14ac:dyDescent="0.35">
      <c r="A22" s="11" t="s">
        <v>114</v>
      </c>
      <c r="B22" s="1" t="s">
        <v>115</v>
      </c>
      <c r="C22" s="2" t="s">
        <v>27</v>
      </c>
      <c r="D22" s="3" t="s">
        <v>56</v>
      </c>
      <c r="E22" s="4" t="s">
        <v>18</v>
      </c>
      <c r="F22" s="4" t="s">
        <v>19</v>
      </c>
      <c r="G22" s="4" t="s">
        <v>20</v>
      </c>
      <c r="H22" s="4" t="s">
        <v>21</v>
      </c>
      <c r="I22" s="5" t="s">
        <v>21</v>
      </c>
      <c r="J22" s="1" t="s">
        <v>116</v>
      </c>
      <c r="K22" s="1" t="s">
        <v>117</v>
      </c>
      <c r="L22" s="1" t="s">
        <v>118</v>
      </c>
      <c r="M22" s="4" t="str">
        <f t="shared" si="0"/>
        <v>Outstanding</v>
      </c>
      <c r="N22" s="13" t="s">
        <v>21</v>
      </c>
    </row>
    <row r="23" spans="1:14" ht="60" customHeight="1" x14ac:dyDescent="0.35">
      <c r="A23" s="11" t="s">
        <v>119</v>
      </c>
      <c r="B23" s="1" t="s">
        <v>120</v>
      </c>
      <c r="C23" s="2" t="s">
        <v>27</v>
      </c>
      <c r="D23" s="3" t="s">
        <v>56</v>
      </c>
      <c r="E23" s="4" t="s">
        <v>18</v>
      </c>
      <c r="F23" s="4" t="s">
        <v>19</v>
      </c>
      <c r="G23" s="4" t="s">
        <v>20</v>
      </c>
      <c r="H23" s="4" t="s">
        <v>21</v>
      </c>
      <c r="I23" s="5" t="s">
        <v>21</v>
      </c>
      <c r="J23" s="1" t="s">
        <v>121</v>
      </c>
      <c r="K23" s="1" t="s">
        <v>122</v>
      </c>
      <c r="L23" s="1" t="s">
        <v>123</v>
      </c>
      <c r="M23" s="4" t="str">
        <f t="shared" si="0"/>
        <v>Outstanding</v>
      </c>
      <c r="N23" s="13" t="s">
        <v>21</v>
      </c>
    </row>
    <row r="24" spans="1:14" ht="60" customHeight="1" x14ac:dyDescent="0.35">
      <c r="A24" s="11" t="s">
        <v>124</v>
      </c>
      <c r="B24" s="1" t="s">
        <v>125</v>
      </c>
      <c r="C24" s="2" t="s">
        <v>16</v>
      </c>
      <c r="D24" s="3" t="s">
        <v>56</v>
      </c>
      <c r="E24" s="4" t="s">
        <v>18</v>
      </c>
      <c r="F24" s="4" t="s">
        <v>19</v>
      </c>
      <c r="G24" s="4" t="s">
        <v>20</v>
      </c>
      <c r="H24" s="4" t="s">
        <v>21</v>
      </c>
      <c r="I24" s="5" t="s">
        <v>21</v>
      </c>
      <c r="J24" s="1" t="s">
        <v>126</v>
      </c>
      <c r="K24" s="1" t="s">
        <v>127</v>
      </c>
      <c r="L24" s="1" t="s">
        <v>128</v>
      </c>
      <c r="M24" s="4" t="str">
        <f t="shared" si="0"/>
        <v>Outstanding</v>
      </c>
      <c r="N24" s="13" t="s">
        <v>21</v>
      </c>
    </row>
    <row r="25" spans="1:14" ht="60" customHeight="1" x14ac:dyDescent="0.35">
      <c r="A25" s="11" t="s">
        <v>129</v>
      </c>
      <c r="B25" s="1" t="s">
        <v>130</v>
      </c>
      <c r="C25" s="2" t="s">
        <v>27</v>
      </c>
      <c r="D25" s="3" t="s">
        <v>56</v>
      </c>
      <c r="E25" s="4" t="s">
        <v>18</v>
      </c>
      <c r="F25" s="4" t="s">
        <v>19</v>
      </c>
      <c r="G25" s="4" t="s">
        <v>20</v>
      </c>
      <c r="H25" s="4" t="s">
        <v>21</v>
      </c>
      <c r="I25" s="5" t="s">
        <v>21</v>
      </c>
      <c r="J25" s="1" t="s">
        <v>131</v>
      </c>
      <c r="K25" s="1" t="s">
        <v>132</v>
      </c>
      <c r="L25" s="1" t="s">
        <v>133</v>
      </c>
      <c r="M25" s="4" t="str">
        <f t="shared" si="0"/>
        <v>Outstanding</v>
      </c>
      <c r="N25" s="13" t="s">
        <v>21</v>
      </c>
    </row>
    <row r="26" spans="1:14" ht="60" customHeight="1" x14ac:dyDescent="0.35">
      <c r="A26" s="11" t="s">
        <v>134</v>
      </c>
      <c r="B26" s="1" t="s">
        <v>135</v>
      </c>
      <c r="C26" s="2" t="s">
        <v>27</v>
      </c>
      <c r="D26" s="3" t="s">
        <v>56</v>
      </c>
      <c r="E26" s="4" t="s">
        <v>18</v>
      </c>
      <c r="F26" s="4" t="s">
        <v>19</v>
      </c>
      <c r="G26" s="4" t="s">
        <v>20</v>
      </c>
      <c r="H26" s="4" t="s">
        <v>21</v>
      </c>
      <c r="I26" s="5" t="s">
        <v>21</v>
      </c>
      <c r="J26" s="1" t="s">
        <v>136</v>
      </c>
      <c r="K26" s="1" t="s">
        <v>137</v>
      </c>
      <c r="L26" s="1" t="s">
        <v>138</v>
      </c>
      <c r="M26" s="4" t="str">
        <f t="shared" si="0"/>
        <v>Outstanding</v>
      </c>
      <c r="N26" s="13" t="s">
        <v>21</v>
      </c>
    </row>
    <row r="27" spans="1:14" ht="60" customHeight="1" x14ac:dyDescent="0.35">
      <c r="A27" s="11" t="s">
        <v>139</v>
      </c>
      <c r="B27" s="1" t="s">
        <v>140</v>
      </c>
      <c r="C27" s="2" t="s">
        <v>27</v>
      </c>
      <c r="D27" s="3" t="s">
        <v>56</v>
      </c>
      <c r="E27" s="4" t="s">
        <v>18</v>
      </c>
      <c r="F27" s="4" t="s">
        <v>19</v>
      </c>
      <c r="G27" s="4" t="s">
        <v>20</v>
      </c>
      <c r="H27" s="4" t="s">
        <v>21</v>
      </c>
      <c r="I27" s="5" t="s">
        <v>21</v>
      </c>
      <c r="J27" s="1" t="s">
        <v>141</v>
      </c>
      <c r="K27" s="1" t="s">
        <v>142</v>
      </c>
      <c r="L27" s="1" t="s">
        <v>143</v>
      </c>
      <c r="M27" s="4" t="str">
        <f t="shared" si="0"/>
        <v>Outstanding</v>
      </c>
      <c r="N27" s="13" t="s">
        <v>21</v>
      </c>
    </row>
    <row r="28" spans="1:14" ht="60" customHeight="1" x14ac:dyDescent="0.35">
      <c r="A28" s="11" t="s">
        <v>144</v>
      </c>
      <c r="B28" s="1" t="s">
        <v>145</v>
      </c>
      <c r="C28" s="2" t="s">
        <v>27</v>
      </c>
      <c r="D28" s="3" t="s">
        <v>56</v>
      </c>
      <c r="E28" s="4" t="s">
        <v>18</v>
      </c>
      <c r="F28" s="4" t="s">
        <v>19</v>
      </c>
      <c r="G28" s="4" t="s">
        <v>20</v>
      </c>
      <c r="H28" s="4" t="s">
        <v>21</v>
      </c>
      <c r="I28" s="5" t="s">
        <v>21</v>
      </c>
      <c r="J28" s="1" t="s">
        <v>146</v>
      </c>
      <c r="K28" s="1" t="s">
        <v>147</v>
      </c>
      <c r="L28" s="1" t="s">
        <v>148</v>
      </c>
      <c r="M28" s="4" t="str">
        <f t="shared" si="0"/>
        <v>Outstanding</v>
      </c>
      <c r="N28" s="13" t="s">
        <v>21</v>
      </c>
    </row>
    <row r="29" spans="1:14" ht="60" customHeight="1" x14ac:dyDescent="0.35">
      <c r="A29" s="11" t="s">
        <v>149</v>
      </c>
      <c r="B29" s="1" t="s">
        <v>150</v>
      </c>
      <c r="C29" s="2" t="s">
        <v>27</v>
      </c>
      <c r="D29" s="3" t="s">
        <v>56</v>
      </c>
      <c r="E29" s="4" t="s">
        <v>18</v>
      </c>
      <c r="F29" s="4" t="s">
        <v>19</v>
      </c>
      <c r="G29" s="4" t="s">
        <v>20</v>
      </c>
      <c r="H29" s="4" t="s">
        <v>21</v>
      </c>
      <c r="I29" s="5" t="s">
        <v>21</v>
      </c>
      <c r="J29" s="1" t="s">
        <v>151</v>
      </c>
      <c r="K29" s="1" t="s">
        <v>152</v>
      </c>
      <c r="L29" s="1" t="s">
        <v>153</v>
      </c>
      <c r="M29" s="4" t="str">
        <f t="shared" si="0"/>
        <v>Outstanding</v>
      </c>
      <c r="N29" s="13" t="s">
        <v>21</v>
      </c>
    </row>
    <row r="30" spans="1:14" ht="60" customHeight="1" x14ac:dyDescent="0.35">
      <c r="A30" s="11" t="s">
        <v>154</v>
      </c>
      <c r="B30" s="1" t="s">
        <v>155</v>
      </c>
      <c r="C30" s="2" t="s">
        <v>27</v>
      </c>
      <c r="D30" s="3" t="s">
        <v>56</v>
      </c>
      <c r="E30" s="4" t="s">
        <v>18</v>
      </c>
      <c r="F30" s="4" t="s">
        <v>19</v>
      </c>
      <c r="G30" s="4" t="s">
        <v>20</v>
      </c>
      <c r="H30" s="4" t="s">
        <v>21</v>
      </c>
      <c r="I30" s="5" t="s">
        <v>21</v>
      </c>
      <c r="J30" s="1" t="s">
        <v>156</v>
      </c>
      <c r="K30" s="1" t="s">
        <v>157</v>
      </c>
      <c r="L30" s="1" t="s">
        <v>158</v>
      </c>
      <c r="M30" s="4" t="str">
        <f t="shared" si="0"/>
        <v>Outstanding</v>
      </c>
      <c r="N30" s="13" t="s">
        <v>21</v>
      </c>
    </row>
    <row r="31" spans="1:14" ht="60" customHeight="1" x14ac:dyDescent="0.35">
      <c r="A31" s="11" t="s">
        <v>159</v>
      </c>
      <c r="B31" s="1" t="s">
        <v>160</v>
      </c>
      <c r="C31" s="2" t="s">
        <v>27</v>
      </c>
      <c r="D31" s="3" t="s">
        <v>56</v>
      </c>
      <c r="E31" s="4" t="s">
        <v>18</v>
      </c>
      <c r="F31" s="4" t="s">
        <v>19</v>
      </c>
      <c r="G31" s="4" t="s">
        <v>20</v>
      </c>
      <c r="H31" s="4" t="s">
        <v>21</v>
      </c>
      <c r="I31" s="5" t="s">
        <v>21</v>
      </c>
      <c r="J31" s="1" t="s">
        <v>161</v>
      </c>
      <c r="K31" s="1" t="s">
        <v>162</v>
      </c>
      <c r="L31" s="1" t="s">
        <v>163</v>
      </c>
      <c r="M31" s="4" t="str">
        <f t="shared" si="0"/>
        <v>Outstanding</v>
      </c>
      <c r="N31" s="13" t="s">
        <v>21</v>
      </c>
    </row>
    <row r="32" spans="1:14" ht="60" customHeight="1" x14ac:dyDescent="0.35">
      <c r="A32" s="11" t="s">
        <v>164</v>
      </c>
      <c r="B32" s="1" t="s">
        <v>165</v>
      </c>
      <c r="C32" s="2" t="s">
        <v>16</v>
      </c>
      <c r="D32" s="3" t="s">
        <v>56</v>
      </c>
      <c r="E32" s="4" t="s">
        <v>18</v>
      </c>
      <c r="F32" s="4" t="s">
        <v>19</v>
      </c>
      <c r="G32" s="4" t="s">
        <v>20</v>
      </c>
      <c r="H32" s="4" t="s">
        <v>21</v>
      </c>
      <c r="I32" s="5" t="s">
        <v>21</v>
      </c>
      <c r="J32" s="1" t="s">
        <v>166</v>
      </c>
      <c r="K32" s="1" t="s">
        <v>167</v>
      </c>
      <c r="L32" s="1" t="s">
        <v>168</v>
      </c>
      <c r="M32" s="4" t="str">
        <f t="shared" si="0"/>
        <v>Outstanding</v>
      </c>
      <c r="N32" s="13" t="s">
        <v>21</v>
      </c>
    </row>
    <row r="33" spans="1:14" ht="60" customHeight="1" x14ac:dyDescent="0.35">
      <c r="A33" s="11" t="s">
        <v>169</v>
      </c>
      <c r="B33" s="1" t="s">
        <v>170</v>
      </c>
      <c r="C33" s="2" t="s">
        <v>27</v>
      </c>
      <c r="D33" s="3" t="s">
        <v>56</v>
      </c>
      <c r="E33" s="4" t="s">
        <v>18</v>
      </c>
      <c r="F33" s="4" t="s">
        <v>19</v>
      </c>
      <c r="G33" s="4" t="s">
        <v>20</v>
      </c>
      <c r="H33" s="4" t="s">
        <v>21</v>
      </c>
      <c r="I33" s="5" t="s">
        <v>21</v>
      </c>
      <c r="J33" s="1" t="s">
        <v>171</v>
      </c>
      <c r="K33" s="1" t="s">
        <v>172</v>
      </c>
      <c r="L33" s="1" t="s">
        <v>173</v>
      </c>
      <c r="M33" s="4" t="str">
        <f t="shared" si="0"/>
        <v>Outstanding</v>
      </c>
      <c r="N33" s="13" t="s">
        <v>21</v>
      </c>
    </row>
    <row r="34" spans="1:14" ht="60" customHeight="1" x14ac:dyDescent="0.35">
      <c r="A34" s="11" t="s">
        <v>174</v>
      </c>
      <c r="B34" s="1" t="s">
        <v>175</v>
      </c>
      <c r="C34" s="2" t="s">
        <v>27</v>
      </c>
      <c r="D34" s="3" t="s">
        <v>56</v>
      </c>
      <c r="E34" s="4" t="s">
        <v>18</v>
      </c>
      <c r="F34" s="4" t="s">
        <v>19</v>
      </c>
      <c r="G34" s="4" t="s">
        <v>20</v>
      </c>
      <c r="H34" s="4" t="s">
        <v>21</v>
      </c>
      <c r="I34" s="5" t="s">
        <v>21</v>
      </c>
      <c r="J34" s="1" t="s">
        <v>176</v>
      </c>
      <c r="K34" s="1" t="s">
        <v>177</v>
      </c>
      <c r="L34" s="1" t="s">
        <v>178</v>
      </c>
      <c r="M34" s="4" t="str">
        <f t="shared" si="0"/>
        <v>Outstanding</v>
      </c>
      <c r="N34" s="13" t="s">
        <v>21</v>
      </c>
    </row>
    <row r="35" spans="1:14" ht="60" customHeight="1" x14ac:dyDescent="0.35">
      <c r="A35" s="11" t="s">
        <v>179</v>
      </c>
      <c r="B35" s="1" t="s">
        <v>180</v>
      </c>
      <c r="C35" s="2" t="s">
        <v>27</v>
      </c>
      <c r="D35" s="3" t="s">
        <v>56</v>
      </c>
      <c r="E35" s="4" t="s">
        <v>18</v>
      </c>
      <c r="F35" s="4" t="s">
        <v>19</v>
      </c>
      <c r="G35" s="4" t="s">
        <v>20</v>
      </c>
      <c r="H35" s="4" t="s">
        <v>21</v>
      </c>
      <c r="I35" s="5" t="s">
        <v>21</v>
      </c>
      <c r="J35" s="1" t="s">
        <v>181</v>
      </c>
      <c r="K35" s="1" t="s">
        <v>182</v>
      </c>
      <c r="L35" s="1" t="s">
        <v>183</v>
      </c>
      <c r="M35" s="4" t="str">
        <f t="shared" si="0"/>
        <v>Outstanding</v>
      </c>
      <c r="N35" s="13" t="s">
        <v>21</v>
      </c>
    </row>
    <row r="36" spans="1:14" ht="60" customHeight="1" x14ac:dyDescent="0.35">
      <c r="A36" s="11" t="s">
        <v>184</v>
      </c>
      <c r="B36" s="1" t="s">
        <v>185</v>
      </c>
      <c r="C36" s="2" t="s">
        <v>27</v>
      </c>
      <c r="D36" s="3" t="s">
        <v>56</v>
      </c>
      <c r="E36" s="4" t="s">
        <v>18</v>
      </c>
      <c r="F36" s="4" t="s">
        <v>19</v>
      </c>
      <c r="G36" s="4" t="s">
        <v>20</v>
      </c>
      <c r="H36" s="4" t="s">
        <v>21</v>
      </c>
      <c r="I36" s="5" t="s">
        <v>21</v>
      </c>
      <c r="J36" s="1" t="s">
        <v>181</v>
      </c>
      <c r="K36" s="1" t="s">
        <v>186</v>
      </c>
      <c r="L36" s="1" t="s">
        <v>183</v>
      </c>
      <c r="M36" s="4" t="str">
        <f t="shared" si="0"/>
        <v>Outstanding</v>
      </c>
      <c r="N36" s="13" t="s">
        <v>21</v>
      </c>
    </row>
    <row r="37" spans="1:14" ht="60" customHeight="1" x14ac:dyDescent="0.35">
      <c r="A37" s="11" t="s">
        <v>187</v>
      </c>
      <c r="B37" s="1" t="s">
        <v>188</v>
      </c>
      <c r="C37" s="2" t="s">
        <v>27</v>
      </c>
      <c r="D37" s="3" t="s">
        <v>56</v>
      </c>
      <c r="E37" s="4" t="s">
        <v>18</v>
      </c>
      <c r="F37" s="4" t="s">
        <v>19</v>
      </c>
      <c r="G37" s="4" t="s">
        <v>20</v>
      </c>
      <c r="H37" s="4" t="s">
        <v>21</v>
      </c>
      <c r="I37" s="5" t="s">
        <v>21</v>
      </c>
      <c r="J37" s="1" t="s">
        <v>189</v>
      </c>
      <c r="K37" s="1" t="s">
        <v>190</v>
      </c>
      <c r="L37" s="1" t="s">
        <v>191</v>
      </c>
      <c r="M37" s="4" t="str">
        <f t="shared" si="0"/>
        <v>Outstanding</v>
      </c>
      <c r="N37" s="13" t="s">
        <v>21</v>
      </c>
    </row>
    <row r="38" spans="1:14" ht="60" customHeight="1" x14ac:dyDescent="0.35">
      <c r="A38" s="11" t="s">
        <v>192</v>
      </c>
      <c r="B38" s="1" t="s">
        <v>193</v>
      </c>
      <c r="C38" s="2" t="s">
        <v>27</v>
      </c>
      <c r="D38" s="3" t="s">
        <v>56</v>
      </c>
      <c r="E38" s="4" t="s">
        <v>18</v>
      </c>
      <c r="F38" s="4" t="s">
        <v>19</v>
      </c>
      <c r="G38" s="4" t="s">
        <v>20</v>
      </c>
      <c r="H38" s="4" t="s">
        <v>21</v>
      </c>
      <c r="I38" s="5" t="s">
        <v>21</v>
      </c>
      <c r="J38" s="1" t="s">
        <v>194</v>
      </c>
      <c r="K38" s="1" t="s">
        <v>195</v>
      </c>
      <c r="L38" s="1" t="s">
        <v>196</v>
      </c>
      <c r="M38" s="4" t="str">
        <f t="shared" si="0"/>
        <v>Outstanding</v>
      </c>
      <c r="N38" s="13" t="s">
        <v>21</v>
      </c>
    </row>
    <row r="39" spans="1:14" ht="60" customHeight="1" x14ac:dyDescent="0.35">
      <c r="A39" s="11" t="s">
        <v>197</v>
      </c>
      <c r="B39" s="1" t="s">
        <v>198</v>
      </c>
      <c r="C39" s="2" t="s">
        <v>27</v>
      </c>
      <c r="D39" s="3" t="s">
        <v>56</v>
      </c>
      <c r="E39" s="4" t="s">
        <v>18</v>
      </c>
      <c r="F39" s="4" t="s">
        <v>19</v>
      </c>
      <c r="G39" s="4" t="s">
        <v>20</v>
      </c>
      <c r="H39" s="4" t="s">
        <v>21</v>
      </c>
      <c r="I39" s="5" t="s">
        <v>21</v>
      </c>
      <c r="J39" s="1" t="s">
        <v>199</v>
      </c>
      <c r="K39" s="1" t="s">
        <v>200</v>
      </c>
      <c r="L39" s="1" t="s">
        <v>201</v>
      </c>
      <c r="M39" s="4" t="str">
        <f t="shared" si="0"/>
        <v>Outstanding</v>
      </c>
      <c r="N39" s="13" t="s">
        <v>21</v>
      </c>
    </row>
    <row r="40" spans="1:14" ht="60" customHeight="1" x14ac:dyDescent="0.35">
      <c r="A40" s="11" t="s">
        <v>202</v>
      </c>
      <c r="B40" s="1" t="s">
        <v>203</v>
      </c>
      <c r="C40" s="2" t="s">
        <v>27</v>
      </c>
      <c r="D40" s="3" t="s">
        <v>56</v>
      </c>
      <c r="E40" s="4" t="s">
        <v>18</v>
      </c>
      <c r="F40" s="4" t="s">
        <v>19</v>
      </c>
      <c r="G40" s="4" t="s">
        <v>20</v>
      </c>
      <c r="H40" s="4" t="s">
        <v>21</v>
      </c>
      <c r="I40" s="5" t="s">
        <v>21</v>
      </c>
      <c r="J40" s="1" t="s">
        <v>204</v>
      </c>
      <c r="K40" s="1" t="s">
        <v>205</v>
      </c>
      <c r="L40" s="1" t="s">
        <v>206</v>
      </c>
      <c r="M40" s="4" t="str">
        <f t="shared" si="0"/>
        <v>Outstanding</v>
      </c>
      <c r="N40" s="13" t="s">
        <v>21</v>
      </c>
    </row>
    <row r="41" spans="1:14" ht="60" customHeight="1" x14ac:dyDescent="0.35">
      <c r="A41" s="11" t="s">
        <v>207</v>
      </c>
      <c r="B41" s="1" t="s">
        <v>208</v>
      </c>
      <c r="C41" s="2" t="s">
        <v>27</v>
      </c>
      <c r="D41" s="3" t="s">
        <v>56</v>
      </c>
      <c r="E41" s="4" t="s">
        <v>18</v>
      </c>
      <c r="F41" s="4" t="s">
        <v>19</v>
      </c>
      <c r="G41" s="4" t="s">
        <v>20</v>
      </c>
      <c r="H41" s="4" t="s">
        <v>21</v>
      </c>
      <c r="I41" s="5" t="s">
        <v>21</v>
      </c>
      <c r="J41" s="1" t="s">
        <v>209</v>
      </c>
      <c r="K41" s="1" t="s">
        <v>210</v>
      </c>
      <c r="L41" s="1" t="s">
        <v>211</v>
      </c>
      <c r="M41" s="4" t="str">
        <f t="shared" si="0"/>
        <v>Outstanding</v>
      </c>
      <c r="N41" s="13" t="s">
        <v>21</v>
      </c>
    </row>
    <row r="42" spans="1:14" ht="60" customHeight="1" x14ac:dyDescent="0.35">
      <c r="A42" s="11" t="s">
        <v>212</v>
      </c>
      <c r="B42" s="1" t="s">
        <v>213</v>
      </c>
      <c r="C42" s="2" t="s">
        <v>27</v>
      </c>
      <c r="D42" s="3" t="s">
        <v>56</v>
      </c>
      <c r="E42" s="4" t="s">
        <v>18</v>
      </c>
      <c r="F42" s="4" t="s">
        <v>19</v>
      </c>
      <c r="G42" s="4" t="s">
        <v>20</v>
      </c>
      <c r="H42" s="4" t="s">
        <v>21</v>
      </c>
      <c r="I42" s="5" t="s">
        <v>21</v>
      </c>
      <c r="J42" s="1" t="s">
        <v>214</v>
      </c>
      <c r="K42" s="1" t="s">
        <v>215</v>
      </c>
      <c r="L42" s="1" t="s">
        <v>216</v>
      </c>
      <c r="M42" s="4" t="str">
        <f t="shared" si="0"/>
        <v>Outstanding</v>
      </c>
      <c r="N42" s="13" t="s">
        <v>21</v>
      </c>
    </row>
    <row r="43" spans="1:14" ht="60" customHeight="1" x14ac:dyDescent="0.35">
      <c r="A43" s="11" t="s">
        <v>217</v>
      </c>
      <c r="B43" s="1" t="s">
        <v>218</v>
      </c>
      <c r="C43" s="2" t="s">
        <v>27</v>
      </c>
      <c r="D43" s="3" t="s">
        <v>56</v>
      </c>
      <c r="E43" s="4" t="s">
        <v>18</v>
      </c>
      <c r="F43" s="4" t="s">
        <v>19</v>
      </c>
      <c r="G43" s="4" t="s">
        <v>20</v>
      </c>
      <c r="H43" s="4" t="s">
        <v>21</v>
      </c>
      <c r="I43" s="5" t="s">
        <v>21</v>
      </c>
      <c r="J43" s="1" t="s">
        <v>219</v>
      </c>
      <c r="K43" s="1" t="s">
        <v>220</v>
      </c>
      <c r="L43" s="1" t="s">
        <v>221</v>
      </c>
      <c r="M43" s="4" t="str">
        <f t="shared" si="0"/>
        <v>Outstanding</v>
      </c>
      <c r="N43" s="13" t="s">
        <v>21</v>
      </c>
    </row>
    <row r="44" spans="1:14" ht="60" customHeight="1" x14ac:dyDescent="0.35">
      <c r="A44" s="11" t="s">
        <v>222</v>
      </c>
      <c r="B44" s="1" t="s">
        <v>223</v>
      </c>
      <c r="C44" s="2" t="s">
        <v>27</v>
      </c>
      <c r="D44" s="3" t="s">
        <v>56</v>
      </c>
      <c r="E44" s="4" t="s">
        <v>18</v>
      </c>
      <c r="F44" s="4" t="s">
        <v>19</v>
      </c>
      <c r="G44" s="4" t="s">
        <v>20</v>
      </c>
      <c r="H44" s="4" t="s">
        <v>21</v>
      </c>
      <c r="I44" s="5" t="s">
        <v>21</v>
      </c>
      <c r="J44" s="1" t="s">
        <v>214</v>
      </c>
      <c r="K44" s="1" t="s">
        <v>224</v>
      </c>
      <c r="L44" s="1" t="s">
        <v>225</v>
      </c>
      <c r="M44" s="4" t="str">
        <f t="shared" si="0"/>
        <v>Outstanding</v>
      </c>
      <c r="N44" s="13" t="s">
        <v>21</v>
      </c>
    </row>
    <row r="45" spans="1:14" ht="60" customHeight="1" x14ac:dyDescent="0.35">
      <c r="A45" s="11" t="s">
        <v>226</v>
      </c>
      <c r="B45" s="1" t="s">
        <v>227</v>
      </c>
      <c r="C45" s="2" t="s">
        <v>16</v>
      </c>
      <c r="D45" s="3" t="s">
        <v>56</v>
      </c>
      <c r="E45" s="4" t="s">
        <v>18</v>
      </c>
      <c r="F45" s="4" t="s">
        <v>19</v>
      </c>
      <c r="G45" s="4" t="s">
        <v>20</v>
      </c>
      <c r="H45" s="4" t="s">
        <v>21</v>
      </c>
      <c r="I45" s="5" t="s">
        <v>21</v>
      </c>
      <c r="J45" s="1" t="s">
        <v>214</v>
      </c>
      <c r="K45" s="1" t="s">
        <v>228</v>
      </c>
      <c r="L45" s="1" t="s">
        <v>229</v>
      </c>
      <c r="M45" s="4" t="str">
        <f t="shared" si="0"/>
        <v>Outstanding</v>
      </c>
      <c r="N45" s="13" t="s">
        <v>21</v>
      </c>
    </row>
    <row r="46" spans="1:14" ht="60" customHeight="1" x14ac:dyDescent="0.35">
      <c r="A46" s="11" t="s">
        <v>230</v>
      </c>
      <c r="B46" s="1" t="s">
        <v>231</v>
      </c>
      <c r="C46" s="2" t="s">
        <v>27</v>
      </c>
      <c r="D46" s="3" t="s">
        <v>56</v>
      </c>
      <c r="E46" s="4" t="s">
        <v>18</v>
      </c>
      <c r="F46" s="4" t="s">
        <v>19</v>
      </c>
      <c r="G46" s="4" t="s">
        <v>20</v>
      </c>
      <c r="H46" s="4" t="s">
        <v>21</v>
      </c>
      <c r="I46" s="5" t="s">
        <v>21</v>
      </c>
      <c r="J46" s="1" t="s">
        <v>214</v>
      </c>
      <c r="K46" s="1" t="s">
        <v>232</v>
      </c>
      <c r="L46" s="1" t="s">
        <v>225</v>
      </c>
      <c r="M46" s="4" t="str">
        <f t="shared" si="0"/>
        <v>Outstanding</v>
      </c>
      <c r="N46" s="13" t="s">
        <v>21</v>
      </c>
    </row>
    <row r="47" spans="1:14" ht="60" customHeight="1" x14ac:dyDescent="0.35">
      <c r="A47" s="11" t="s">
        <v>233</v>
      </c>
      <c r="B47" s="1" t="s">
        <v>234</v>
      </c>
      <c r="C47" s="2" t="s">
        <v>27</v>
      </c>
      <c r="D47" s="3" t="s">
        <v>56</v>
      </c>
      <c r="E47" s="4" t="s">
        <v>18</v>
      </c>
      <c r="F47" s="4" t="s">
        <v>19</v>
      </c>
      <c r="G47" s="4" t="s">
        <v>20</v>
      </c>
      <c r="H47" s="4" t="s">
        <v>21</v>
      </c>
      <c r="I47" s="5" t="s">
        <v>21</v>
      </c>
      <c r="J47" s="1" t="s">
        <v>235</v>
      </c>
      <c r="K47" s="1" t="s">
        <v>236</v>
      </c>
      <c r="L47" s="1" t="s">
        <v>237</v>
      </c>
      <c r="M47" s="4" t="str">
        <f t="shared" si="0"/>
        <v>Outstanding</v>
      </c>
      <c r="N47" s="13" t="s">
        <v>21</v>
      </c>
    </row>
    <row r="48" spans="1:14" ht="60" customHeight="1" x14ac:dyDescent="0.35">
      <c r="A48" s="11" t="s">
        <v>238</v>
      </c>
      <c r="B48" s="1" t="s">
        <v>239</v>
      </c>
      <c r="C48" s="2" t="s">
        <v>27</v>
      </c>
      <c r="D48" s="3" t="s">
        <v>56</v>
      </c>
      <c r="E48" s="4" t="s">
        <v>18</v>
      </c>
      <c r="F48" s="4" t="s">
        <v>19</v>
      </c>
      <c r="G48" s="4" t="s">
        <v>20</v>
      </c>
      <c r="H48" s="4" t="s">
        <v>21</v>
      </c>
      <c r="I48" s="5" t="s">
        <v>21</v>
      </c>
      <c r="J48" s="1" t="s">
        <v>240</v>
      </c>
      <c r="K48" s="1" t="s">
        <v>241</v>
      </c>
      <c r="L48" s="1" t="s">
        <v>242</v>
      </c>
      <c r="M48" s="4" t="str">
        <f t="shared" si="0"/>
        <v>Outstanding</v>
      </c>
      <c r="N48" s="13" t="s">
        <v>21</v>
      </c>
    </row>
    <row r="49" spans="1:14" ht="60" customHeight="1" x14ac:dyDescent="0.35">
      <c r="A49" s="11" t="s">
        <v>243</v>
      </c>
      <c r="B49" s="1" t="s">
        <v>244</v>
      </c>
      <c r="C49" s="2" t="s">
        <v>27</v>
      </c>
      <c r="D49" s="3" t="s">
        <v>245</v>
      </c>
      <c r="E49" s="4" t="s">
        <v>18</v>
      </c>
      <c r="F49" s="4" t="s">
        <v>19</v>
      </c>
      <c r="G49" s="4" t="s">
        <v>20</v>
      </c>
      <c r="H49" s="4" t="s">
        <v>21</v>
      </c>
      <c r="I49" s="5" t="s">
        <v>21</v>
      </c>
      <c r="J49" s="1" t="s">
        <v>246</v>
      </c>
      <c r="K49" s="1" t="s">
        <v>247</v>
      </c>
      <c r="L49" s="1" t="s">
        <v>248</v>
      </c>
      <c r="M49" s="4" t="str">
        <f t="shared" si="0"/>
        <v>Outstanding</v>
      </c>
      <c r="N49" s="13" t="s">
        <v>21</v>
      </c>
    </row>
    <row r="50" spans="1:14" ht="60" customHeight="1" x14ac:dyDescent="0.35">
      <c r="A50" s="11" t="s">
        <v>249</v>
      </c>
      <c r="B50" s="1" t="s">
        <v>250</v>
      </c>
      <c r="C50" s="2" t="s">
        <v>27</v>
      </c>
      <c r="D50" s="3" t="s">
        <v>245</v>
      </c>
      <c r="E50" s="4" t="s">
        <v>18</v>
      </c>
      <c r="F50" s="4" t="s">
        <v>19</v>
      </c>
      <c r="G50" s="4" t="s">
        <v>20</v>
      </c>
      <c r="H50" s="4" t="s">
        <v>21</v>
      </c>
      <c r="I50" s="5" t="s">
        <v>21</v>
      </c>
      <c r="J50" s="1" t="s">
        <v>251</v>
      </c>
      <c r="K50" s="1" t="s">
        <v>215</v>
      </c>
      <c r="L50" s="1" t="s">
        <v>252</v>
      </c>
      <c r="M50" s="4" t="str">
        <f t="shared" si="0"/>
        <v>Outstanding</v>
      </c>
      <c r="N50" s="13" t="s">
        <v>21</v>
      </c>
    </row>
    <row r="51" spans="1:14" ht="60" customHeight="1" x14ac:dyDescent="0.35">
      <c r="A51" s="11" t="s">
        <v>253</v>
      </c>
      <c r="B51" s="1" t="s">
        <v>254</v>
      </c>
      <c r="C51" s="2" t="s">
        <v>27</v>
      </c>
      <c r="D51" s="3" t="s">
        <v>245</v>
      </c>
      <c r="E51" s="4" t="s">
        <v>18</v>
      </c>
      <c r="F51" s="4" t="s">
        <v>19</v>
      </c>
      <c r="G51" s="4" t="s">
        <v>20</v>
      </c>
      <c r="H51" s="4" t="s">
        <v>21</v>
      </c>
      <c r="I51" s="5" t="s">
        <v>21</v>
      </c>
      <c r="J51" s="1" t="s">
        <v>255</v>
      </c>
      <c r="K51" s="1" t="s">
        <v>256</v>
      </c>
      <c r="L51" s="1" t="s">
        <v>257</v>
      </c>
      <c r="M51" s="4" t="str">
        <f t="shared" si="0"/>
        <v>Outstanding</v>
      </c>
      <c r="N51" s="13" t="s">
        <v>21</v>
      </c>
    </row>
    <row r="52" spans="1:14" ht="60" customHeight="1" x14ac:dyDescent="0.35">
      <c r="A52" s="11" t="s">
        <v>258</v>
      </c>
      <c r="B52" s="1" t="s">
        <v>259</v>
      </c>
      <c r="C52" s="2" t="s">
        <v>27</v>
      </c>
      <c r="D52" s="3" t="s">
        <v>245</v>
      </c>
      <c r="E52" s="4" t="s">
        <v>18</v>
      </c>
      <c r="F52" s="4" t="s">
        <v>19</v>
      </c>
      <c r="G52" s="4" t="s">
        <v>20</v>
      </c>
      <c r="H52" s="4" t="s">
        <v>21</v>
      </c>
      <c r="I52" s="5" t="s">
        <v>21</v>
      </c>
      <c r="J52" s="1" t="s">
        <v>260</v>
      </c>
      <c r="K52" s="1" t="s">
        <v>261</v>
      </c>
      <c r="L52" s="1" t="s">
        <v>262</v>
      </c>
      <c r="M52" s="4" t="str">
        <f t="shared" si="0"/>
        <v>Outstanding</v>
      </c>
      <c r="N52" s="13" t="s">
        <v>21</v>
      </c>
    </row>
    <row r="53" spans="1:14" ht="60" customHeight="1" x14ac:dyDescent="0.35">
      <c r="A53" s="11" t="s">
        <v>263</v>
      </c>
      <c r="B53" s="1" t="s">
        <v>264</v>
      </c>
      <c r="C53" s="2" t="s">
        <v>27</v>
      </c>
      <c r="D53" s="3" t="s">
        <v>245</v>
      </c>
      <c r="E53" s="4" t="s">
        <v>18</v>
      </c>
      <c r="F53" s="4" t="s">
        <v>19</v>
      </c>
      <c r="G53" s="4" t="s">
        <v>20</v>
      </c>
      <c r="H53" s="4" t="s">
        <v>21</v>
      </c>
      <c r="I53" s="5" t="s">
        <v>21</v>
      </c>
      <c r="J53" s="1" t="s">
        <v>265</v>
      </c>
      <c r="K53" s="1" t="s">
        <v>266</v>
      </c>
      <c r="L53" s="1" t="s">
        <v>267</v>
      </c>
      <c r="M53" s="4" t="str">
        <f t="shared" si="0"/>
        <v>Outstanding</v>
      </c>
      <c r="N53" s="13" t="s">
        <v>21</v>
      </c>
    </row>
    <row r="54" spans="1:14" ht="60" customHeight="1" x14ac:dyDescent="0.35">
      <c r="A54" s="11" t="s">
        <v>268</v>
      </c>
      <c r="B54" s="1" t="s">
        <v>269</v>
      </c>
      <c r="C54" s="2" t="s">
        <v>27</v>
      </c>
      <c r="D54" s="3" t="s">
        <v>245</v>
      </c>
      <c r="E54" s="4" t="s">
        <v>18</v>
      </c>
      <c r="F54" s="4" t="s">
        <v>19</v>
      </c>
      <c r="G54" s="4" t="s">
        <v>20</v>
      </c>
      <c r="H54" s="4" t="s">
        <v>21</v>
      </c>
      <c r="I54" s="5" t="s">
        <v>21</v>
      </c>
      <c r="J54" s="1" t="s">
        <v>270</v>
      </c>
      <c r="K54" s="1" t="s">
        <v>271</v>
      </c>
      <c r="L54" s="1" t="s">
        <v>272</v>
      </c>
      <c r="M54" s="4" t="str">
        <f t="shared" si="0"/>
        <v>Outstanding</v>
      </c>
      <c r="N54" s="13" t="s">
        <v>21</v>
      </c>
    </row>
    <row r="55" spans="1:14" ht="60" customHeight="1" x14ac:dyDescent="0.35">
      <c r="A55" s="11" t="s">
        <v>273</v>
      </c>
      <c r="B55" s="1" t="s">
        <v>274</v>
      </c>
      <c r="C55" s="2" t="s">
        <v>27</v>
      </c>
      <c r="D55" s="3" t="s">
        <v>245</v>
      </c>
      <c r="E55" s="4" t="s">
        <v>18</v>
      </c>
      <c r="F55" s="4" t="s">
        <v>19</v>
      </c>
      <c r="G55" s="4" t="s">
        <v>20</v>
      </c>
      <c r="H55" s="4" t="s">
        <v>21</v>
      </c>
      <c r="I55" s="5" t="s">
        <v>21</v>
      </c>
      <c r="J55" s="1" t="s">
        <v>270</v>
      </c>
      <c r="K55" s="1" t="s">
        <v>275</v>
      </c>
      <c r="L55" s="1" t="s">
        <v>276</v>
      </c>
      <c r="M55" s="4" t="str">
        <f t="shared" si="0"/>
        <v>Outstanding</v>
      </c>
      <c r="N55" s="13" t="s">
        <v>21</v>
      </c>
    </row>
    <row r="56" spans="1:14" ht="60" customHeight="1" x14ac:dyDescent="0.35">
      <c r="A56" s="11" t="s">
        <v>277</v>
      </c>
      <c r="B56" s="1" t="s">
        <v>278</v>
      </c>
      <c r="C56" s="2" t="s">
        <v>27</v>
      </c>
      <c r="D56" s="3" t="s">
        <v>245</v>
      </c>
      <c r="E56" s="4" t="s">
        <v>18</v>
      </c>
      <c r="F56" s="4" t="s">
        <v>19</v>
      </c>
      <c r="G56" s="4" t="s">
        <v>20</v>
      </c>
      <c r="H56" s="4" t="s">
        <v>21</v>
      </c>
      <c r="I56" s="5" t="s">
        <v>21</v>
      </c>
      <c r="J56" s="1" t="s">
        <v>270</v>
      </c>
      <c r="K56" s="1" t="s">
        <v>279</v>
      </c>
      <c r="L56" s="1" t="s">
        <v>280</v>
      </c>
      <c r="M56" s="4" t="str">
        <f t="shared" si="0"/>
        <v>Outstanding</v>
      </c>
      <c r="N56" s="13" t="s">
        <v>21</v>
      </c>
    </row>
    <row r="57" spans="1:14" ht="60" customHeight="1" x14ac:dyDescent="0.35">
      <c r="A57" s="11" t="s">
        <v>281</v>
      </c>
      <c r="B57" s="1" t="s">
        <v>282</v>
      </c>
      <c r="C57" s="2" t="s">
        <v>27</v>
      </c>
      <c r="D57" s="3" t="s">
        <v>245</v>
      </c>
      <c r="E57" s="4" t="s">
        <v>18</v>
      </c>
      <c r="F57" s="4" t="s">
        <v>19</v>
      </c>
      <c r="G57" s="4" t="s">
        <v>20</v>
      </c>
      <c r="H57" s="4" t="s">
        <v>21</v>
      </c>
      <c r="I57" s="5" t="s">
        <v>21</v>
      </c>
      <c r="J57" s="1" t="s">
        <v>270</v>
      </c>
      <c r="K57" s="1" t="s">
        <v>283</v>
      </c>
      <c r="L57" s="1" t="s">
        <v>284</v>
      </c>
      <c r="M57" s="4" t="str">
        <f t="shared" si="0"/>
        <v>Outstanding</v>
      </c>
      <c r="N57" s="13" t="s">
        <v>21</v>
      </c>
    </row>
    <row r="58" spans="1:14" ht="60" customHeight="1" x14ac:dyDescent="0.35">
      <c r="A58" s="11" t="s">
        <v>285</v>
      </c>
      <c r="B58" s="1" t="s">
        <v>286</v>
      </c>
      <c r="C58" s="2" t="s">
        <v>27</v>
      </c>
      <c r="D58" s="3" t="s">
        <v>245</v>
      </c>
      <c r="E58" s="4" t="s">
        <v>18</v>
      </c>
      <c r="F58" s="4" t="s">
        <v>19</v>
      </c>
      <c r="G58" s="4" t="s">
        <v>20</v>
      </c>
      <c r="H58" s="4" t="s">
        <v>21</v>
      </c>
      <c r="I58" s="5" t="s">
        <v>21</v>
      </c>
      <c r="J58" s="1" t="s">
        <v>270</v>
      </c>
      <c r="K58" s="1" t="s">
        <v>287</v>
      </c>
      <c r="L58" s="1" t="s">
        <v>288</v>
      </c>
      <c r="M58" s="4" t="str">
        <f t="shared" si="0"/>
        <v>Outstanding</v>
      </c>
      <c r="N58" s="13" t="s">
        <v>21</v>
      </c>
    </row>
    <row r="59" spans="1:14" ht="60" customHeight="1" x14ac:dyDescent="0.35">
      <c r="A59" s="11" t="s">
        <v>289</v>
      </c>
      <c r="B59" s="1" t="s">
        <v>290</v>
      </c>
      <c r="C59" s="2" t="s">
        <v>27</v>
      </c>
      <c r="D59" s="3" t="s">
        <v>245</v>
      </c>
      <c r="E59" s="4" t="s">
        <v>18</v>
      </c>
      <c r="F59" s="4" t="s">
        <v>19</v>
      </c>
      <c r="G59" s="4" t="s">
        <v>20</v>
      </c>
      <c r="H59" s="4" t="s">
        <v>21</v>
      </c>
      <c r="I59" s="5" t="s">
        <v>21</v>
      </c>
      <c r="J59" s="1" t="s">
        <v>291</v>
      </c>
      <c r="K59" s="1" t="s">
        <v>292</v>
      </c>
      <c r="L59" s="1" t="s">
        <v>293</v>
      </c>
      <c r="M59" s="4" t="str">
        <f t="shared" si="0"/>
        <v>Outstanding</v>
      </c>
      <c r="N59" s="13" t="s">
        <v>21</v>
      </c>
    </row>
    <row r="60" spans="1:14" ht="60" customHeight="1" x14ac:dyDescent="0.35">
      <c r="A60" s="11" t="s">
        <v>294</v>
      </c>
      <c r="B60" s="1" t="s">
        <v>295</v>
      </c>
      <c r="C60" s="2" t="s">
        <v>27</v>
      </c>
      <c r="D60" s="3" t="s">
        <v>245</v>
      </c>
      <c r="E60" s="4" t="s">
        <v>18</v>
      </c>
      <c r="F60" s="4" t="s">
        <v>19</v>
      </c>
      <c r="G60" s="4" t="s">
        <v>20</v>
      </c>
      <c r="H60" s="4" t="s">
        <v>21</v>
      </c>
      <c r="I60" s="5" t="s">
        <v>21</v>
      </c>
      <c r="J60" s="1" t="s">
        <v>296</v>
      </c>
      <c r="K60" s="1" t="s">
        <v>297</v>
      </c>
      <c r="L60" s="1" t="s">
        <v>298</v>
      </c>
      <c r="M60" s="4" t="str">
        <f t="shared" si="0"/>
        <v>Outstanding</v>
      </c>
      <c r="N60" s="13" t="s">
        <v>21</v>
      </c>
    </row>
    <row r="61" spans="1:14" ht="60" customHeight="1" x14ac:dyDescent="0.35">
      <c r="A61" s="11" t="s">
        <v>299</v>
      </c>
      <c r="B61" s="1" t="s">
        <v>300</v>
      </c>
      <c r="C61" s="2" t="s">
        <v>27</v>
      </c>
      <c r="D61" s="3" t="s">
        <v>245</v>
      </c>
      <c r="E61" s="4" t="s">
        <v>18</v>
      </c>
      <c r="F61" s="4" t="s">
        <v>19</v>
      </c>
      <c r="G61" s="4" t="s">
        <v>20</v>
      </c>
      <c r="H61" s="4" t="s">
        <v>21</v>
      </c>
      <c r="I61" s="5" t="s">
        <v>21</v>
      </c>
      <c r="J61" s="1" t="s">
        <v>296</v>
      </c>
      <c r="K61" s="1" t="s">
        <v>297</v>
      </c>
      <c r="L61" s="1" t="s">
        <v>301</v>
      </c>
      <c r="M61" s="4" t="str">
        <f t="shared" si="0"/>
        <v>Outstanding</v>
      </c>
      <c r="N61" s="13" t="s">
        <v>21</v>
      </c>
    </row>
    <row r="62" spans="1:14" ht="60" customHeight="1" x14ac:dyDescent="0.35">
      <c r="A62" s="11" t="s">
        <v>302</v>
      </c>
      <c r="B62" s="1" t="s">
        <v>303</v>
      </c>
      <c r="C62" s="2" t="s">
        <v>27</v>
      </c>
      <c r="D62" s="3" t="s">
        <v>245</v>
      </c>
      <c r="E62" s="4" t="s">
        <v>18</v>
      </c>
      <c r="F62" s="4" t="s">
        <v>19</v>
      </c>
      <c r="G62" s="4" t="s">
        <v>20</v>
      </c>
      <c r="H62" s="4" t="s">
        <v>21</v>
      </c>
      <c r="I62" s="5" t="s">
        <v>21</v>
      </c>
      <c r="J62" s="1" t="s">
        <v>304</v>
      </c>
      <c r="K62" s="1" t="s">
        <v>297</v>
      </c>
      <c r="L62" s="1" t="s">
        <v>305</v>
      </c>
      <c r="M62" s="4" t="str">
        <f t="shared" si="0"/>
        <v>Outstanding</v>
      </c>
      <c r="N62" s="13" t="s">
        <v>21</v>
      </c>
    </row>
    <row r="63" spans="1:14" ht="60" customHeight="1" x14ac:dyDescent="0.35">
      <c r="A63" s="11" t="s">
        <v>306</v>
      </c>
      <c r="B63" s="1" t="s">
        <v>307</v>
      </c>
      <c r="C63" s="2" t="s">
        <v>27</v>
      </c>
      <c r="D63" s="3" t="s">
        <v>245</v>
      </c>
      <c r="E63" s="4" t="s">
        <v>18</v>
      </c>
      <c r="F63" s="4" t="s">
        <v>19</v>
      </c>
      <c r="G63" s="4" t="s">
        <v>20</v>
      </c>
      <c r="H63" s="4" t="s">
        <v>21</v>
      </c>
      <c r="I63" s="5" t="s">
        <v>21</v>
      </c>
      <c r="J63" s="1" t="s">
        <v>308</v>
      </c>
      <c r="K63" s="1" t="s">
        <v>309</v>
      </c>
      <c r="L63" s="1" t="s">
        <v>298</v>
      </c>
      <c r="M63" s="4" t="str">
        <f t="shared" si="0"/>
        <v>Outstanding</v>
      </c>
      <c r="N63" s="13" t="s">
        <v>21</v>
      </c>
    </row>
    <row r="64" spans="1:14" ht="60" customHeight="1" x14ac:dyDescent="0.35">
      <c r="A64" s="11" t="s">
        <v>310</v>
      </c>
      <c r="B64" s="1" t="s">
        <v>311</v>
      </c>
      <c r="C64" s="2" t="s">
        <v>27</v>
      </c>
      <c r="D64" s="3" t="s">
        <v>245</v>
      </c>
      <c r="E64" s="4" t="s">
        <v>18</v>
      </c>
      <c r="F64" s="4" t="s">
        <v>19</v>
      </c>
      <c r="G64" s="4" t="s">
        <v>20</v>
      </c>
      <c r="H64" s="4" t="s">
        <v>21</v>
      </c>
      <c r="I64" s="5" t="s">
        <v>21</v>
      </c>
      <c r="J64" s="1" t="s">
        <v>308</v>
      </c>
      <c r="K64" s="1" t="s">
        <v>312</v>
      </c>
      <c r="L64" s="1" t="s">
        <v>298</v>
      </c>
      <c r="M64" s="4" t="str">
        <f t="shared" si="0"/>
        <v>Outstanding</v>
      </c>
      <c r="N64" s="13" t="s">
        <v>21</v>
      </c>
    </row>
    <row r="65" spans="1:14" ht="60" customHeight="1" x14ac:dyDescent="0.35">
      <c r="A65" s="11" t="s">
        <v>313</v>
      </c>
      <c r="B65" s="1" t="s">
        <v>314</v>
      </c>
      <c r="C65" s="2" t="s">
        <v>27</v>
      </c>
      <c r="D65" s="3" t="s">
        <v>245</v>
      </c>
      <c r="E65" s="4" t="s">
        <v>18</v>
      </c>
      <c r="F65" s="4" t="s">
        <v>19</v>
      </c>
      <c r="G65" s="4" t="s">
        <v>20</v>
      </c>
      <c r="H65" s="4" t="s">
        <v>21</v>
      </c>
      <c r="I65" s="5" t="s">
        <v>21</v>
      </c>
      <c r="J65" s="1" t="s">
        <v>315</v>
      </c>
      <c r="K65" s="1" t="s">
        <v>316</v>
      </c>
      <c r="L65" s="1" t="s">
        <v>317</v>
      </c>
      <c r="M65" s="4" t="str">
        <f t="shared" si="0"/>
        <v>Outstanding</v>
      </c>
      <c r="N65" s="13" t="s">
        <v>21</v>
      </c>
    </row>
    <row r="66" spans="1:14" ht="60" customHeight="1" x14ac:dyDescent="0.35">
      <c r="A66" s="11" t="s">
        <v>318</v>
      </c>
      <c r="B66" s="1" t="s">
        <v>319</v>
      </c>
      <c r="C66" s="2" t="s">
        <v>27</v>
      </c>
      <c r="D66" s="3" t="s">
        <v>245</v>
      </c>
      <c r="E66" s="4" t="s">
        <v>18</v>
      </c>
      <c r="F66" s="4" t="s">
        <v>19</v>
      </c>
      <c r="G66" s="4" t="s">
        <v>20</v>
      </c>
      <c r="H66" s="4" t="s">
        <v>21</v>
      </c>
      <c r="I66" s="5" t="s">
        <v>21</v>
      </c>
      <c r="J66" s="1" t="s">
        <v>320</v>
      </c>
      <c r="K66" s="1" t="s">
        <v>321</v>
      </c>
      <c r="L66" s="1" t="s">
        <v>322</v>
      </c>
      <c r="M66" s="4" t="str">
        <f t="shared" si="0"/>
        <v>Outstanding</v>
      </c>
      <c r="N66" s="13" t="s">
        <v>21</v>
      </c>
    </row>
    <row r="67" spans="1:14" ht="60" customHeight="1" x14ac:dyDescent="0.35">
      <c r="A67" s="11" t="s">
        <v>323</v>
      </c>
      <c r="B67" s="1" t="s">
        <v>324</v>
      </c>
      <c r="C67" s="2" t="s">
        <v>27</v>
      </c>
      <c r="D67" s="3" t="s">
        <v>245</v>
      </c>
      <c r="E67" s="4" t="s">
        <v>18</v>
      </c>
      <c r="F67" s="4" t="s">
        <v>19</v>
      </c>
      <c r="G67" s="4" t="s">
        <v>20</v>
      </c>
      <c r="H67" s="4" t="s">
        <v>21</v>
      </c>
      <c r="I67" s="5" t="s">
        <v>21</v>
      </c>
      <c r="J67" s="1" t="s">
        <v>325</v>
      </c>
      <c r="K67" s="1" t="s">
        <v>326</v>
      </c>
      <c r="L67" s="1" t="s">
        <v>327</v>
      </c>
      <c r="M67" s="4" t="str">
        <f t="shared" si="0"/>
        <v>Outstanding</v>
      </c>
      <c r="N67" s="13" t="s">
        <v>21</v>
      </c>
    </row>
    <row r="68" spans="1:14" ht="60" customHeight="1" x14ac:dyDescent="0.35">
      <c r="A68" s="11" t="s">
        <v>328</v>
      </c>
      <c r="B68" s="1" t="s">
        <v>329</v>
      </c>
      <c r="C68" s="2" t="s">
        <v>27</v>
      </c>
      <c r="D68" s="3" t="s">
        <v>245</v>
      </c>
      <c r="E68" s="4" t="s">
        <v>18</v>
      </c>
      <c r="F68" s="4" t="s">
        <v>19</v>
      </c>
      <c r="G68" s="4" t="s">
        <v>20</v>
      </c>
      <c r="H68" s="4" t="s">
        <v>21</v>
      </c>
      <c r="I68" s="5" t="s">
        <v>21</v>
      </c>
      <c r="J68" s="1" t="s">
        <v>330</v>
      </c>
      <c r="K68" s="1" t="s">
        <v>331</v>
      </c>
      <c r="L68" s="1" t="s">
        <v>332</v>
      </c>
      <c r="M68" s="4" t="str">
        <f t="shared" si="0"/>
        <v>Outstanding</v>
      </c>
      <c r="N68" s="13" t="s">
        <v>21</v>
      </c>
    </row>
    <row r="69" spans="1:14" ht="60" customHeight="1" x14ac:dyDescent="0.35">
      <c r="A69" s="11" t="s">
        <v>333</v>
      </c>
      <c r="B69" s="1" t="s">
        <v>334</v>
      </c>
      <c r="C69" s="2" t="s">
        <v>16</v>
      </c>
      <c r="D69" s="3" t="s">
        <v>245</v>
      </c>
      <c r="E69" s="4" t="s">
        <v>18</v>
      </c>
      <c r="F69" s="4" t="s">
        <v>19</v>
      </c>
      <c r="G69" s="4" t="s">
        <v>20</v>
      </c>
      <c r="H69" s="4" t="s">
        <v>21</v>
      </c>
      <c r="I69" s="5" t="s">
        <v>21</v>
      </c>
      <c r="J69" s="1" t="s">
        <v>335</v>
      </c>
      <c r="K69" s="1" t="s">
        <v>92</v>
      </c>
      <c r="L69" s="1" t="s">
        <v>336</v>
      </c>
      <c r="M69" s="4" t="str">
        <f t="shared" si="0"/>
        <v>Outstanding</v>
      </c>
      <c r="N69" s="13" t="s">
        <v>21</v>
      </c>
    </row>
    <row r="70" spans="1:14" ht="60" customHeight="1" x14ac:dyDescent="0.35">
      <c r="A70" s="11" t="s">
        <v>337</v>
      </c>
      <c r="B70" s="1" t="s">
        <v>338</v>
      </c>
      <c r="C70" s="2" t="s">
        <v>27</v>
      </c>
      <c r="D70" s="3" t="s">
        <v>245</v>
      </c>
      <c r="E70" s="4" t="s">
        <v>18</v>
      </c>
      <c r="F70" s="4" t="s">
        <v>19</v>
      </c>
      <c r="G70" s="4" t="s">
        <v>20</v>
      </c>
      <c r="H70" s="4" t="s">
        <v>21</v>
      </c>
      <c r="I70" s="5" t="s">
        <v>21</v>
      </c>
      <c r="J70" s="1" t="s">
        <v>339</v>
      </c>
      <c r="K70" s="1" t="s">
        <v>340</v>
      </c>
      <c r="L70" s="1" t="s">
        <v>341</v>
      </c>
      <c r="M70" s="4" t="str">
        <f t="shared" si="0"/>
        <v>Outstanding</v>
      </c>
      <c r="N70" s="13" t="s">
        <v>21</v>
      </c>
    </row>
    <row r="71" spans="1:14" ht="60" customHeight="1" x14ac:dyDescent="0.35">
      <c r="A71" s="11" t="s">
        <v>342</v>
      </c>
      <c r="B71" s="1" t="s">
        <v>343</v>
      </c>
      <c r="C71" s="2" t="s">
        <v>27</v>
      </c>
      <c r="D71" s="3" t="s">
        <v>245</v>
      </c>
      <c r="E71" s="4" t="s">
        <v>18</v>
      </c>
      <c r="F71" s="4" t="s">
        <v>19</v>
      </c>
      <c r="G71" s="4" t="s">
        <v>20</v>
      </c>
      <c r="H71" s="4" t="s">
        <v>21</v>
      </c>
      <c r="I71" s="5" t="s">
        <v>21</v>
      </c>
      <c r="J71" s="1" t="s">
        <v>344</v>
      </c>
      <c r="K71" s="1" t="s">
        <v>345</v>
      </c>
      <c r="L71" s="1" t="s">
        <v>346</v>
      </c>
      <c r="M71" s="4" t="str">
        <f t="shared" si="0"/>
        <v>Outstanding</v>
      </c>
      <c r="N71" s="13" t="s">
        <v>21</v>
      </c>
    </row>
    <row r="72" spans="1:14" ht="60" customHeight="1" x14ac:dyDescent="0.35">
      <c r="A72" s="11" t="s">
        <v>347</v>
      </c>
      <c r="B72" s="1" t="s">
        <v>348</v>
      </c>
      <c r="C72" s="2" t="s">
        <v>27</v>
      </c>
      <c r="D72" s="3" t="s">
        <v>245</v>
      </c>
      <c r="E72" s="4" t="s">
        <v>18</v>
      </c>
      <c r="F72" s="4" t="s">
        <v>19</v>
      </c>
      <c r="G72" s="4" t="s">
        <v>20</v>
      </c>
      <c r="H72" s="4" t="s">
        <v>21</v>
      </c>
      <c r="I72" s="5" t="s">
        <v>21</v>
      </c>
      <c r="J72" s="1" t="s">
        <v>349</v>
      </c>
      <c r="K72" s="1" t="s">
        <v>350</v>
      </c>
      <c r="L72" s="1" t="s">
        <v>351</v>
      </c>
      <c r="M72" s="4" t="str">
        <f t="shared" si="0"/>
        <v>Outstanding</v>
      </c>
      <c r="N72" s="13" t="s">
        <v>21</v>
      </c>
    </row>
    <row r="73" spans="1:14" ht="60" customHeight="1" x14ac:dyDescent="0.35">
      <c r="A73" s="11" t="s">
        <v>352</v>
      </c>
      <c r="B73" s="1" t="s">
        <v>353</v>
      </c>
      <c r="C73" s="2" t="s">
        <v>27</v>
      </c>
      <c r="D73" s="3" t="s">
        <v>245</v>
      </c>
      <c r="E73" s="4" t="s">
        <v>18</v>
      </c>
      <c r="F73" s="4" t="s">
        <v>19</v>
      </c>
      <c r="G73" s="4" t="s">
        <v>20</v>
      </c>
      <c r="H73" s="4" t="s">
        <v>21</v>
      </c>
      <c r="I73" s="5" t="s">
        <v>21</v>
      </c>
      <c r="J73" s="1" t="s">
        <v>354</v>
      </c>
      <c r="K73" s="1" t="s">
        <v>355</v>
      </c>
      <c r="L73" s="1" t="s">
        <v>356</v>
      </c>
      <c r="M73" s="4" t="str">
        <f t="shared" si="0"/>
        <v>Outstanding</v>
      </c>
      <c r="N73" s="13" t="s">
        <v>21</v>
      </c>
    </row>
    <row r="74" spans="1:14" ht="60" customHeight="1" x14ac:dyDescent="0.35">
      <c r="A74" s="11" t="s">
        <v>357</v>
      </c>
      <c r="B74" s="1" t="s">
        <v>358</v>
      </c>
      <c r="C74" s="2" t="s">
        <v>27</v>
      </c>
      <c r="D74" s="3" t="s">
        <v>245</v>
      </c>
      <c r="E74" s="4" t="s">
        <v>18</v>
      </c>
      <c r="F74" s="4" t="s">
        <v>19</v>
      </c>
      <c r="G74" s="4" t="s">
        <v>20</v>
      </c>
      <c r="H74" s="4" t="s">
        <v>21</v>
      </c>
      <c r="I74" s="5" t="s">
        <v>21</v>
      </c>
      <c r="J74" s="1" t="s">
        <v>359</v>
      </c>
      <c r="K74" s="1" t="s">
        <v>360</v>
      </c>
      <c r="L74" s="1" t="s">
        <v>361</v>
      </c>
      <c r="M74" s="4" t="str">
        <f t="shared" si="0"/>
        <v>Outstanding</v>
      </c>
      <c r="N74" s="13" t="s">
        <v>21</v>
      </c>
    </row>
    <row r="75" spans="1:14" ht="60" customHeight="1" x14ac:dyDescent="0.35">
      <c r="A75" s="11" t="s">
        <v>362</v>
      </c>
      <c r="B75" s="1" t="s">
        <v>363</v>
      </c>
      <c r="C75" s="2" t="s">
        <v>27</v>
      </c>
      <c r="D75" s="3" t="s">
        <v>245</v>
      </c>
      <c r="E75" s="4" t="s">
        <v>18</v>
      </c>
      <c r="F75" s="4" t="s">
        <v>19</v>
      </c>
      <c r="G75" s="4" t="s">
        <v>20</v>
      </c>
      <c r="H75" s="4" t="s">
        <v>21</v>
      </c>
      <c r="I75" s="5" t="s">
        <v>21</v>
      </c>
      <c r="J75" s="1" t="s">
        <v>364</v>
      </c>
      <c r="K75" s="1" t="s">
        <v>365</v>
      </c>
      <c r="L75" s="1" t="s">
        <v>366</v>
      </c>
      <c r="M75" s="4" t="str">
        <f t="shared" si="0"/>
        <v>Outstanding</v>
      </c>
      <c r="N75" s="13" t="s">
        <v>21</v>
      </c>
    </row>
    <row r="76" spans="1:14" ht="60" customHeight="1" x14ac:dyDescent="0.35">
      <c r="A76" s="11" t="s">
        <v>367</v>
      </c>
      <c r="B76" s="1" t="s">
        <v>368</v>
      </c>
      <c r="C76" s="2" t="s">
        <v>16</v>
      </c>
      <c r="D76" s="3" t="s">
        <v>245</v>
      </c>
      <c r="E76" s="4" t="s">
        <v>18</v>
      </c>
      <c r="F76" s="4" t="s">
        <v>19</v>
      </c>
      <c r="G76" s="4" t="s">
        <v>20</v>
      </c>
      <c r="H76" s="4" t="s">
        <v>21</v>
      </c>
      <c r="I76" s="5" t="s">
        <v>21</v>
      </c>
      <c r="J76" s="1" t="s">
        <v>369</v>
      </c>
      <c r="K76" s="1" t="s">
        <v>370</v>
      </c>
      <c r="L76" s="1" t="s">
        <v>371</v>
      </c>
      <c r="M76" s="4" t="str">
        <f t="shared" si="0"/>
        <v>Outstanding</v>
      </c>
      <c r="N76" s="13" t="s">
        <v>21</v>
      </c>
    </row>
    <row r="77" spans="1:14" ht="60" customHeight="1" x14ac:dyDescent="0.35">
      <c r="A77" s="11" t="s">
        <v>372</v>
      </c>
      <c r="B77" s="1" t="s">
        <v>373</v>
      </c>
      <c r="C77" s="2" t="s">
        <v>27</v>
      </c>
      <c r="D77" s="3" t="s">
        <v>245</v>
      </c>
      <c r="E77" s="4" t="s">
        <v>18</v>
      </c>
      <c r="F77" s="4" t="s">
        <v>19</v>
      </c>
      <c r="G77" s="4" t="s">
        <v>20</v>
      </c>
      <c r="H77" s="4" t="s">
        <v>21</v>
      </c>
      <c r="I77" s="5" t="s">
        <v>21</v>
      </c>
      <c r="J77" s="1" t="s">
        <v>374</v>
      </c>
      <c r="K77" s="1" t="s">
        <v>375</v>
      </c>
      <c r="L77" s="1" t="s">
        <v>376</v>
      </c>
      <c r="M77" s="4" t="str">
        <f t="shared" si="0"/>
        <v>Outstanding</v>
      </c>
      <c r="N77" s="13" t="s">
        <v>21</v>
      </c>
    </row>
    <row r="78" spans="1:14" ht="60" customHeight="1" x14ac:dyDescent="0.35">
      <c r="A78" s="11" t="s">
        <v>377</v>
      </c>
      <c r="B78" s="1" t="s">
        <v>378</v>
      </c>
      <c r="C78" s="2" t="s">
        <v>27</v>
      </c>
      <c r="D78" s="3" t="s">
        <v>245</v>
      </c>
      <c r="E78" s="4" t="s">
        <v>18</v>
      </c>
      <c r="F78" s="4" t="s">
        <v>19</v>
      </c>
      <c r="G78" s="4" t="s">
        <v>20</v>
      </c>
      <c r="H78" s="4" t="s">
        <v>21</v>
      </c>
      <c r="I78" s="5" t="s">
        <v>21</v>
      </c>
      <c r="J78" s="1" t="s">
        <v>379</v>
      </c>
      <c r="K78" s="1" t="s">
        <v>380</v>
      </c>
      <c r="L78" s="1" t="s">
        <v>381</v>
      </c>
      <c r="M78" s="4" t="str">
        <f t="shared" si="0"/>
        <v>Outstanding</v>
      </c>
      <c r="N78" s="13" t="s">
        <v>21</v>
      </c>
    </row>
    <row r="79" spans="1:14" ht="60" customHeight="1" x14ac:dyDescent="0.35">
      <c r="A79" s="11" t="s">
        <v>382</v>
      </c>
      <c r="B79" s="1" t="s">
        <v>383</v>
      </c>
      <c r="C79" s="2" t="s">
        <v>27</v>
      </c>
      <c r="D79" s="3" t="s">
        <v>245</v>
      </c>
      <c r="E79" s="4" t="s">
        <v>18</v>
      </c>
      <c r="F79" s="4" t="s">
        <v>19</v>
      </c>
      <c r="G79" s="4" t="s">
        <v>20</v>
      </c>
      <c r="H79" s="4" t="s">
        <v>21</v>
      </c>
      <c r="I79" s="5" t="s">
        <v>21</v>
      </c>
      <c r="J79" s="1" t="s">
        <v>384</v>
      </c>
      <c r="K79" s="1" t="s">
        <v>385</v>
      </c>
      <c r="L79" s="1" t="s">
        <v>386</v>
      </c>
      <c r="M79" s="4" t="str">
        <f t="shared" si="0"/>
        <v>Outstanding</v>
      </c>
      <c r="N79" s="13" t="s">
        <v>21</v>
      </c>
    </row>
    <row r="80" spans="1:14" ht="60" customHeight="1" x14ac:dyDescent="0.35">
      <c r="A80" s="11" t="s">
        <v>387</v>
      </c>
      <c r="B80" s="1" t="s">
        <v>388</v>
      </c>
      <c r="C80" s="2" t="s">
        <v>27</v>
      </c>
      <c r="D80" s="3" t="s">
        <v>245</v>
      </c>
      <c r="E80" s="4" t="s">
        <v>18</v>
      </c>
      <c r="F80" s="4" t="s">
        <v>19</v>
      </c>
      <c r="G80" s="4" t="s">
        <v>20</v>
      </c>
      <c r="H80" s="4" t="s">
        <v>21</v>
      </c>
      <c r="I80" s="5" t="s">
        <v>21</v>
      </c>
      <c r="J80" s="1" t="s">
        <v>389</v>
      </c>
      <c r="K80" s="1" t="s">
        <v>122</v>
      </c>
      <c r="L80" s="1" t="s">
        <v>390</v>
      </c>
      <c r="M80" s="4" t="str">
        <f t="shared" si="0"/>
        <v>Outstanding</v>
      </c>
      <c r="N80" s="13" t="s">
        <v>21</v>
      </c>
    </row>
    <row r="81" spans="1:14" ht="60" customHeight="1" x14ac:dyDescent="0.35">
      <c r="A81" s="11" t="s">
        <v>391</v>
      </c>
      <c r="B81" s="1" t="s">
        <v>392</v>
      </c>
      <c r="C81" s="2" t="s">
        <v>16</v>
      </c>
      <c r="D81" s="3" t="s">
        <v>245</v>
      </c>
      <c r="E81" s="4" t="s">
        <v>18</v>
      </c>
      <c r="F81" s="4" t="s">
        <v>19</v>
      </c>
      <c r="G81" s="4" t="s">
        <v>20</v>
      </c>
      <c r="H81" s="4" t="s">
        <v>21</v>
      </c>
      <c r="I81" s="5" t="s">
        <v>21</v>
      </c>
      <c r="J81" s="1" t="s">
        <v>393</v>
      </c>
      <c r="K81" s="1" t="s">
        <v>394</v>
      </c>
      <c r="L81" s="1" t="s">
        <v>395</v>
      </c>
      <c r="M81" s="4" t="str">
        <f t="shared" si="0"/>
        <v>Outstanding</v>
      </c>
      <c r="N81" s="13" t="s">
        <v>21</v>
      </c>
    </row>
    <row r="82" spans="1:14" ht="60" customHeight="1" x14ac:dyDescent="0.35">
      <c r="A82" s="11" t="s">
        <v>396</v>
      </c>
      <c r="B82" s="1" t="s">
        <v>397</v>
      </c>
      <c r="C82" s="2" t="s">
        <v>16</v>
      </c>
      <c r="D82" s="3" t="s">
        <v>245</v>
      </c>
      <c r="E82" s="4" t="s">
        <v>18</v>
      </c>
      <c r="F82" s="4" t="s">
        <v>19</v>
      </c>
      <c r="G82" s="4" t="s">
        <v>20</v>
      </c>
      <c r="H82" s="4" t="s">
        <v>21</v>
      </c>
      <c r="I82" s="5" t="s">
        <v>21</v>
      </c>
      <c r="J82" s="1" t="s">
        <v>398</v>
      </c>
      <c r="K82" s="1" t="s">
        <v>399</v>
      </c>
      <c r="L82" s="1" t="s">
        <v>400</v>
      </c>
      <c r="M82" s="4" t="str">
        <f t="shared" si="0"/>
        <v>Outstanding</v>
      </c>
      <c r="N82" s="13" t="s">
        <v>21</v>
      </c>
    </row>
    <row r="83" spans="1:14" ht="60" customHeight="1" x14ac:dyDescent="0.35">
      <c r="A83" s="11" t="s">
        <v>401</v>
      </c>
      <c r="B83" s="1" t="s">
        <v>402</v>
      </c>
      <c r="C83" s="2" t="s">
        <v>27</v>
      </c>
      <c r="D83" s="3" t="s">
        <v>245</v>
      </c>
      <c r="E83" s="4" t="s">
        <v>18</v>
      </c>
      <c r="F83" s="4" t="s">
        <v>19</v>
      </c>
      <c r="G83" s="4" t="s">
        <v>20</v>
      </c>
      <c r="H83" s="4" t="s">
        <v>21</v>
      </c>
      <c r="I83" s="5" t="s">
        <v>21</v>
      </c>
      <c r="J83" s="1" t="s">
        <v>403</v>
      </c>
      <c r="K83" s="1" t="s">
        <v>404</v>
      </c>
      <c r="L83" s="1" t="s">
        <v>405</v>
      </c>
      <c r="M83" s="4" t="str">
        <f t="shared" si="0"/>
        <v>Outstanding</v>
      </c>
      <c r="N83" s="13" t="s">
        <v>21</v>
      </c>
    </row>
    <row r="84" spans="1:14" ht="60" customHeight="1" x14ac:dyDescent="0.35">
      <c r="A84" s="11" t="s">
        <v>406</v>
      </c>
      <c r="B84" s="1" t="s">
        <v>407</v>
      </c>
      <c r="C84" s="2" t="s">
        <v>27</v>
      </c>
      <c r="D84" s="3" t="s">
        <v>245</v>
      </c>
      <c r="E84" s="4" t="s">
        <v>18</v>
      </c>
      <c r="F84" s="4" t="s">
        <v>19</v>
      </c>
      <c r="G84" s="4" t="s">
        <v>20</v>
      </c>
      <c r="H84" s="4" t="s">
        <v>21</v>
      </c>
      <c r="I84" s="5" t="s">
        <v>21</v>
      </c>
      <c r="J84" s="1" t="s">
        <v>408</v>
      </c>
      <c r="K84" s="1" t="s">
        <v>409</v>
      </c>
      <c r="L84" s="1" t="s">
        <v>410</v>
      </c>
      <c r="M84" s="4" t="str">
        <f t="shared" si="0"/>
        <v>Outstanding</v>
      </c>
      <c r="N84" s="13" t="s">
        <v>21</v>
      </c>
    </row>
    <row r="85" spans="1:14" ht="60" customHeight="1" x14ac:dyDescent="0.35">
      <c r="A85" s="11" t="s">
        <v>411</v>
      </c>
      <c r="B85" s="1" t="s">
        <v>412</v>
      </c>
      <c r="C85" s="2" t="s">
        <v>27</v>
      </c>
      <c r="D85" s="3" t="s">
        <v>245</v>
      </c>
      <c r="E85" s="4" t="s">
        <v>18</v>
      </c>
      <c r="F85" s="4" t="s">
        <v>19</v>
      </c>
      <c r="G85" s="4" t="s">
        <v>20</v>
      </c>
      <c r="H85" s="4" t="s">
        <v>21</v>
      </c>
      <c r="I85" s="5" t="s">
        <v>21</v>
      </c>
      <c r="J85" s="1" t="s">
        <v>413</v>
      </c>
      <c r="K85" s="1" t="s">
        <v>414</v>
      </c>
      <c r="L85" s="1" t="s">
        <v>415</v>
      </c>
      <c r="M85" s="4" t="str">
        <f t="shared" si="0"/>
        <v>Outstanding</v>
      </c>
      <c r="N85" s="13" t="s">
        <v>21</v>
      </c>
    </row>
    <row r="86" spans="1:14" ht="60" customHeight="1" x14ac:dyDescent="0.35">
      <c r="A86" s="11" t="s">
        <v>416</v>
      </c>
      <c r="B86" s="1" t="s">
        <v>417</v>
      </c>
      <c r="C86" s="2" t="s">
        <v>27</v>
      </c>
      <c r="D86" s="3" t="s">
        <v>245</v>
      </c>
      <c r="E86" s="4" t="s">
        <v>18</v>
      </c>
      <c r="F86" s="4" t="s">
        <v>19</v>
      </c>
      <c r="G86" s="4" t="s">
        <v>20</v>
      </c>
      <c r="H86" s="4" t="s">
        <v>21</v>
      </c>
      <c r="I86" s="5" t="s">
        <v>21</v>
      </c>
      <c r="J86" s="1" t="s">
        <v>418</v>
      </c>
      <c r="K86" s="1" t="s">
        <v>419</v>
      </c>
      <c r="L86" s="1" t="s">
        <v>420</v>
      </c>
      <c r="M86" s="4" t="str">
        <f t="shared" si="0"/>
        <v>Outstanding</v>
      </c>
      <c r="N86" s="13" t="s">
        <v>21</v>
      </c>
    </row>
    <row r="87" spans="1:14" ht="60" customHeight="1" x14ac:dyDescent="0.35">
      <c r="A87" s="11" t="s">
        <v>421</v>
      </c>
      <c r="B87" s="1" t="s">
        <v>422</v>
      </c>
      <c r="C87" s="2" t="s">
        <v>27</v>
      </c>
      <c r="D87" s="3" t="s">
        <v>245</v>
      </c>
      <c r="E87" s="4" t="s">
        <v>18</v>
      </c>
      <c r="F87" s="4" t="s">
        <v>19</v>
      </c>
      <c r="G87" s="4" t="s">
        <v>20</v>
      </c>
      <c r="H87" s="4" t="s">
        <v>21</v>
      </c>
      <c r="I87" s="5" t="s">
        <v>21</v>
      </c>
      <c r="J87" s="1" t="s">
        <v>423</v>
      </c>
      <c r="K87" s="1" t="s">
        <v>424</v>
      </c>
      <c r="L87" s="1" t="s">
        <v>425</v>
      </c>
      <c r="M87" s="4" t="str">
        <f t="shared" si="0"/>
        <v>Outstanding</v>
      </c>
      <c r="N87" s="13" t="s">
        <v>21</v>
      </c>
    </row>
    <row r="88" spans="1:14" ht="60" customHeight="1" x14ac:dyDescent="0.35">
      <c r="A88" s="11" t="s">
        <v>426</v>
      </c>
      <c r="B88" s="1" t="s">
        <v>427</v>
      </c>
      <c r="C88" s="2" t="s">
        <v>16</v>
      </c>
      <c r="D88" s="3" t="s">
        <v>245</v>
      </c>
      <c r="E88" s="4" t="s">
        <v>18</v>
      </c>
      <c r="F88" s="4" t="s">
        <v>19</v>
      </c>
      <c r="G88" s="4" t="s">
        <v>20</v>
      </c>
      <c r="H88" s="4" t="s">
        <v>21</v>
      </c>
      <c r="I88" s="5" t="s">
        <v>21</v>
      </c>
      <c r="J88" s="1" t="s">
        <v>428</v>
      </c>
      <c r="K88" s="1" t="s">
        <v>429</v>
      </c>
      <c r="L88" s="1" t="s">
        <v>430</v>
      </c>
      <c r="M88" s="4" t="str">
        <f t="shared" si="0"/>
        <v>Outstanding</v>
      </c>
      <c r="N88" s="13" t="s">
        <v>21</v>
      </c>
    </row>
    <row r="89" spans="1:14" ht="60" customHeight="1" x14ac:dyDescent="0.35">
      <c r="A89" s="11" t="s">
        <v>431</v>
      </c>
      <c r="B89" s="1" t="s">
        <v>432</v>
      </c>
      <c r="C89" s="2" t="s">
        <v>27</v>
      </c>
      <c r="D89" s="3" t="s">
        <v>245</v>
      </c>
      <c r="E89" s="4" t="s">
        <v>18</v>
      </c>
      <c r="F89" s="4" t="s">
        <v>19</v>
      </c>
      <c r="G89" s="4" t="s">
        <v>20</v>
      </c>
      <c r="H89" s="4" t="s">
        <v>21</v>
      </c>
      <c r="I89" s="5" t="s">
        <v>21</v>
      </c>
      <c r="J89" s="1" t="s">
        <v>433</v>
      </c>
      <c r="K89" s="1" t="s">
        <v>434</v>
      </c>
      <c r="L89" s="1" t="s">
        <v>435</v>
      </c>
      <c r="M89" s="4" t="str">
        <f t="shared" si="0"/>
        <v>Outstanding</v>
      </c>
      <c r="N89" s="13" t="s">
        <v>21</v>
      </c>
    </row>
    <row r="90" spans="1:14" ht="60" customHeight="1" x14ac:dyDescent="0.35">
      <c r="A90" s="11" t="s">
        <v>436</v>
      </c>
      <c r="B90" s="1" t="s">
        <v>437</v>
      </c>
      <c r="C90" s="2" t="s">
        <v>27</v>
      </c>
      <c r="D90" s="3" t="s">
        <v>245</v>
      </c>
      <c r="E90" s="4" t="s">
        <v>18</v>
      </c>
      <c r="F90" s="4" t="s">
        <v>19</v>
      </c>
      <c r="G90" s="4" t="s">
        <v>20</v>
      </c>
      <c r="H90" s="4" t="s">
        <v>21</v>
      </c>
      <c r="I90" s="5" t="s">
        <v>21</v>
      </c>
      <c r="J90" s="1" t="s">
        <v>438</v>
      </c>
      <c r="K90" s="1" t="s">
        <v>439</v>
      </c>
      <c r="L90" s="1" t="s">
        <v>440</v>
      </c>
      <c r="M90" s="4" t="str">
        <f t="shared" si="0"/>
        <v>Outstanding</v>
      </c>
      <c r="N90" s="13" t="s">
        <v>21</v>
      </c>
    </row>
    <row r="91" spans="1:14" ht="60" customHeight="1" x14ac:dyDescent="0.35">
      <c r="A91" s="11" t="s">
        <v>441</v>
      </c>
      <c r="B91" s="1" t="s">
        <v>442</v>
      </c>
      <c r="C91" s="2" t="s">
        <v>27</v>
      </c>
      <c r="D91" s="3" t="s">
        <v>245</v>
      </c>
      <c r="E91" s="4" t="s">
        <v>18</v>
      </c>
      <c r="F91" s="4" t="s">
        <v>19</v>
      </c>
      <c r="G91" s="4" t="s">
        <v>20</v>
      </c>
      <c r="H91" s="4" t="s">
        <v>21</v>
      </c>
      <c r="I91" s="5" t="s">
        <v>21</v>
      </c>
      <c r="J91" s="1" t="s">
        <v>438</v>
      </c>
      <c r="K91" s="1" t="s">
        <v>443</v>
      </c>
      <c r="L91" s="1" t="s">
        <v>440</v>
      </c>
      <c r="M91" s="4" t="str">
        <f t="shared" si="0"/>
        <v>Outstanding</v>
      </c>
      <c r="N91" s="13" t="s">
        <v>21</v>
      </c>
    </row>
    <row r="92" spans="1:14" ht="60" customHeight="1" x14ac:dyDescent="0.35">
      <c r="A92" s="11" t="s">
        <v>444</v>
      </c>
      <c r="B92" s="1" t="s">
        <v>445</v>
      </c>
      <c r="C92" s="2" t="s">
        <v>27</v>
      </c>
      <c r="D92" s="3" t="s">
        <v>245</v>
      </c>
      <c r="E92" s="4" t="s">
        <v>18</v>
      </c>
      <c r="F92" s="4" t="s">
        <v>19</v>
      </c>
      <c r="G92" s="4" t="s">
        <v>20</v>
      </c>
      <c r="H92" s="4" t="s">
        <v>21</v>
      </c>
      <c r="I92" s="5" t="s">
        <v>21</v>
      </c>
      <c r="J92" s="1" t="s">
        <v>446</v>
      </c>
      <c r="K92" s="1" t="s">
        <v>394</v>
      </c>
      <c r="L92" s="1" t="s">
        <v>395</v>
      </c>
      <c r="M92" s="4" t="str">
        <f t="shared" si="0"/>
        <v>Outstanding</v>
      </c>
      <c r="N92" s="13" t="s">
        <v>21</v>
      </c>
    </row>
    <row r="93" spans="1:14" ht="60" customHeight="1" x14ac:dyDescent="0.35">
      <c r="A93" s="11" t="s">
        <v>447</v>
      </c>
      <c r="B93" s="1" t="s">
        <v>448</v>
      </c>
      <c r="C93" s="2" t="s">
        <v>27</v>
      </c>
      <c r="D93" s="3" t="s">
        <v>245</v>
      </c>
      <c r="E93" s="4" t="s">
        <v>18</v>
      </c>
      <c r="F93" s="4" t="s">
        <v>19</v>
      </c>
      <c r="G93" s="4" t="s">
        <v>20</v>
      </c>
      <c r="H93" s="4" t="s">
        <v>21</v>
      </c>
      <c r="I93" s="5" t="s">
        <v>21</v>
      </c>
      <c r="J93" s="1" t="s">
        <v>449</v>
      </c>
      <c r="K93" s="1" t="s">
        <v>450</v>
      </c>
      <c r="L93" s="1" t="s">
        <v>451</v>
      </c>
      <c r="M93" s="4" t="str">
        <f t="shared" si="0"/>
        <v>Outstanding</v>
      </c>
      <c r="N93" s="13" t="s">
        <v>21</v>
      </c>
    </row>
    <row r="94" spans="1:14" ht="60" customHeight="1" x14ac:dyDescent="0.35">
      <c r="A94" s="11" t="s">
        <v>452</v>
      </c>
      <c r="B94" s="1" t="s">
        <v>250</v>
      </c>
      <c r="C94" s="2" t="s">
        <v>27</v>
      </c>
      <c r="D94" s="3" t="s">
        <v>245</v>
      </c>
      <c r="E94" s="4" t="s">
        <v>18</v>
      </c>
      <c r="F94" s="4" t="s">
        <v>19</v>
      </c>
      <c r="G94" s="4" t="s">
        <v>20</v>
      </c>
      <c r="H94" s="4" t="s">
        <v>21</v>
      </c>
      <c r="I94" s="5" t="s">
        <v>21</v>
      </c>
      <c r="J94" s="1" t="s">
        <v>453</v>
      </c>
      <c r="K94" s="1" t="s">
        <v>215</v>
      </c>
      <c r="L94" s="1" t="s">
        <v>454</v>
      </c>
      <c r="M94" s="4" t="str">
        <f t="shared" si="0"/>
        <v>Outstanding</v>
      </c>
      <c r="N94" s="13" t="s">
        <v>21</v>
      </c>
    </row>
    <row r="95" spans="1:14" ht="60" customHeight="1" x14ac:dyDescent="0.35">
      <c r="A95" s="11" t="s">
        <v>455</v>
      </c>
      <c r="B95" s="1" t="s">
        <v>456</v>
      </c>
      <c r="C95" s="2" t="s">
        <v>27</v>
      </c>
      <c r="D95" s="3" t="s">
        <v>245</v>
      </c>
      <c r="E95" s="4" t="s">
        <v>18</v>
      </c>
      <c r="F95" s="4" t="s">
        <v>19</v>
      </c>
      <c r="G95" s="4" t="s">
        <v>20</v>
      </c>
      <c r="H95" s="4" t="s">
        <v>21</v>
      </c>
      <c r="I95" s="5" t="s">
        <v>21</v>
      </c>
      <c r="J95" s="1" t="s">
        <v>457</v>
      </c>
      <c r="K95" s="1" t="s">
        <v>458</v>
      </c>
      <c r="L95" s="1" t="s">
        <v>459</v>
      </c>
      <c r="M95" s="4" t="str">
        <f t="shared" si="0"/>
        <v>Outstanding</v>
      </c>
      <c r="N95" s="13" t="s">
        <v>21</v>
      </c>
    </row>
    <row r="96" spans="1:14" ht="60" customHeight="1" x14ac:dyDescent="0.35">
      <c r="A96" s="11" t="s">
        <v>460</v>
      </c>
      <c r="B96" s="1" t="s">
        <v>254</v>
      </c>
      <c r="C96" s="2" t="s">
        <v>27</v>
      </c>
      <c r="D96" s="3" t="s">
        <v>245</v>
      </c>
      <c r="E96" s="4" t="s">
        <v>18</v>
      </c>
      <c r="F96" s="4" t="s">
        <v>19</v>
      </c>
      <c r="G96" s="4" t="s">
        <v>20</v>
      </c>
      <c r="H96" s="4" t="s">
        <v>21</v>
      </c>
      <c r="I96" s="5" t="s">
        <v>21</v>
      </c>
      <c r="J96" s="1" t="s">
        <v>461</v>
      </c>
      <c r="K96" s="1" t="s">
        <v>256</v>
      </c>
      <c r="L96" s="1" t="s">
        <v>462</v>
      </c>
      <c r="M96" s="4" t="str">
        <f t="shared" si="0"/>
        <v>Outstanding</v>
      </c>
      <c r="N96" s="13" t="s">
        <v>21</v>
      </c>
    </row>
    <row r="97" spans="1:14" ht="60" customHeight="1" x14ac:dyDescent="0.35">
      <c r="A97" s="11" t="s">
        <v>463</v>
      </c>
      <c r="B97" s="1" t="s">
        <v>254</v>
      </c>
      <c r="C97" s="2" t="s">
        <v>27</v>
      </c>
      <c r="D97" s="3" t="s">
        <v>245</v>
      </c>
      <c r="E97" s="4" t="s">
        <v>18</v>
      </c>
      <c r="F97" s="4" t="s">
        <v>19</v>
      </c>
      <c r="G97" s="4" t="s">
        <v>20</v>
      </c>
      <c r="H97" s="4" t="s">
        <v>21</v>
      </c>
      <c r="I97" s="5" t="s">
        <v>21</v>
      </c>
      <c r="J97" s="1" t="s">
        <v>461</v>
      </c>
      <c r="K97" s="1" t="s">
        <v>256</v>
      </c>
      <c r="L97" s="1" t="s">
        <v>462</v>
      </c>
      <c r="M97" s="4" t="str">
        <f t="shared" si="0"/>
        <v>Outstanding</v>
      </c>
      <c r="N97" s="13" t="s">
        <v>21</v>
      </c>
    </row>
    <row r="98" spans="1:14" ht="60" customHeight="1" x14ac:dyDescent="0.35">
      <c r="A98" s="11" t="s">
        <v>464</v>
      </c>
      <c r="B98" s="1" t="s">
        <v>465</v>
      </c>
      <c r="C98" s="2" t="s">
        <v>16</v>
      </c>
      <c r="D98" s="3" t="s">
        <v>245</v>
      </c>
      <c r="E98" s="4" t="s">
        <v>18</v>
      </c>
      <c r="F98" s="4" t="s">
        <v>19</v>
      </c>
      <c r="G98" s="4" t="s">
        <v>20</v>
      </c>
      <c r="H98" s="4" t="s">
        <v>21</v>
      </c>
      <c r="I98" s="5" t="s">
        <v>21</v>
      </c>
      <c r="J98" s="1" t="s">
        <v>466</v>
      </c>
      <c r="K98" s="1" t="s">
        <v>467</v>
      </c>
      <c r="L98" s="1" t="s">
        <v>468</v>
      </c>
      <c r="M98" s="4" t="str">
        <f t="shared" si="0"/>
        <v>Outstanding</v>
      </c>
      <c r="N98" s="13" t="s">
        <v>21</v>
      </c>
    </row>
    <row r="99" spans="1:14" ht="60" customHeight="1" x14ac:dyDescent="0.35">
      <c r="A99" s="11" t="s">
        <v>469</v>
      </c>
      <c r="B99" s="1" t="s">
        <v>470</v>
      </c>
      <c r="C99" s="2" t="s">
        <v>27</v>
      </c>
      <c r="D99" s="3" t="s">
        <v>245</v>
      </c>
      <c r="E99" s="4" t="s">
        <v>18</v>
      </c>
      <c r="F99" s="4" t="s">
        <v>19</v>
      </c>
      <c r="G99" s="4" t="s">
        <v>20</v>
      </c>
      <c r="H99" s="4" t="s">
        <v>21</v>
      </c>
      <c r="I99" s="5" t="s">
        <v>21</v>
      </c>
      <c r="J99" s="1" t="s">
        <v>471</v>
      </c>
      <c r="K99" s="1" t="s">
        <v>472</v>
      </c>
      <c r="L99" s="1" t="s">
        <v>454</v>
      </c>
      <c r="M99" s="4" t="str">
        <f t="shared" si="0"/>
        <v>Outstanding</v>
      </c>
      <c r="N99" s="13" t="s">
        <v>21</v>
      </c>
    </row>
    <row r="100" spans="1:14" ht="60" customHeight="1" x14ac:dyDescent="0.35">
      <c r="A100" s="11" t="s">
        <v>473</v>
      </c>
      <c r="B100" s="1" t="s">
        <v>474</v>
      </c>
      <c r="C100" s="2" t="s">
        <v>27</v>
      </c>
      <c r="D100" s="3" t="s">
        <v>245</v>
      </c>
      <c r="E100" s="4" t="s">
        <v>18</v>
      </c>
      <c r="F100" s="4" t="s">
        <v>19</v>
      </c>
      <c r="G100" s="4" t="s">
        <v>20</v>
      </c>
      <c r="H100" s="4" t="s">
        <v>21</v>
      </c>
      <c r="I100" s="5" t="s">
        <v>21</v>
      </c>
      <c r="J100" s="1" t="s">
        <v>475</v>
      </c>
      <c r="K100" s="1" t="s">
        <v>256</v>
      </c>
      <c r="L100" s="1" t="s">
        <v>476</v>
      </c>
      <c r="M100" s="4" t="str">
        <f t="shared" si="0"/>
        <v>Outstanding</v>
      </c>
      <c r="N100" s="13" t="s">
        <v>21</v>
      </c>
    </row>
    <row r="101" spans="1:14" ht="60" customHeight="1" x14ac:dyDescent="0.35">
      <c r="A101" s="11" t="s">
        <v>477</v>
      </c>
      <c r="B101" s="1" t="s">
        <v>478</v>
      </c>
      <c r="C101" s="2" t="s">
        <v>27</v>
      </c>
      <c r="D101" s="3" t="s">
        <v>245</v>
      </c>
      <c r="E101" s="4" t="s">
        <v>18</v>
      </c>
      <c r="F101" s="4" t="s">
        <v>19</v>
      </c>
      <c r="G101" s="4" t="s">
        <v>20</v>
      </c>
      <c r="H101" s="4" t="s">
        <v>21</v>
      </c>
      <c r="I101" s="5" t="s">
        <v>21</v>
      </c>
      <c r="J101" s="1" t="s">
        <v>479</v>
      </c>
      <c r="K101" s="1" t="s">
        <v>236</v>
      </c>
      <c r="L101" s="1" t="s">
        <v>480</v>
      </c>
      <c r="M101" s="4" t="str">
        <f t="shared" si="0"/>
        <v>Outstanding</v>
      </c>
      <c r="N101" s="13" t="s">
        <v>21</v>
      </c>
    </row>
    <row r="102" spans="1:14" ht="60" customHeight="1" x14ac:dyDescent="0.35">
      <c r="A102" s="11" t="s">
        <v>481</v>
      </c>
      <c r="B102" s="1" t="s">
        <v>482</v>
      </c>
      <c r="C102" s="2" t="s">
        <v>27</v>
      </c>
      <c r="D102" s="3" t="s">
        <v>245</v>
      </c>
      <c r="E102" s="4" t="s">
        <v>18</v>
      </c>
      <c r="F102" s="4" t="s">
        <v>19</v>
      </c>
      <c r="G102" s="4" t="s">
        <v>20</v>
      </c>
      <c r="H102" s="4" t="s">
        <v>21</v>
      </c>
      <c r="I102" s="5" t="s">
        <v>21</v>
      </c>
      <c r="J102" s="1" t="s">
        <v>483</v>
      </c>
      <c r="K102" s="1" t="s">
        <v>484</v>
      </c>
      <c r="L102" s="1" t="s">
        <v>485</v>
      </c>
      <c r="M102" s="4" t="str">
        <f t="shared" si="0"/>
        <v>Outstanding</v>
      </c>
      <c r="N102" s="13" t="s">
        <v>21</v>
      </c>
    </row>
    <row r="103" spans="1:14" ht="60" customHeight="1" x14ac:dyDescent="0.35">
      <c r="A103" s="11" t="s">
        <v>486</v>
      </c>
      <c r="B103" s="1" t="s">
        <v>487</v>
      </c>
      <c r="C103" s="2" t="s">
        <v>27</v>
      </c>
      <c r="D103" s="3" t="s">
        <v>488</v>
      </c>
      <c r="E103" s="4" t="s">
        <v>18</v>
      </c>
      <c r="F103" s="4" t="s">
        <v>19</v>
      </c>
      <c r="G103" s="4" t="s">
        <v>20</v>
      </c>
      <c r="H103" s="4" t="s">
        <v>21</v>
      </c>
      <c r="I103" s="5" t="s">
        <v>21</v>
      </c>
      <c r="J103" s="1" t="s">
        <v>489</v>
      </c>
      <c r="K103" s="1" t="s">
        <v>490</v>
      </c>
      <c r="L103" s="1" t="s">
        <v>491</v>
      </c>
      <c r="M103" s="4" t="str">
        <f t="shared" si="0"/>
        <v>Outstanding</v>
      </c>
      <c r="N103" s="13" t="s">
        <v>21</v>
      </c>
    </row>
    <row r="104" spans="1:14" ht="60" customHeight="1" x14ac:dyDescent="0.35">
      <c r="A104" s="11" t="s">
        <v>492</v>
      </c>
      <c r="B104" s="1" t="s">
        <v>493</v>
      </c>
      <c r="C104" s="2" t="s">
        <v>27</v>
      </c>
      <c r="D104" s="3" t="s">
        <v>488</v>
      </c>
      <c r="E104" s="4" t="s">
        <v>18</v>
      </c>
      <c r="F104" s="4" t="s">
        <v>19</v>
      </c>
      <c r="G104" s="4" t="s">
        <v>20</v>
      </c>
      <c r="H104" s="4" t="s">
        <v>21</v>
      </c>
      <c r="I104" s="5" t="s">
        <v>21</v>
      </c>
      <c r="J104" s="1" t="s">
        <v>494</v>
      </c>
      <c r="K104" s="1" t="s">
        <v>495</v>
      </c>
      <c r="L104" s="1" t="s">
        <v>496</v>
      </c>
      <c r="M104" s="4" t="str">
        <f t="shared" si="0"/>
        <v>Outstanding</v>
      </c>
      <c r="N104" s="13" t="s">
        <v>21</v>
      </c>
    </row>
    <row r="105" spans="1:14" ht="60" customHeight="1" x14ac:dyDescent="0.35">
      <c r="A105" s="11" t="s">
        <v>497</v>
      </c>
      <c r="B105" s="1" t="s">
        <v>498</v>
      </c>
      <c r="C105" s="2" t="s">
        <v>27</v>
      </c>
      <c r="D105" s="3" t="s">
        <v>488</v>
      </c>
      <c r="E105" s="4" t="s">
        <v>18</v>
      </c>
      <c r="F105" s="4" t="s">
        <v>19</v>
      </c>
      <c r="G105" s="4" t="s">
        <v>20</v>
      </c>
      <c r="H105" s="4" t="s">
        <v>21</v>
      </c>
      <c r="I105" s="5" t="s">
        <v>21</v>
      </c>
      <c r="J105" s="1" t="s">
        <v>499</v>
      </c>
      <c r="K105" s="1" t="s">
        <v>500</v>
      </c>
      <c r="L105" s="1" t="s">
        <v>501</v>
      </c>
      <c r="M105" s="4" t="str">
        <f t="shared" si="0"/>
        <v>Outstanding</v>
      </c>
      <c r="N105" s="13" t="s">
        <v>21</v>
      </c>
    </row>
    <row r="106" spans="1:14" ht="60" customHeight="1" x14ac:dyDescent="0.35">
      <c r="A106" s="11" t="s">
        <v>502</v>
      </c>
      <c r="B106" s="1" t="s">
        <v>498</v>
      </c>
      <c r="C106" s="2" t="s">
        <v>27</v>
      </c>
      <c r="D106" s="3" t="s">
        <v>488</v>
      </c>
      <c r="E106" s="4" t="s">
        <v>18</v>
      </c>
      <c r="F106" s="4" t="s">
        <v>19</v>
      </c>
      <c r="G106" s="4" t="s">
        <v>20</v>
      </c>
      <c r="H106" s="4" t="s">
        <v>21</v>
      </c>
      <c r="I106" s="5" t="s">
        <v>21</v>
      </c>
      <c r="J106" s="1" t="s">
        <v>499</v>
      </c>
      <c r="K106" s="1" t="s">
        <v>503</v>
      </c>
      <c r="L106" s="1" t="s">
        <v>501</v>
      </c>
      <c r="M106" s="4" t="str">
        <f t="shared" si="0"/>
        <v>Outstanding</v>
      </c>
      <c r="N106" s="13" t="s">
        <v>21</v>
      </c>
    </row>
    <row r="107" spans="1:14" ht="60" customHeight="1" x14ac:dyDescent="0.35">
      <c r="A107" s="11" t="s">
        <v>504</v>
      </c>
      <c r="B107" s="1" t="s">
        <v>498</v>
      </c>
      <c r="C107" s="2" t="s">
        <v>27</v>
      </c>
      <c r="D107" s="3" t="s">
        <v>488</v>
      </c>
      <c r="E107" s="4" t="s">
        <v>18</v>
      </c>
      <c r="F107" s="4" t="s">
        <v>19</v>
      </c>
      <c r="G107" s="4" t="s">
        <v>20</v>
      </c>
      <c r="H107" s="4" t="s">
        <v>21</v>
      </c>
      <c r="I107" s="5" t="s">
        <v>21</v>
      </c>
      <c r="J107" s="1" t="s">
        <v>499</v>
      </c>
      <c r="K107" s="1" t="s">
        <v>505</v>
      </c>
      <c r="L107" s="1" t="s">
        <v>501</v>
      </c>
      <c r="M107" s="4" t="str">
        <f t="shared" si="0"/>
        <v>Outstanding</v>
      </c>
      <c r="N107" s="13" t="s">
        <v>21</v>
      </c>
    </row>
    <row r="108" spans="1:14" ht="60" customHeight="1" x14ac:dyDescent="0.35">
      <c r="A108" s="11" t="s">
        <v>506</v>
      </c>
      <c r="B108" s="1" t="s">
        <v>487</v>
      </c>
      <c r="C108" s="2" t="s">
        <v>27</v>
      </c>
      <c r="D108" s="3" t="s">
        <v>488</v>
      </c>
      <c r="E108" s="4" t="s">
        <v>18</v>
      </c>
      <c r="F108" s="4" t="s">
        <v>19</v>
      </c>
      <c r="G108" s="4" t="s">
        <v>20</v>
      </c>
      <c r="H108" s="4" t="s">
        <v>21</v>
      </c>
      <c r="I108" s="5" t="s">
        <v>21</v>
      </c>
      <c r="J108" s="1" t="s">
        <v>489</v>
      </c>
      <c r="K108" s="1" t="s">
        <v>507</v>
      </c>
      <c r="L108" s="1" t="s">
        <v>491</v>
      </c>
      <c r="M108" s="4" t="str">
        <f t="shared" si="0"/>
        <v>Outstanding</v>
      </c>
      <c r="N108" s="13" t="s">
        <v>21</v>
      </c>
    </row>
    <row r="109" spans="1:14" ht="60" customHeight="1" x14ac:dyDescent="0.35">
      <c r="A109" s="11" t="s">
        <v>508</v>
      </c>
      <c r="B109" s="1" t="s">
        <v>487</v>
      </c>
      <c r="C109" s="2" t="s">
        <v>27</v>
      </c>
      <c r="D109" s="3" t="s">
        <v>488</v>
      </c>
      <c r="E109" s="4" t="s">
        <v>18</v>
      </c>
      <c r="F109" s="4" t="s">
        <v>19</v>
      </c>
      <c r="G109" s="4" t="s">
        <v>20</v>
      </c>
      <c r="H109" s="4" t="s">
        <v>21</v>
      </c>
      <c r="I109" s="5" t="s">
        <v>21</v>
      </c>
      <c r="J109" s="1" t="s">
        <v>489</v>
      </c>
      <c r="K109" s="1" t="s">
        <v>509</v>
      </c>
      <c r="L109" s="1" t="s">
        <v>491</v>
      </c>
      <c r="M109" s="4" t="str">
        <f t="shared" si="0"/>
        <v>Outstanding</v>
      </c>
      <c r="N109" s="13" t="s">
        <v>21</v>
      </c>
    </row>
    <row r="110" spans="1:14" ht="60" customHeight="1" x14ac:dyDescent="0.35">
      <c r="A110" s="11" t="s">
        <v>510</v>
      </c>
      <c r="B110" s="1" t="s">
        <v>487</v>
      </c>
      <c r="C110" s="2" t="s">
        <v>27</v>
      </c>
      <c r="D110" s="3" t="s">
        <v>488</v>
      </c>
      <c r="E110" s="4" t="s">
        <v>18</v>
      </c>
      <c r="F110" s="4" t="s">
        <v>19</v>
      </c>
      <c r="G110" s="4" t="s">
        <v>20</v>
      </c>
      <c r="H110" s="4" t="s">
        <v>21</v>
      </c>
      <c r="I110" s="5" t="s">
        <v>21</v>
      </c>
      <c r="J110" s="1" t="s">
        <v>489</v>
      </c>
      <c r="K110" s="1" t="s">
        <v>511</v>
      </c>
      <c r="L110" s="1" t="s">
        <v>491</v>
      </c>
      <c r="M110" s="4" t="str">
        <f t="shared" si="0"/>
        <v>Outstanding</v>
      </c>
      <c r="N110" s="13" t="s">
        <v>21</v>
      </c>
    </row>
    <row r="111" spans="1:14" ht="60" customHeight="1" x14ac:dyDescent="0.35">
      <c r="A111" s="11" t="s">
        <v>512</v>
      </c>
      <c r="B111" s="1" t="s">
        <v>487</v>
      </c>
      <c r="C111" s="2" t="s">
        <v>27</v>
      </c>
      <c r="D111" s="3" t="s">
        <v>488</v>
      </c>
      <c r="E111" s="4" t="s">
        <v>18</v>
      </c>
      <c r="F111" s="4" t="s">
        <v>19</v>
      </c>
      <c r="G111" s="4" t="s">
        <v>20</v>
      </c>
      <c r="H111" s="4" t="s">
        <v>21</v>
      </c>
      <c r="I111" s="5" t="s">
        <v>21</v>
      </c>
      <c r="J111" s="1" t="s">
        <v>489</v>
      </c>
      <c r="K111" s="1" t="s">
        <v>513</v>
      </c>
      <c r="L111" s="1" t="s">
        <v>491</v>
      </c>
      <c r="M111" s="4" t="str">
        <f t="shared" si="0"/>
        <v>Outstanding</v>
      </c>
      <c r="N111" s="13" t="s">
        <v>21</v>
      </c>
    </row>
    <row r="112" spans="1:14" ht="60" customHeight="1" x14ac:dyDescent="0.35">
      <c r="A112" s="11" t="s">
        <v>514</v>
      </c>
      <c r="B112" s="1" t="s">
        <v>487</v>
      </c>
      <c r="C112" s="2" t="s">
        <v>27</v>
      </c>
      <c r="D112" s="3" t="s">
        <v>488</v>
      </c>
      <c r="E112" s="4" t="s">
        <v>18</v>
      </c>
      <c r="F112" s="4" t="s">
        <v>19</v>
      </c>
      <c r="G112" s="4" t="s">
        <v>20</v>
      </c>
      <c r="H112" s="4" t="s">
        <v>21</v>
      </c>
      <c r="I112" s="5" t="s">
        <v>21</v>
      </c>
      <c r="J112" s="1" t="s">
        <v>489</v>
      </c>
      <c r="K112" s="1" t="s">
        <v>515</v>
      </c>
      <c r="L112" s="1" t="s">
        <v>491</v>
      </c>
      <c r="M112" s="4" t="str">
        <f t="shared" si="0"/>
        <v>Outstanding</v>
      </c>
      <c r="N112" s="13" t="s">
        <v>21</v>
      </c>
    </row>
    <row r="113" spans="1:14" ht="60" customHeight="1" x14ac:dyDescent="0.35">
      <c r="A113" s="11" t="s">
        <v>516</v>
      </c>
      <c r="B113" s="1" t="s">
        <v>487</v>
      </c>
      <c r="C113" s="2" t="s">
        <v>27</v>
      </c>
      <c r="D113" s="3" t="s">
        <v>488</v>
      </c>
      <c r="E113" s="4" t="s">
        <v>18</v>
      </c>
      <c r="F113" s="4" t="s">
        <v>19</v>
      </c>
      <c r="G113" s="4" t="s">
        <v>20</v>
      </c>
      <c r="H113" s="4" t="s">
        <v>21</v>
      </c>
      <c r="I113" s="5" t="s">
        <v>21</v>
      </c>
      <c r="J113" s="1" t="s">
        <v>489</v>
      </c>
      <c r="K113" s="1" t="s">
        <v>517</v>
      </c>
      <c r="L113" s="1" t="s">
        <v>491</v>
      </c>
      <c r="M113" s="4" t="str">
        <f t="shared" si="0"/>
        <v>Outstanding</v>
      </c>
      <c r="N113" s="13" t="s">
        <v>21</v>
      </c>
    </row>
    <row r="114" spans="1:14" ht="60" customHeight="1" x14ac:dyDescent="0.35">
      <c r="A114" s="11" t="s">
        <v>518</v>
      </c>
      <c r="B114" s="1" t="s">
        <v>487</v>
      </c>
      <c r="C114" s="2" t="s">
        <v>27</v>
      </c>
      <c r="D114" s="3" t="s">
        <v>488</v>
      </c>
      <c r="E114" s="4" t="s">
        <v>18</v>
      </c>
      <c r="F114" s="4" t="s">
        <v>19</v>
      </c>
      <c r="G114" s="4" t="s">
        <v>20</v>
      </c>
      <c r="H114" s="4" t="s">
        <v>21</v>
      </c>
      <c r="I114" s="5" t="s">
        <v>21</v>
      </c>
      <c r="J114" s="1" t="s">
        <v>489</v>
      </c>
      <c r="K114" s="1" t="s">
        <v>519</v>
      </c>
      <c r="L114" s="1" t="s">
        <v>491</v>
      </c>
      <c r="M114" s="4" t="str">
        <f t="shared" si="0"/>
        <v>Outstanding</v>
      </c>
      <c r="N114" s="13" t="s">
        <v>21</v>
      </c>
    </row>
    <row r="115" spans="1:14" ht="60" customHeight="1" x14ac:dyDescent="0.35">
      <c r="A115" s="11" t="s">
        <v>520</v>
      </c>
      <c r="B115" s="1" t="s">
        <v>521</v>
      </c>
      <c r="C115" s="2" t="s">
        <v>522</v>
      </c>
      <c r="D115" s="3" t="s">
        <v>488</v>
      </c>
      <c r="E115" s="4" t="s">
        <v>18</v>
      </c>
      <c r="F115" s="4" t="s">
        <v>19</v>
      </c>
      <c r="G115" s="4" t="s">
        <v>20</v>
      </c>
      <c r="H115" s="4" t="s">
        <v>21</v>
      </c>
      <c r="I115" s="5" t="s">
        <v>21</v>
      </c>
      <c r="J115" s="1" t="s">
        <v>523</v>
      </c>
      <c r="K115" s="1" t="s">
        <v>524</v>
      </c>
      <c r="L115" s="1" t="s">
        <v>525</v>
      </c>
      <c r="M115" s="4" t="str">
        <f t="shared" si="0"/>
        <v>Outstanding</v>
      </c>
      <c r="N115" s="13" t="s">
        <v>21</v>
      </c>
    </row>
    <row r="116" spans="1:14" ht="60" customHeight="1" x14ac:dyDescent="0.35">
      <c r="A116" s="11" t="s">
        <v>526</v>
      </c>
      <c r="B116" s="1" t="s">
        <v>527</v>
      </c>
      <c r="C116" s="2" t="s">
        <v>27</v>
      </c>
      <c r="D116" s="3" t="s">
        <v>488</v>
      </c>
      <c r="E116" s="4" t="s">
        <v>18</v>
      </c>
      <c r="F116" s="4" t="s">
        <v>19</v>
      </c>
      <c r="G116" s="4" t="s">
        <v>20</v>
      </c>
      <c r="H116" s="4" t="s">
        <v>21</v>
      </c>
      <c r="I116" s="5" t="s">
        <v>21</v>
      </c>
      <c r="J116" s="1" t="s">
        <v>528</v>
      </c>
      <c r="K116" s="1" t="s">
        <v>529</v>
      </c>
      <c r="L116" s="1" t="s">
        <v>530</v>
      </c>
      <c r="M116" s="4" t="str">
        <f t="shared" si="0"/>
        <v>Outstanding</v>
      </c>
      <c r="N116" s="13" t="s">
        <v>21</v>
      </c>
    </row>
    <row r="117" spans="1:14" ht="60" customHeight="1" x14ac:dyDescent="0.35">
      <c r="A117" s="11" t="s">
        <v>531</v>
      </c>
      <c r="B117" s="1" t="s">
        <v>532</v>
      </c>
      <c r="C117" s="2" t="s">
        <v>27</v>
      </c>
      <c r="D117" s="3" t="s">
        <v>488</v>
      </c>
      <c r="E117" s="4" t="s">
        <v>18</v>
      </c>
      <c r="F117" s="4" t="s">
        <v>19</v>
      </c>
      <c r="G117" s="4" t="s">
        <v>20</v>
      </c>
      <c r="H117" s="4" t="s">
        <v>21</v>
      </c>
      <c r="I117" s="5" t="s">
        <v>21</v>
      </c>
      <c r="J117" s="1" t="s">
        <v>533</v>
      </c>
      <c r="K117" s="1" t="s">
        <v>534</v>
      </c>
      <c r="L117" s="1" t="s">
        <v>535</v>
      </c>
      <c r="M117" s="4" t="str">
        <f t="shared" si="0"/>
        <v>Outstanding</v>
      </c>
      <c r="N117" s="13" t="s">
        <v>21</v>
      </c>
    </row>
    <row r="118" spans="1:14" ht="60" customHeight="1" x14ac:dyDescent="0.35">
      <c r="A118" s="11" t="s">
        <v>536</v>
      </c>
      <c r="B118" s="1" t="s">
        <v>537</v>
      </c>
      <c r="C118" s="2" t="s">
        <v>27</v>
      </c>
      <c r="D118" s="3" t="s">
        <v>488</v>
      </c>
      <c r="E118" s="4" t="s">
        <v>18</v>
      </c>
      <c r="F118" s="4" t="s">
        <v>19</v>
      </c>
      <c r="G118" s="4" t="s">
        <v>20</v>
      </c>
      <c r="H118" s="4" t="s">
        <v>21</v>
      </c>
      <c r="I118" s="5" t="s">
        <v>21</v>
      </c>
      <c r="J118" s="1" t="s">
        <v>533</v>
      </c>
      <c r="K118" s="1" t="s">
        <v>538</v>
      </c>
      <c r="L118" s="1" t="s">
        <v>539</v>
      </c>
      <c r="M118" s="4" t="str">
        <f t="shared" si="0"/>
        <v>Outstanding</v>
      </c>
      <c r="N118" s="13" t="s">
        <v>21</v>
      </c>
    </row>
    <row r="119" spans="1:14" ht="60" customHeight="1" x14ac:dyDescent="0.35">
      <c r="A119" s="11" t="s">
        <v>540</v>
      </c>
      <c r="B119" s="1" t="s">
        <v>541</v>
      </c>
      <c r="C119" s="2" t="s">
        <v>27</v>
      </c>
      <c r="D119" s="3" t="s">
        <v>488</v>
      </c>
      <c r="E119" s="4" t="s">
        <v>18</v>
      </c>
      <c r="F119" s="4" t="s">
        <v>19</v>
      </c>
      <c r="G119" s="4" t="s">
        <v>20</v>
      </c>
      <c r="H119" s="4" t="s">
        <v>21</v>
      </c>
      <c r="I119" s="5" t="s">
        <v>21</v>
      </c>
      <c r="J119" s="1" t="s">
        <v>494</v>
      </c>
      <c r="K119" s="1" t="s">
        <v>542</v>
      </c>
      <c r="L119" s="1" t="s">
        <v>496</v>
      </c>
      <c r="M119" s="4" t="str">
        <f t="shared" si="0"/>
        <v>Outstanding</v>
      </c>
      <c r="N119" s="13" t="s">
        <v>21</v>
      </c>
    </row>
    <row r="120" spans="1:14" ht="60" customHeight="1" x14ac:dyDescent="0.35">
      <c r="A120" s="11" t="s">
        <v>543</v>
      </c>
      <c r="B120" s="1" t="s">
        <v>544</v>
      </c>
      <c r="C120" s="2" t="s">
        <v>27</v>
      </c>
      <c r="D120" s="3" t="s">
        <v>488</v>
      </c>
      <c r="E120" s="4" t="s">
        <v>18</v>
      </c>
      <c r="F120" s="4" t="s">
        <v>19</v>
      </c>
      <c r="G120" s="4" t="s">
        <v>20</v>
      </c>
      <c r="H120" s="4" t="s">
        <v>21</v>
      </c>
      <c r="I120" s="5" t="s">
        <v>21</v>
      </c>
      <c r="J120" s="1" t="s">
        <v>545</v>
      </c>
      <c r="K120" s="1" t="s">
        <v>546</v>
      </c>
      <c r="L120" s="1" t="s">
        <v>547</v>
      </c>
      <c r="M120" s="4" t="str">
        <f t="shared" si="0"/>
        <v>Outstanding</v>
      </c>
      <c r="N120" s="13" t="s">
        <v>21</v>
      </c>
    </row>
    <row r="121" spans="1:14" ht="60" customHeight="1" x14ac:dyDescent="0.35">
      <c r="A121" s="11" t="s">
        <v>548</v>
      </c>
      <c r="B121" s="1" t="s">
        <v>549</v>
      </c>
      <c r="C121" s="2" t="s">
        <v>27</v>
      </c>
      <c r="D121" s="3" t="s">
        <v>488</v>
      </c>
      <c r="E121" s="4" t="s">
        <v>18</v>
      </c>
      <c r="F121" s="4" t="s">
        <v>19</v>
      </c>
      <c r="G121" s="4" t="s">
        <v>20</v>
      </c>
      <c r="H121" s="4" t="s">
        <v>21</v>
      </c>
      <c r="I121" s="5" t="s">
        <v>21</v>
      </c>
      <c r="J121" s="1" t="s">
        <v>545</v>
      </c>
      <c r="K121" s="1" t="s">
        <v>550</v>
      </c>
      <c r="L121" s="1" t="s">
        <v>551</v>
      </c>
      <c r="M121" s="4" t="str">
        <f t="shared" si="0"/>
        <v>Outstanding</v>
      </c>
      <c r="N121" s="13" t="s">
        <v>21</v>
      </c>
    </row>
    <row r="122" spans="1:14" ht="60" customHeight="1" x14ac:dyDescent="0.35">
      <c r="A122" s="11" t="s">
        <v>552</v>
      </c>
      <c r="B122" s="1" t="s">
        <v>553</v>
      </c>
      <c r="C122" s="2" t="s">
        <v>27</v>
      </c>
      <c r="D122" s="3" t="s">
        <v>488</v>
      </c>
      <c r="E122" s="4" t="s">
        <v>18</v>
      </c>
      <c r="F122" s="4" t="s">
        <v>19</v>
      </c>
      <c r="G122" s="4" t="s">
        <v>20</v>
      </c>
      <c r="H122" s="4" t="s">
        <v>21</v>
      </c>
      <c r="I122" s="5" t="s">
        <v>21</v>
      </c>
      <c r="J122" s="1" t="s">
        <v>554</v>
      </c>
      <c r="K122" s="1" t="s">
        <v>555</v>
      </c>
      <c r="L122" s="1" t="s">
        <v>556</v>
      </c>
      <c r="M122" s="4" t="str">
        <f t="shared" si="0"/>
        <v>Outstanding</v>
      </c>
      <c r="N122" s="13" t="s">
        <v>21</v>
      </c>
    </row>
    <row r="123" spans="1:14" ht="60" customHeight="1" x14ac:dyDescent="0.35">
      <c r="A123" s="11" t="s">
        <v>557</v>
      </c>
      <c r="B123" s="1" t="s">
        <v>558</v>
      </c>
      <c r="C123" s="2" t="s">
        <v>27</v>
      </c>
      <c r="D123" s="3" t="s">
        <v>488</v>
      </c>
      <c r="E123" s="4" t="s">
        <v>18</v>
      </c>
      <c r="F123" s="4" t="s">
        <v>19</v>
      </c>
      <c r="G123" s="4" t="s">
        <v>20</v>
      </c>
      <c r="H123" s="4" t="s">
        <v>21</v>
      </c>
      <c r="I123" s="5" t="s">
        <v>21</v>
      </c>
      <c r="J123" s="1" t="s">
        <v>559</v>
      </c>
      <c r="K123" s="1" t="s">
        <v>560</v>
      </c>
      <c r="L123" s="1" t="s">
        <v>561</v>
      </c>
      <c r="M123" s="4" t="str">
        <f t="shared" si="0"/>
        <v>Outstanding</v>
      </c>
      <c r="N123" s="13" t="s">
        <v>21</v>
      </c>
    </row>
    <row r="124" spans="1:14" ht="60" customHeight="1" x14ac:dyDescent="0.35">
      <c r="A124" s="11" t="s">
        <v>562</v>
      </c>
      <c r="B124" s="1" t="s">
        <v>563</v>
      </c>
      <c r="C124" s="2" t="s">
        <v>27</v>
      </c>
      <c r="D124" s="3" t="s">
        <v>488</v>
      </c>
      <c r="E124" s="4" t="s">
        <v>18</v>
      </c>
      <c r="F124" s="4" t="s">
        <v>19</v>
      </c>
      <c r="G124" s="4" t="s">
        <v>20</v>
      </c>
      <c r="H124" s="4" t="s">
        <v>21</v>
      </c>
      <c r="I124" s="5" t="s">
        <v>21</v>
      </c>
      <c r="J124" s="1" t="s">
        <v>564</v>
      </c>
      <c r="K124" s="1" t="s">
        <v>565</v>
      </c>
      <c r="L124" s="1" t="s">
        <v>566</v>
      </c>
      <c r="M124" s="4" t="str">
        <f t="shared" si="0"/>
        <v>Outstanding</v>
      </c>
      <c r="N124" s="13" t="s">
        <v>21</v>
      </c>
    </row>
    <row r="125" spans="1:14" ht="60" customHeight="1" x14ac:dyDescent="0.35">
      <c r="A125" s="11" t="s">
        <v>567</v>
      </c>
      <c r="B125" s="1" t="s">
        <v>568</v>
      </c>
      <c r="C125" s="2" t="s">
        <v>27</v>
      </c>
      <c r="D125" s="3" t="s">
        <v>488</v>
      </c>
      <c r="E125" s="4" t="s">
        <v>18</v>
      </c>
      <c r="F125" s="4" t="s">
        <v>19</v>
      </c>
      <c r="G125" s="4" t="s">
        <v>20</v>
      </c>
      <c r="H125" s="4" t="s">
        <v>21</v>
      </c>
      <c r="I125" s="5" t="s">
        <v>21</v>
      </c>
      <c r="J125" s="1" t="s">
        <v>569</v>
      </c>
      <c r="K125" s="1" t="s">
        <v>570</v>
      </c>
      <c r="L125" s="1" t="s">
        <v>571</v>
      </c>
      <c r="M125" s="4" t="str">
        <f t="shared" si="0"/>
        <v>Outstanding</v>
      </c>
      <c r="N125" s="13" t="s">
        <v>21</v>
      </c>
    </row>
    <row r="126" spans="1:14" ht="60" customHeight="1" x14ac:dyDescent="0.35">
      <c r="A126" s="11" t="s">
        <v>572</v>
      </c>
      <c r="B126" s="1" t="s">
        <v>573</v>
      </c>
      <c r="C126" s="2" t="s">
        <v>27</v>
      </c>
      <c r="D126" s="3" t="s">
        <v>488</v>
      </c>
      <c r="E126" s="4" t="s">
        <v>18</v>
      </c>
      <c r="F126" s="4" t="s">
        <v>19</v>
      </c>
      <c r="G126" s="4" t="s">
        <v>20</v>
      </c>
      <c r="H126" s="4" t="s">
        <v>21</v>
      </c>
      <c r="I126" s="5" t="s">
        <v>21</v>
      </c>
      <c r="J126" s="1" t="s">
        <v>569</v>
      </c>
      <c r="K126" s="1" t="s">
        <v>574</v>
      </c>
      <c r="L126" s="1" t="s">
        <v>571</v>
      </c>
      <c r="M126" s="4" t="str">
        <f t="shared" si="0"/>
        <v>Outstanding</v>
      </c>
      <c r="N126" s="13" t="s">
        <v>21</v>
      </c>
    </row>
    <row r="127" spans="1:14" ht="60" customHeight="1" x14ac:dyDescent="0.35">
      <c r="A127" s="11" t="s">
        <v>575</v>
      </c>
      <c r="B127" s="1" t="s">
        <v>576</v>
      </c>
      <c r="C127" s="2" t="s">
        <v>27</v>
      </c>
      <c r="D127" s="3" t="s">
        <v>488</v>
      </c>
      <c r="E127" s="4" t="s">
        <v>18</v>
      </c>
      <c r="F127" s="4" t="s">
        <v>19</v>
      </c>
      <c r="G127" s="4" t="s">
        <v>20</v>
      </c>
      <c r="H127" s="4" t="s">
        <v>21</v>
      </c>
      <c r="I127" s="5" t="s">
        <v>21</v>
      </c>
      <c r="J127" s="1" t="s">
        <v>577</v>
      </c>
      <c r="K127" s="1" t="s">
        <v>578</v>
      </c>
      <c r="L127" s="1" t="s">
        <v>579</v>
      </c>
      <c r="M127" s="4" t="str">
        <f t="shared" si="0"/>
        <v>Outstanding</v>
      </c>
      <c r="N127" s="13" t="s">
        <v>21</v>
      </c>
    </row>
    <row r="128" spans="1:14" ht="60" customHeight="1" x14ac:dyDescent="0.35">
      <c r="A128" s="11" t="s">
        <v>580</v>
      </c>
      <c r="B128" s="1" t="s">
        <v>581</v>
      </c>
      <c r="C128" s="2" t="s">
        <v>27</v>
      </c>
      <c r="D128" s="3" t="s">
        <v>488</v>
      </c>
      <c r="E128" s="4" t="s">
        <v>18</v>
      </c>
      <c r="F128" s="4" t="s">
        <v>19</v>
      </c>
      <c r="G128" s="4" t="s">
        <v>20</v>
      </c>
      <c r="H128" s="4" t="s">
        <v>21</v>
      </c>
      <c r="I128" s="5" t="s">
        <v>21</v>
      </c>
      <c r="J128" s="1" t="s">
        <v>582</v>
      </c>
      <c r="K128" s="1" t="s">
        <v>583</v>
      </c>
      <c r="L128" s="1" t="s">
        <v>584</v>
      </c>
      <c r="M128" s="4" t="str">
        <f t="shared" si="0"/>
        <v>Outstanding</v>
      </c>
      <c r="N128" s="13" t="s">
        <v>21</v>
      </c>
    </row>
    <row r="129" spans="1:14" ht="60" customHeight="1" x14ac:dyDescent="0.35">
      <c r="A129" s="11" t="s">
        <v>585</v>
      </c>
      <c r="B129" s="1" t="s">
        <v>586</v>
      </c>
      <c r="C129" s="2" t="s">
        <v>27</v>
      </c>
      <c r="D129" s="3" t="s">
        <v>488</v>
      </c>
      <c r="E129" s="4" t="s">
        <v>18</v>
      </c>
      <c r="F129" s="4" t="s">
        <v>19</v>
      </c>
      <c r="G129" s="4" t="s">
        <v>20</v>
      </c>
      <c r="H129" s="4" t="s">
        <v>21</v>
      </c>
      <c r="I129" s="5" t="s">
        <v>21</v>
      </c>
      <c r="J129" s="1" t="s">
        <v>587</v>
      </c>
      <c r="K129" s="1" t="s">
        <v>588</v>
      </c>
      <c r="L129" s="1" t="s">
        <v>589</v>
      </c>
      <c r="M129" s="4" t="str">
        <f t="shared" si="0"/>
        <v>Outstanding</v>
      </c>
      <c r="N129" s="13" t="s">
        <v>21</v>
      </c>
    </row>
    <row r="130" spans="1:14" ht="60" customHeight="1" x14ac:dyDescent="0.35">
      <c r="A130" s="11" t="s">
        <v>590</v>
      </c>
      <c r="B130" s="1" t="s">
        <v>591</v>
      </c>
      <c r="C130" s="2" t="s">
        <v>27</v>
      </c>
      <c r="D130" s="3" t="s">
        <v>488</v>
      </c>
      <c r="E130" s="4" t="s">
        <v>18</v>
      </c>
      <c r="F130" s="4" t="s">
        <v>19</v>
      </c>
      <c r="G130" s="4" t="s">
        <v>20</v>
      </c>
      <c r="H130" s="4" t="s">
        <v>21</v>
      </c>
      <c r="I130" s="5" t="s">
        <v>21</v>
      </c>
      <c r="J130" s="1" t="s">
        <v>592</v>
      </c>
      <c r="K130" s="1" t="s">
        <v>593</v>
      </c>
      <c r="L130" s="1" t="s">
        <v>594</v>
      </c>
      <c r="M130" s="4" t="str">
        <f t="shared" si="0"/>
        <v>Outstanding</v>
      </c>
      <c r="N130" s="13" t="s">
        <v>21</v>
      </c>
    </row>
    <row r="131" spans="1:14" ht="60" customHeight="1" x14ac:dyDescent="0.35">
      <c r="A131" s="11" t="s">
        <v>595</v>
      </c>
      <c r="B131" s="1" t="s">
        <v>596</v>
      </c>
      <c r="C131" s="2" t="s">
        <v>27</v>
      </c>
      <c r="D131" s="3" t="s">
        <v>488</v>
      </c>
      <c r="E131" s="4" t="s">
        <v>18</v>
      </c>
      <c r="F131" s="4" t="s">
        <v>19</v>
      </c>
      <c r="G131" s="4" t="s">
        <v>20</v>
      </c>
      <c r="H131" s="4" t="s">
        <v>21</v>
      </c>
      <c r="I131" s="5" t="s">
        <v>21</v>
      </c>
      <c r="J131" s="1" t="s">
        <v>597</v>
      </c>
      <c r="K131" s="1" t="s">
        <v>598</v>
      </c>
      <c r="L131" s="1" t="s">
        <v>599</v>
      </c>
      <c r="M131" s="4" t="str">
        <f t="shared" si="0"/>
        <v>Outstanding</v>
      </c>
      <c r="N131" s="13" t="s">
        <v>21</v>
      </c>
    </row>
    <row r="132" spans="1:14" ht="60" customHeight="1" x14ac:dyDescent="0.35">
      <c r="A132" s="11" t="s">
        <v>600</v>
      </c>
      <c r="B132" s="1" t="s">
        <v>601</v>
      </c>
      <c r="C132" s="2" t="s">
        <v>27</v>
      </c>
      <c r="D132" s="3" t="s">
        <v>488</v>
      </c>
      <c r="E132" s="4" t="s">
        <v>18</v>
      </c>
      <c r="F132" s="4" t="s">
        <v>19</v>
      </c>
      <c r="G132" s="4" t="s">
        <v>20</v>
      </c>
      <c r="H132" s="4" t="s">
        <v>21</v>
      </c>
      <c r="I132" s="5" t="s">
        <v>21</v>
      </c>
      <c r="J132" s="1" t="s">
        <v>602</v>
      </c>
      <c r="K132" s="1" t="s">
        <v>603</v>
      </c>
      <c r="L132" s="1" t="s">
        <v>604</v>
      </c>
      <c r="M132" s="4" t="str">
        <f t="shared" si="0"/>
        <v>Outstanding</v>
      </c>
      <c r="N132" s="13" t="s">
        <v>21</v>
      </c>
    </row>
    <row r="133" spans="1:14" ht="60" customHeight="1" x14ac:dyDescent="0.35">
      <c r="A133" s="11" t="s">
        <v>605</v>
      </c>
      <c r="B133" s="1" t="s">
        <v>606</v>
      </c>
      <c r="C133" s="2" t="s">
        <v>27</v>
      </c>
      <c r="D133" s="3" t="s">
        <v>488</v>
      </c>
      <c r="E133" s="4" t="s">
        <v>18</v>
      </c>
      <c r="F133" s="4" t="s">
        <v>19</v>
      </c>
      <c r="G133" s="4" t="s">
        <v>20</v>
      </c>
      <c r="H133" s="4" t="s">
        <v>21</v>
      </c>
      <c r="I133" s="5" t="s">
        <v>21</v>
      </c>
      <c r="J133" s="1" t="s">
        <v>602</v>
      </c>
      <c r="K133" s="1" t="s">
        <v>607</v>
      </c>
      <c r="L133" s="1" t="s">
        <v>604</v>
      </c>
      <c r="M133" s="4" t="str">
        <f t="shared" si="0"/>
        <v>Outstanding</v>
      </c>
      <c r="N133" s="13" t="s">
        <v>21</v>
      </c>
    </row>
    <row r="134" spans="1:14" ht="60" customHeight="1" x14ac:dyDescent="0.35">
      <c r="A134" s="11" t="s">
        <v>608</v>
      </c>
      <c r="B134" s="1" t="s">
        <v>606</v>
      </c>
      <c r="C134" s="2" t="s">
        <v>27</v>
      </c>
      <c r="D134" s="3" t="s">
        <v>488</v>
      </c>
      <c r="E134" s="4" t="s">
        <v>18</v>
      </c>
      <c r="F134" s="4" t="s">
        <v>19</v>
      </c>
      <c r="G134" s="4" t="s">
        <v>20</v>
      </c>
      <c r="H134" s="4" t="s">
        <v>21</v>
      </c>
      <c r="I134" s="5" t="s">
        <v>21</v>
      </c>
      <c r="J134" s="1" t="s">
        <v>602</v>
      </c>
      <c r="K134" s="1" t="s">
        <v>609</v>
      </c>
      <c r="L134" s="1" t="s">
        <v>604</v>
      </c>
      <c r="M134" s="4" t="str">
        <f t="shared" si="0"/>
        <v>Outstanding</v>
      </c>
      <c r="N134" s="13" t="s">
        <v>21</v>
      </c>
    </row>
    <row r="135" spans="1:14" ht="60" customHeight="1" x14ac:dyDescent="0.35">
      <c r="A135" s="11" t="s">
        <v>610</v>
      </c>
      <c r="B135" s="1" t="s">
        <v>611</v>
      </c>
      <c r="C135" s="2" t="s">
        <v>27</v>
      </c>
      <c r="D135" s="3" t="s">
        <v>488</v>
      </c>
      <c r="E135" s="4" t="s">
        <v>18</v>
      </c>
      <c r="F135" s="4" t="s">
        <v>19</v>
      </c>
      <c r="G135" s="4" t="s">
        <v>20</v>
      </c>
      <c r="H135" s="4" t="s">
        <v>21</v>
      </c>
      <c r="I135" s="5" t="s">
        <v>21</v>
      </c>
      <c r="J135" s="1" t="s">
        <v>612</v>
      </c>
      <c r="K135" s="1" t="s">
        <v>613</v>
      </c>
      <c r="L135" s="1" t="s">
        <v>614</v>
      </c>
      <c r="M135" s="4" t="str">
        <f t="shared" si="0"/>
        <v>Outstanding</v>
      </c>
      <c r="N135" s="13" t="s">
        <v>21</v>
      </c>
    </row>
    <row r="136" spans="1:14" ht="60" customHeight="1" x14ac:dyDescent="0.35">
      <c r="A136" s="11" t="s">
        <v>615</v>
      </c>
      <c r="B136" s="1" t="s">
        <v>487</v>
      </c>
      <c r="C136" s="2" t="s">
        <v>27</v>
      </c>
      <c r="D136" s="3" t="s">
        <v>488</v>
      </c>
      <c r="E136" s="4" t="s">
        <v>18</v>
      </c>
      <c r="F136" s="4" t="s">
        <v>19</v>
      </c>
      <c r="G136" s="4" t="s">
        <v>20</v>
      </c>
      <c r="H136" s="4" t="s">
        <v>21</v>
      </c>
      <c r="I136" s="5" t="s">
        <v>21</v>
      </c>
      <c r="J136" s="1" t="s">
        <v>489</v>
      </c>
      <c r="K136" s="1" t="s">
        <v>616</v>
      </c>
      <c r="L136" s="1" t="s">
        <v>491</v>
      </c>
      <c r="M136" s="4" t="str">
        <f t="shared" si="0"/>
        <v>Outstanding</v>
      </c>
      <c r="N136" s="13" t="s">
        <v>21</v>
      </c>
    </row>
    <row r="137" spans="1:14" ht="60" customHeight="1" x14ac:dyDescent="0.35">
      <c r="A137" s="11" t="s">
        <v>617</v>
      </c>
      <c r="B137" s="1" t="s">
        <v>618</v>
      </c>
      <c r="C137" s="2" t="s">
        <v>27</v>
      </c>
      <c r="D137" s="3" t="s">
        <v>488</v>
      </c>
      <c r="E137" s="4" t="s">
        <v>18</v>
      </c>
      <c r="F137" s="4" t="s">
        <v>19</v>
      </c>
      <c r="G137" s="4" t="s">
        <v>20</v>
      </c>
      <c r="H137" s="4" t="s">
        <v>21</v>
      </c>
      <c r="I137" s="5" t="s">
        <v>21</v>
      </c>
      <c r="J137" s="1" t="s">
        <v>494</v>
      </c>
      <c r="K137" s="1" t="s">
        <v>619</v>
      </c>
      <c r="L137" s="1" t="s">
        <v>496</v>
      </c>
      <c r="M137" s="4" t="str">
        <f t="shared" si="0"/>
        <v>Outstanding</v>
      </c>
      <c r="N137" s="13" t="s">
        <v>21</v>
      </c>
    </row>
    <row r="138" spans="1:14" ht="60" customHeight="1" x14ac:dyDescent="0.35">
      <c r="A138" s="11" t="s">
        <v>620</v>
      </c>
      <c r="B138" s="1" t="s">
        <v>621</v>
      </c>
      <c r="C138" s="2" t="s">
        <v>27</v>
      </c>
      <c r="D138" s="3" t="s">
        <v>488</v>
      </c>
      <c r="E138" s="4" t="s">
        <v>18</v>
      </c>
      <c r="F138" s="4" t="s">
        <v>19</v>
      </c>
      <c r="G138" s="4" t="s">
        <v>20</v>
      </c>
      <c r="H138" s="4" t="s">
        <v>21</v>
      </c>
      <c r="I138" s="5" t="s">
        <v>21</v>
      </c>
      <c r="J138" s="1" t="s">
        <v>622</v>
      </c>
      <c r="K138" s="1" t="s">
        <v>623</v>
      </c>
      <c r="L138" s="1" t="s">
        <v>624</v>
      </c>
      <c r="M138" s="4" t="str">
        <f t="shared" si="0"/>
        <v>Outstanding</v>
      </c>
      <c r="N138" s="13" t="s">
        <v>21</v>
      </c>
    </row>
    <row r="139" spans="1:14" ht="60" customHeight="1" x14ac:dyDescent="0.35">
      <c r="A139" s="11" t="s">
        <v>625</v>
      </c>
      <c r="B139" s="1" t="s">
        <v>626</v>
      </c>
      <c r="C139" s="2" t="s">
        <v>16</v>
      </c>
      <c r="D139" s="3" t="s">
        <v>488</v>
      </c>
      <c r="E139" s="4" t="s">
        <v>18</v>
      </c>
      <c r="F139" s="4" t="s">
        <v>19</v>
      </c>
      <c r="G139" s="4" t="s">
        <v>20</v>
      </c>
      <c r="H139" s="4" t="s">
        <v>21</v>
      </c>
      <c r="I139" s="5" t="s">
        <v>21</v>
      </c>
      <c r="J139" s="1" t="s">
        <v>627</v>
      </c>
      <c r="K139" s="1" t="s">
        <v>628</v>
      </c>
      <c r="L139" s="1" t="s">
        <v>629</v>
      </c>
      <c r="M139" s="4" t="str">
        <f t="shared" si="0"/>
        <v>Outstanding</v>
      </c>
      <c r="N139" s="13" t="s">
        <v>21</v>
      </c>
    </row>
    <row r="140" spans="1:14" ht="60" customHeight="1" x14ac:dyDescent="0.35">
      <c r="A140" s="11" t="s">
        <v>630</v>
      </c>
      <c r="B140" s="1" t="s">
        <v>498</v>
      </c>
      <c r="C140" s="2" t="s">
        <v>27</v>
      </c>
      <c r="D140" s="3" t="s">
        <v>488</v>
      </c>
      <c r="E140" s="4" t="s">
        <v>18</v>
      </c>
      <c r="F140" s="4" t="s">
        <v>19</v>
      </c>
      <c r="G140" s="4" t="s">
        <v>20</v>
      </c>
      <c r="H140" s="4" t="s">
        <v>21</v>
      </c>
      <c r="I140" s="5" t="s">
        <v>21</v>
      </c>
      <c r="J140" s="1" t="s">
        <v>499</v>
      </c>
      <c r="K140" s="1" t="s">
        <v>631</v>
      </c>
      <c r="L140" s="1" t="s">
        <v>501</v>
      </c>
      <c r="M140" s="4" t="str">
        <f t="shared" si="0"/>
        <v>Outstanding</v>
      </c>
      <c r="N140" s="13" t="s">
        <v>21</v>
      </c>
    </row>
    <row r="141" spans="1:14" ht="60" customHeight="1" x14ac:dyDescent="0.35">
      <c r="A141" s="11" t="s">
        <v>632</v>
      </c>
      <c r="B141" s="1" t="s">
        <v>498</v>
      </c>
      <c r="C141" s="2" t="s">
        <v>27</v>
      </c>
      <c r="D141" s="3" t="s">
        <v>488</v>
      </c>
      <c r="E141" s="4" t="s">
        <v>18</v>
      </c>
      <c r="F141" s="4" t="s">
        <v>19</v>
      </c>
      <c r="G141" s="4" t="s">
        <v>20</v>
      </c>
      <c r="H141" s="4" t="s">
        <v>21</v>
      </c>
      <c r="I141" s="5" t="s">
        <v>21</v>
      </c>
      <c r="J141" s="1" t="s">
        <v>499</v>
      </c>
      <c r="K141" s="1" t="s">
        <v>633</v>
      </c>
      <c r="L141" s="1" t="s">
        <v>501</v>
      </c>
      <c r="M141" s="4" t="str">
        <f t="shared" si="0"/>
        <v>Outstanding</v>
      </c>
      <c r="N141" s="13" t="s">
        <v>21</v>
      </c>
    </row>
    <row r="142" spans="1:14" ht="60" customHeight="1" x14ac:dyDescent="0.35">
      <c r="A142" s="11" t="s">
        <v>634</v>
      </c>
      <c r="B142" s="1" t="s">
        <v>498</v>
      </c>
      <c r="C142" s="2" t="s">
        <v>27</v>
      </c>
      <c r="D142" s="3" t="s">
        <v>488</v>
      </c>
      <c r="E142" s="4" t="s">
        <v>18</v>
      </c>
      <c r="F142" s="4" t="s">
        <v>19</v>
      </c>
      <c r="G142" s="4" t="s">
        <v>20</v>
      </c>
      <c r="H142" s="4" t="s">
        <v>21</v>
      </c>
      <c r="I142" s="5" t="s">
        <v>21</v>
      </c>
      <c r="J142" s="1" t="s">
        <v>499</v>
      </c>
      <c r="K142" s="1" t="s">
        <v>635</v>
      </c>
      <c r="L142" s="1" t="s">
        <v>501</v>
      </c>
      <c r="M142" s="4" t="str">
        <f t="shared" si="0"/>
        <v>Outstanding</v>
      </c>
      <c r="N142" s="13" t="s">
        <v>21</v>
      </c>
    </row>
    <row r="143" spans="1:14" ht="60" customHeight="1" x14ac:dyDescent="0.35">
      <c r="A143" s="11" t="s">
        <v>636</v>
      </c>
      <c r="B143" s="1" t="s">
        <v>498</v>
      </c>
      <c r="C143" s="2" t="s">
        <v>27</v>
      </c>
      <c r="D143" s="3" t="s">
        <v>488</v>
      </c>
      <c r="E143" s="4" t="s">
        <v>18</v>
      </c>
      <c r="F143" s="4" t="s">
        <v>19</v>
      </c>
      <c r="G143" s="4" t="s">
        <v>20</v>
      </c>
      <c r="H143" s="4" t="s">
        <v>21</v>
      </c>
      <c r="I143" s="5" t="s">
        <v>21</v>
      </c>
      <c r="J143" s="1" t="s">
        <v>499</v>
      </c>
      <c r="K143" s="1" t="s">
        <v>637</v>
      </c>
      <c r="L143" s="1" t="s">
        <v>501</v>
      </c>
      <c r="M143" s="4" t="str">
        <f t="shared" si="0"/>
        <v>Outstanding</v>
      </c>
      <c r="N143" s="13" t="s">
        <v>21</v>
      </c>
    </row>
    <row r="144" spans="1:14" ht="60" customHeight="1" x14ac:dyDescent="0.35">
      <c r="A144" s="11" t="s">
        <v>638</v>
      </c>
      <c r="B144" s="1" t="s">
        <v>639</v>
      </c>
      <c r="C144" s="2" t="s">
        <v>27</v>
      </c>
      <c r="D144" s="3" t="s">
        <v>488</v>
      </c>
      <c r="E144" s="4" t="s">
        <v>18</v>
      </c>
      <c r="F144" s="4" t="s">
        <v>19</v>
      </c>
      <c r="G144" s="4" t="s">
        <v>20</v>
      </c>
      <c r="H144" s="4" t="s">
        <v>21</v>
      </c>
      <c r="I144" s="5" t="s">
        <v>21</v>
      </c>
      <c r="J144" s="1" t="s">
        <v>499</v>
      </c>
      <c r="K144" s="1" t="s">
        <v>640</v>
      </c>
      <c r="L144" s="1" t="s">
        <v>501</v>
      </c>
      <c r="M144" s="4" t="str">
        <f t="shared" si="0"/>
        <v>Outstanding</v>
      </c>
      <c r="N144" s="13" t="s">
        <v>21</v>
      </c>
    </row>
    <row r="145" spans="1:14" ht="60" customHeight="1" x14ac:dyDescent="0.35">
      <c r="A145" s="11" t="s">
        <v>641</v>
      </c>
      <c r="B145" s="1" t="s">
        <v>642</v>
      </c>
      <c r="C145" s="2" t="s">
        <v>27</v>
      </c>
      <c r="D145" s="3" t="s">
        <v>488</v>
      </c>
      <c r="E145" s="4" t="s">
        <v>18</v>
      </c>
      <c r="F145" s="4" t="s">
        <v>19</v>
      </c>
      <c r="G145" s="4" t="s">
        <v>20</v>
      </c>
      <c r="H145" s="4" t="s">
        <v>21</v>
      </c>
      <c r="I145" s="5" t="s">
        <v>21</v>
      </c>
      <c r="J145" s="1" t="s">
        <v>499</v>
      </c>
      <c r="K145" s="1" t="s">
        <v>643</v>
      </c>
      <c r="L145" s="1" t="s">
        <v>501</v>
      </c>
      <c r="M145" s="4" t="str">
        <f t="shared" si="0"/>
        <v>Outstanding</v>
      </c>
      <c r="N145" s="13" t="s">
        <v>21</v>
      </c>
    </row>
    <row r="146" spans="1:14" ht="60" customHeight="1" x14ac:dyDescent="0.35">
      <c r="A146" s="11" t="s">
        <v>644</v>
      </c>
      <c r="B146" s="1" t="s">
        <v>645</v>
      </c>
      <c r="C146" s="2" t="s">
        <v>27</v>
      </c>
      <c r="D146" s="3" t="s">
        <v>488</v>
      </c>
      <c r="E146" s="4" t="s">
        <v>18</v>
      </c>
      <c r="F146" s="4" t="s">
        <v>19</v>
      </c>
      <c r="G146" s="4" t="s">
        <v>20</v>
      </c>
      <c r="H146" s="4" t="s">
        <v>21</v>
      </c>
      <c r="I146" s="5" t="s">
        <v>21</v>
      </c>
      <c r="J146" s="1" t="s">
        <v>499</v>
      </c>
      <c r="K146" s="1" t="s">
        <v>646</v>
      </c>
      <c r="L146" s="1" t="s">
        <v>501</v>
      </c>
      <c r="M146" s="4" t="str">
        <f t="shared" si="0"/>
        <v>Outstanding</v>
      </c>
      <c r="N146" s="13" t="s">
        <v>21</v>
      </c>
    </row>
    <row r="147" spans="1:14" ht="60" customHeight="1" x14ac:dyDescent="0.35">
      <c r="A147" s="11" t="s">
        <v>647</v>
      </c>
      <c r="B147" s="1" t="s">
        <v>648</v>
      </c>
      <c r="C147" s="2" t="s">
        <v>27</v>
      </c>
      <c r="D147" s="3" t="s">
        <v>488</v>
      </c>
      <c r="E147" s="4" t="s">
        <v>18</v>
      </c>
      <c r="F147" s="4" t="s">
        <v>19</v>
      </c>
      <c r="G147" s="4" t="s">
        <v>20</v>
      </c>
      <c r="H147" s="4" t="s">
        <v>21</v>
      </c>
      <c r="I147" s="5" t="s">
        <v>21</v>
      </c>
      <c r="J147" s="1" t="s">
        <v>499</v>
      </c>
      <c r="K147" s="1" t="s">
        <v>649</v>
      </c>
      <c r="L147" s="1" t="s">
        <v>650</v>
      </c>
      <c r="M147" s="4" t="str">
        <f t="shared" si="0"/>
        <v>Outstanding</v>
      </c>
      <c r="N147" s="13" t="s">
        <v>21</v>
      </c>
    </row>
    <row r="148" spans="1:14" ht="60" customHeight="1" x14ac:dyDescent="0.35">
      <c r="A148" s="11" t="s">
        <v>651</v>
      </c>
      <c r="B148" s="1" t="s">
        <v>498</v>
      </c>
      <c r="C148" s="2" t="s">
        <v>27</v>
      </c>
      <c r="D148" s="3" t="s">
        <v>488</v>
      </c>
      <c r="E148" s="4" t="s">
        <v>18</v>
      </c>
      <c r="F148" s="4" t="s">
        <v>19</v>
      </c>
      <c r="G148" s="4" t="s">
        <v>20</v>
      </c>
      <c r="H148" s="4" t="s">
        <v>21</v>
      </c>
      <c r="I148" s="5" t="s">
        <v>21</v>
      </c>
      <c r="J148" s="1" t="s">
        <v>499</v>
      </c>
      <c r="K148" s="1" t="s">
        <v>652</v>
      </c>
      <c r="L148" s="1" t="s">
        <v>501</v>
      </c>
      <c r="M148" s="4" t="str">
        <f t="shared" si="0"/>
        <v>Outstanding</v>
      </c>
      <c r="N148" s="13" t="s">
        <v>21</v>
      </c>
    </row>
    <row r="149" spans="1:14" ht="60" customHeight="1" x14ac:dyDescent="0.35">
      <c r="A149" s="11" t="s">
        <v>653</v>
      </c>
      <c r="B149" s="1" t="s">
        <v>498</v>
      </c>
      <c r="C149" s="2" t="s">
        <v>27</v>
      </c>
      <c r="D149" s="3" t="s">
        <v>488</v>
      </c>
      <c r="E149" s="4" t="s">
        <v>18</v>
      </c>
      <c r="F149" s="4" t="s">
        <v>19</v>
      </c>
      <c r="G149" s="4" t="s">
        <v>20</v>
      </c>
      <c r="H149" s="4" t="s">
        <v>21</v>
      </c>
      <c r="I149" s="5" t="s">
        <v>21</v>
      </c>
      <c r="J149" s="1" t="s">
        <v>499</v>
      </c>
      <c r="K149" s="1" t="s">
        <v>654</v>
      </c>
      <c r="L149" s="1" t="s">
        <v>655</v>
      </c>
      <c r="M149" s="4" t="str">
        <f t="shared" si="0"/>
        <v>Outstanding</v>
      </c>
      <c r="N149" s="13" t="s">
        <v>21</v>
      </c>
    </row>
    <row r="150" spans="1:14" ht="60" customHeight="1" x14ac:dyDescent="0.35">
      <c r="A150" s="11" t="s">
        <v>656</v>
      </c>
      <c r="B150" s="1" t="s">
        <v>498</v>
      </c>
      <c r="C150" s="2" t="s">
        <v>27</v>
      </c>
      <c r="D150" s="3" t="s">
        <v>488</v>
      </c>
      <c r="E150" s="4" t="s">
        <v>18</v>
      </c>
      <c r="F150" s="4" t="s">
        <v>19</v>
      </c>
      <c r="G150" s="4" t="s">
        <v>20</v>
      </c>
      <c r="H150" s="4" t="s">
        <v>21</v>
      </c>
      <c r="I150" s="5" t="s">
        <v>21</v>
      </c>
      <c r="J150" s="1" t="s">
        <v>499</v>
      </c>
      <c r="K150" s="1" t="s">
        <v>657</v>
      </c>
      <c r="L150" s="1" t="s">
        <v>650</v>
      </c>
      <c r="M150" s="4" t="str">
        <f t="shared" si="0"/>
        <v>Outstanding</v>
      </c>
      <c r="N150" s="13" t="s">
        <v>21</v>
      </c>
    </row>
    <row r="151" spans="1:14" ht="60" customHeight="1" x14ac:dyDescent="0.35">
      <c r="A151" s="11" t="s">
        <v>658</v>
      </c>
      <c r="B151" s="1" t="s">
        <v>498</v>
      </c>
      <c r="C151" s="2" t="s">
        <v>27</v>
      </c>
      <c r="D151" s="3" t="s">
        <v>488</v>
      </c>
      <c r="E151" s="4" t="s">
        <v>18</v>
      </c>
      <c r="F151" s="4" t="s">
        <v>19</v>
      </c>
      <c r="G151" s="4" t="s">
        <v>20</v>
      </c>
      <c r="H151" s="4" t="s">
        <v>21</v>
      </c>
      <c r="I151" s="5" t="s">
        <v>21</v>
      </c>
      <c r="J151" s="1" t="s">
        <v>499</v>
      </c>
      <c r="K151" s="1" t="s">
        <v>659</v>
      </c>
      <c r="L151" s="1" t="s">
        <v>655</v>
      </c>
      <c r="M151" s="4" t="str">
        <f t="shared" si="0"/>
        <v>Outstanding</v>
      </c>
      <c r="N151" s="13" t="s">
        <v>21</v>
      </c>
    </row>
    <row r="152" spans="1:14" ht="60" customHeight="1" x14ac:dyDescent="0.35">
      <c r="A152" s="11" t="s">
        <v>660</v>
      </c>
      <c r="B152" s="1" t="s">
        <v>498</v>
      </c>
      <c r="C152" s="2" t="s">
        <v>27</v>
      </c>
      <c r="D152" s="3" t="s">
        <v>488</v>
      </c>
      <c r="E152" s="4" t="s">
        <v>18</v>
      </c>
      <c r="F152" s="4" t="s">
        <v>19</v>
      </c>
      <c r="G152" s="4" t="s">
        <v>20</v>
      </c>
      <c r="H152" s="4" t="s">
        <v>21</v>
      </c>
      <c r="I152" s="5" t="s">
        <v>21</v>
      </c>
      <c r="J152" s="1" t="s">
        <v>499</v>
      </c>
      <c r="K152" s="1" t="s">
        <v>661</v>
      </c>
      <c r="L152" s="1" t="s">
        <v>501</v>
      </c>
      <c r="M152" s="4" t="str">
        <f t="shared" si="0"/>
        <v>Outstanding</v>
      </c>
      <c r="N152" s="13" t="s">
        <v>21</v>
      </c>
    </row>
    <row r="153" spans="1:14" ht="60" customHeight="1" x14ac:dyDescent="0.35">
      <c r="A153" s="11" t="s">
        <v>662</v>
      </c>
      <c r="B153" s="1" t="s">
        <v>663</v>
      </c>
      <c r="C153" s="2" t="s">
        <v>27</v>
      </c>
      <c r="D153" s="3" t="s">
        <v>488</v>
      </c>
      <c r="E153" s="4" t="s">
        <v>18</v>
      </c>
      <c r="F153" s="4" t="s">
        <v>19</v>
      </c>
      <c r="G153" s="4" t="s">
        <v>20</v>
      </c>
      <c r="H153" s="4" t="s">
        <v>21</v>
      </c>
      <c r="I153" s="5" t="s">
        <v>21</v>
      </c>
      <c r="J153" s="1" t="s">
        <v>664</v>
      </c>
      <c r="K153" s="1" t="s">
        <v>665</v>
      </c>
      <c r="L153" s="1" t="s">
        <v>666</v>
      </c>
      <c r="M153" s="4" t="str">
        <f t="shared" si="0"/>
        <v>Outstanding</v>
      </c>
      <c r="N153" s="13" t="s">
        <v>21</v>
      </c>
    </row>
    <row r="154" spans="1:14" ht="60" customHeight="1" x14ac:dyDescent="0.35">
      <c r="A154" s="11" t="s">
        <v>667</v>
      </c>
      <c r="B154" s="1" t="s">
        <v>668</v>
      </c>
      <c r="C154" s="2" t="s">
        <v>27</v>
      </c>
      <c r="D154" s="3" t="s">
        <v>488</v>
      </c>
      <c r="E154" s="4" t="s">
        <v>18</v>
      </c>
      <c r="F154" s="4" t="s">
        <v>19</v>
      </c>
      <c r="G154" s="4" t="s">
        <v>20</v>
      </c>
      <c r="H154" s="4" t="s">
        <v>21</v>
      </c>
      <c r="I154" s="5" t="s">
        <v>21</v>
      </c>
      <c r="J154" s="1" t="s">
        <v>669</v>
      </c>
      <c r="K154" s="1" t="s">
        <v>670</v>
      </c>
      <c r="L154" s="1" t="s">
        <v>671</v>
      </c>
      <c r="M154" s="4" t="str">
        <f t="shared" si="0"/>
        <v>Outstanding</v>
      </c>
      <c r="N154" s="13" t="s">
        <v>21</v>
      </c>
    </row>
    <row r="155" spans="1:14" ht="60" customHeight="1" x14ac:dyDescent="0.35">
      <c r="A155" s="11" t="s">
        <v>672</v>
      </c>
      <c r="B155" s="1" t="s">
        <v>498</v>
      </c>
      <c r="C155" s="2" t="s">
        <v>27</v>
      </c>
      <c r="D155" s="3" t="s">
        <v>488</v>
      </c>
      <c r="E155" s="4" t="s">
        <v>18</v>
      </c>
      <c r="F155" s="4" t="s">
        <v>19</v>
      </c>
      <c r="G155" s="4" t="s">
        <v>20</v>
      </c>
      <c r="H155" s="4" t="s">
        <v>21</v>
      </c>
      <c r="I155" s="5" t="s">
        <v>21</v>
      </c>
      <c r="J155" s="1" t="s">
        <v>499</v>
      </c>
      <c r="K155" s="1" t="s">
        <v>673</v>
      </c>
      <c r="L155" s="1" t="s">
        <v>501</v>
      </c>
      <c r="M155" s="4" t="str">
        <f t="shared" si="0"/>
        <v>Outstanding</v>
      </c>
      <c r="N155" s="13" t="s">
        <v>21</v>
      </c>
    </row>
    <row r="156" spans="1:14" ht="60" customHeight="1" x14ac:dyDescent="0.35">
      <c r="A156" s="11" t="s">
        <v>674</v>
      </c>
      <c r="B156" s="1" t="s">
        <v>498</v>
      </c>
      <c r="C156" s="2" t="s">
        <v>27</v>
      </c>
      <c r="D156" s="3" t="s">
        <v>488</v>
      </c>
      <c r="E156" s="4" t="s">
        <v>18</v>
      </c>
      <c r="F156" s="4" t="s">
        <v>19</v>
      </c>
      <c r="G156" s="4" t="s">
        <v>20</v>
      </c>
      <c r="H156" s="4" t="s">
        <v>21</v>
      </c>
      <c r="I156" s="5" t="s">
        <v>21</v>
      </c>
      <c r="J156" s="1" t="s">
        <v>499</v>
      </c>
      <c r="K156" s="1" t="s">
        <v>675</v>
      </c>
      <c r="L156" s="1" t="s">
        <v>501</v>
      </c>
      <c r="M156" s="4" t="str">
        <f t="shared" si="0"/>
        <v>Outstanding</v>
      </c>
      <c r="N156" s="13" t="s">
        <v>21</v>
      </c>
    </row>
    <row r="157" spans="1:14" ht="60" customHeight="1" x14ac:dyDescent="0.35">
      <c r="A157" s="11" t="s">
        <v>676</v>
      </c>
      <c r="B157" s="1" t="s">
        <v>663</v>
      </c>
      <c r="C157" s="2" t="s">
        <v>27</v>
      </c>
      <c r="D157" s="3" t="s">
        <v>488</v>
      </c>
      <c r="E157" s="4" t="s">
        <v>18</v>
      </c>
      <c r="F157" s="4" t="s">
        <v>19</v>
      </c>
      <c r="G157" s="4" t="s">
        <v>20</v>
      </c>
      <c r="H157" s="4" t="s">
        <v>21</v>
      </c>
      <c r="I157" s="5" t="s">
        <v>21</v>
      </c>
      <c r="J157" s="1" t="s">
        <v>664</v>
      </c>
      <c r="K157" s="1" t="s">
        <v>677</v>
      </c>
      <c r="L157" s="1" t="s">
        <v>678</v>
      </c>
      <c r="M157" s="4" t="str">
        <f t="shared" si="0"/>
        <v>Outstanding</v>
      </c>
      <c r="N157" s="13" t="s">
        <v>21</v>
      </c>
    </row>
    <row r="158" spans="1:14" ht="60" customHeight="1" x14ac:dyDescent="0.35">
      <c r="A158" s="11" t="s">
        <v>679</v>
      </c>
      <c r="B158" s="1" t="s">
        <v>663</v>
      </c>
      <c r="C158" s="2" t="s">
        <v>27</v>
      </c>
      <c r="D158" s="3" t="s">
        <v>488</v>
      </c>
      <c r="E158" s="4" t="s">
        <v>18</v>
      </c>
      <c r="F158" s="4" t="s">
        <v>19</v>
      </c>
      <c r="G158" s="4" t="s">
        <v>20</v>
      </c>
      <c r="H158" s="4" t="s">
        <v>21</v>
      </c>
      <c r="I158" s="5" t="s">
        <v>21</v>
      </c>
      <c r="J158" s="1" t="s">
        <v>664</v>
      </c>
      <c r="K158" s="1" t="s">
        <v>680</v>
      </c>
      <c r="L158" s="1" t="s">
        <v>678</v>
      </c>
      <c r="M158" s="4" t="str">
        <f t="shared" si="0"/>
        <v>Outstanding</v>
      </c>
      <c r="N158" s="13" t="s">
        <v>21</v>
      </c>
    </row>
    <row r="159" spans="1:14" ht="60" customHeight="1" x14ac:dyDescent="0.35">
      <c r="A159" s="11" t="s">
        <v>681</v>
      </c>
      <c r="B159" s="1" t="s">
        <v>498</v>
      </c>
      <c r="C159" s="2" t="s">
        <v>27</v>
      </c>
      <c r="D159" s="3" t="s">
        <v>488</v>
      </c>
      <c r="E159" s="4" t="s">
        <v>18</v>
      </c>
      <c r="F159" s="4" t="s">
        <v>19</v>
      </c>
      <c r="G159" s="4" t="s">
        <v>20</v>
      </c>
      <c r="H159" s="4" t="s">
        <v>21</v>
      </c>
      <c r="I159" s="5" t="s">
        <v>21</v>
      </c>
      <c r="J159" s="1" t="s">
        <v>499</v>
      </c>
      <c r="K159" s="1" t="s">
        <v>682</v>
      </c>
      <c r="L159" s="1" t="s">
        <v>501</v>
      </c>
      <c r="M159" s="4" t="str">
        <f t="shared" si="0"/>
        <v>Outstanding</v>
      </c>
      <c r="N159" s="13" t="s">
        <v>21</v>
      </c>
    </row>
    <row r="160" spans="1:14" ht="60" customHeight="1" x14ac:dyDescent="0.35">
      <c r="A160" s="11" t="s">
        <v>683</v>
      </c>
      <c r="B160" s="1" t="s">
        <v>498</v>
      </c>
      <c r="C160" s="2" t="s">
        <v>27</v>
      </c>
      <c r="D160" s="3" t="s">
        <v>488</v>
      </c>
      <c r="E160" s="4" t="s">
        <v>18</v>
      </c>
      <c r="F160" s="4" t="s">
        <v>19</v>
      </c>
      <c r="G160" s="4" t="s">
        <v>20</v>
      </c>
      <c r="H160" s="4" t="s">
        <v>21</v>
      </c>
      <c r="I160" s="5" t="s">
        <v>21</v>
      </c>
      <c r="J160" s="1" t="s">
        <v>499</v>
      </c>
      <c r="K160" s="1" t="s">
        <v>684</v>
      </c>
      <c r="L160" s="1" t="s">
        <v>501</v>
      </c>
      <c r="M160" s="4" t="str">
        <f t="shared" si="0"/>
        <v>Outstanding</v>
      </c>
      <c r="N160" s="13" t="s">
        <v>21</v>
      </c>
    </row>
    <row r="161" spans="1:14" ht="60" customHeight="1" x14ac:dyDescent="0.35">
      <c r="A161" s="11" t="s">
        <v>685</v>
      </c>
      <c r="B161" s="1" t="s">
        <v>498</v>
      </c>
      <c r="C161" s="2" t="s">
        <v>27</v>
      </c>
      <c r="D161" s="3" t="s">
        <v>488</v>
      </c>
      <c r="E161" s="4" t="s">
        <v>18</v>
      </c>
      <c r="F161" s="4" t="s">
        <v>19</v>
      </c>
      <c r="G161" s="4" t="s">
        <v>20</v>
      </c>
      <c r="H161" s="4" t="s">
        <v>21</v>
      </c>
      <c r="I161" s="5" t="s">
        <v>21</v>
      </c>
      <c r="J161" s="1" t="s">
        <v>499</v>
      </c>
      <c r="K161" s="1" t="s">
        <v>686</v>
      </c>
      <c r="L161" s="1" t="s">
        <v>501</v>
      </c>
      <c r="M161" s="4" t="str">
        <f t="shared" si="0"/>
        <v>Outstanding</v>
      </c>
      <c r="N161" s="13" t="s">
        <v>21</v>
      </c>
    </row>
    <row r="162" spans="1:14" ht="60" customHeight="1" x14ac:dyDescent="0.35">
      <c r="A162" s="11" t="s">
        <v>687</v>
      </c>
      <c r="B162" s="1" t="s">
        <v>688</v>
      </c>
      <c r="C162" s="2" t="s">
        <v>16</v>
      </c>
      <c r="D162" s="3" t="s">
        <v>488</v>
      </c>
      <c r="E162" s="4" t="s">
        <v>18</v>
      </c>
      <c r="F162" s="4" t="s">
        <v>19</v>
      </c>
      <c r="G162" s="4" t="s">
        <v>20</v>
      </c>
      <c r="H162" s="4" t="s">
        <v>21</v>
      </c>
      <c r="I162" s="5" t="s">
        <v>21</v>
      </c>
      <c r="J162" s="1" t="s">
        <v>689</v>
      </c>
      <c r="K162" s="1" t="s">
        <v>690</v>
      </c>
      <c r="L162" s="1" t="s">
        <v>691</v>
      </c>
      <c r="M162" s="4" t="str">
        <f t="shared" si="0"/>
        <v>Outstanding</v>
      </c>
      <c r="N162" s="13" t="s">
        <v>21</v>
      </c>
    </row>
    <row r="163" spans="1:14" ht="60" customHeight="1" x14ac:dyDescent="0.35">
      <c r="A163" s="11" t="s">
        <v>692</v>
      </c>
      <c r="B163" s="1" t="s">
        <v>688</v>
      </c>
      <c r="C163" s="2" t="s">
        <v>16</v>
      </c>
      <c r="D163" s="3" t="s">
        <v>488</v>
      </c>
      <c r="E163" s="4" t="s">
        <v>18</v>
      </c>
      <c r="F163" s="4" t="s">
        <v>19</v>
      </c>
      <c r="G163" s="4" t="s">
        <v>20</v>
      </c>
      <c r="H163" s="4" t="s">
        <v>21</v>
      </c>
      <c r="I163" s="5" t="s">
        <v>21</v>
      </c>
      <c r="J163" s="1" t="s">
        <v>689</v>
      </c>
      <c r="K163" s="1" t="s">
        <v>690</v>
      </c>
      <c r="L163" s="1" t="s">
        <v>691</v>
      </c>
      <c r="M163" s="4" t="str">
        <f t="shared" si="0"/>
        <v>Outstanding</v>
      </c>
      <c r="N163" s="13" t="s">
        <v>21</v>
      </c>
    </row>
    <row r="164" spans="1:14" ht="60" customHeight="1" x14ac:dyDescent="0.35">
      <c r="A164" s="11" t="s">
        <v>693</v>
      </c>
      <c r="B164" s="1" t="s">
        <v>688</v>
      </c>
      <c r="C164" s="2" t="s">
        <v>16</v>
      </c>
      <c r="D164" s="3" t="s">
        <v>488</v>
      </c>
      <c r="E164" s="4" t="s">
        <v>18</v>
      </c>
      <c r="F164" s="4" t="s">
        <v>19</v>
      </c>
      <c r="G164" s="4" t="s">
        <v>20</v>
      </c>
      <c r="H164" s="4" t="s">
        <v>21</v>
      </c>
      <c r="I164" s="5" t="s">
        <v>21</v>
      </c>
      <c r="J164" s="1" t="s">
        <v>689</v>
      </c>
      <c r="K164" s="1" t="s">
        <v>694</v>
      </c>
      <c r="L164" s="1" t="s">
        <v>691</v>
      </c>
      <c r="M164" s="4" t="str">
        <f t="shared" si="0"/>
        <v>Outstanding</v>
      </c>
      <c r="N164" s="13" t="s">
        <v>21</v>
      </c>
    </row>
    <row r="165" spans="1:14" ht="60" customHeight="1" x14ac:dyDescent="0.35">
      <c r="A165" s="11" t="s">
        <v>695</v>
      </c>
      <c r="B165" s="1" t="s">
        <v>606</v>
      </c>
      <c r="C165" s="2" t="s">
        <v>27</v>
      </c>
      <c r="D165" s="3" t="s">
        <v>488</v>
      </c>
      <c r="E165" s="4" t="s">
        <v>18</v>
      </c>
      <c r="F165" s="4" t="s">
        <v>19</v>
      </c>
      <c r="G165" s="4" t="s">
        <v>20</v>
      </c>
      <c r="H165" s="4" t="s">
        <v>21</v>
      </c>
      <c r="I165" s="5" t="s">
        <v>21</v>
      </c>
      <c r="J165" s="1" t="s">
        <v>696</v>
      </c>
      <c r="K165" s="1" t="s">
        <v>697</v>
      </c>
      <c r="L165" s="1" t="s">
        <v>698</v>
      </c>
      <c r="M165" s="4" t="str">
        <f t="shared" si="0"/>
        <v>Outstanding</v>
      </c>
      <c r="N165" s="13" t="s">
        <v>21</v>
      </c>
    </row>
    <row r="166" spans="1:14" ht="60" customHeight="1" x14ac:dyDescent="0.35">
      <c r="A166" s="11" t="s">
        <v>699</v>
      </c>
      <c r="B166" s="1" t="s">
        <v>700</v>
      </c>
      <c r="C166" s="2" t="s">
        <v>27</v>
      </c>
      <c r="D166" s="3" t="s">
        <v>488</v>
      </c>
      <c r="E166" s="4" t="s">
        <v>18</v>
      </c>
      <c r="F166" s="4" t="s">
        <v>19</v>
      </c>
      <c r="G166" s="4" t="s">
        <v>20</v>
      </c>
      <c r="H166" s="4" t="s">
        <v>21</v>
      </c>
      <c r="I166" s="5" t="s">
        <v>21</v>
      </c>
      <c r="J166" s="1" t="s">
        <v>479</v>
      </c>
      <c r="K166" s="1" t="s">
        <v>701</v>
      </c>
      <c r="L166" s="1" t="s">
        <v>702</v>
      </c>
      <c r="M166" s="4" t="str">
        <f t="shared" si="0"/>
        <v>Outstanding</v>
      </c>
      <c r="N166" s="13" t="s">
        <v>21</v>
      </c>
    </row>
    <row r="167" spans="1:14" ht="60" customHeight="1" x14ac:dyDescent="0.35">
      <c r="A167" s="11" t="s">
        <v>703</v>
      </c>
      <c r="B167" s="1" t="s">
        <v>704</v>
      </c>
      <c r="C167" s="2" t="s">
        <v>16</v>
      </c>
      <c r="D167" s="3" t="s">
        <v>488</v>
      </c>
      <c r="E167" s="4" t="s">
        <v>18</v>
      </c>
      <c r="F167" s="4" t="s">
        <v>19</v>
      </c>
      <c r="G167" s="4" t="s">
        <v>20</v>
      </c>
      <c r="H167" s="4" t="s">
        <v>21</v>
      </c>
      <c r="I167" s="5" t="s">
        <v>21</v>
      </c>
      <c r="J167" s="1" t="s">
        <v>689</v>
      </c>
      <c r="K167" s="1" t="s">
        <v>705</v>
      </c>
      <c r="L167" s="1" t="s">
        <v>691</v>
      </c>
      <c r="M167" s="4" t="str">
        <f t="shared" si="0"/>
        <v>Outstanding</v>
      </c>
      <c r="N167" s="13" t="s">
        <v>21</v>
      </c>
    </row>
    <row r="168" spans="1:14" ht="60" customHeight="1" x14ac:dyDescent="0.35">
      <c r="A168" s="11" t="s">
        <v>706</v>
      </c>
      <c r="B168" s="1" t="s">
        <v>707</v>
      </c>
      <c r="C168" s="2" t="s">
        <v>27</v>
      </c>
      <c r="D168" s="3" t="s">
        <v>488</v>
      </c>
      <c r="E168" s="4" t="s">
        <v>18</v>
      </c>
      <c r="F168" s="4" t="s">
        <v>19</v>
      </c>
      <c r="G168" s="4" t="s">
        <v>20</v>
      </c>
      <c r="H168" s="4" t="s">
        <v>21</v>
      </c>
      <c r="I168" s="5" t="s">
        <v>21</v>
      </c>
      <c r="J168" s="1" t="s">
        <v>708</v>
      </c>
      <c r="K168" s="1" t="s">
        <v>709</v>
      </c>
      <c r="L168" s="1" t="s">
        <v>710</v>
      </c>
      <c r="M168" s="4" t="str">
        <f t="shared" si="0"/>
        <v>Outstanding</v>
      </c>
      <c r="N168" s="13" t="s">
        <v>21</v>
      </c>
    </row>
    <row r="169" spans="1:14" ht="60" customHeight="1" x14ac:dyDescent="0.35">
      <c r="A169" s="11" t="s">
        <v>711</v>
      </c>
      <c r="B169" s="1" t="s">
        <v>601</v>
      </c>
      <c r="C169" s="2" t="s">
        <v>27</v>
      </c>
      <c r="D169" s="3" t="s">
        <v>488</v>
      </c>
      <c r="E169" s="4" t="s">
        <v>18</v>
      </c>
      <c r="F169" s="4" t="s">
        <v>19</v>
      </c>
      <c r="G169" s="4" t="s">
        <v>20</v>
      </c>
      <c r="H169" s="4" t="s">
        <v>21</v>
      </c>
      <c r="I169" s="5" t="s">
        <v>21</v>
      </c>
      <c r="J169" s="1" t="s">
        <v>602</v>
      </c>
      <c r="K169" s="1" t="s">
        <v>712</v>
      </c>
      <c r="L169" s="1" t="s">
        <v>604</v>
      </c>
      <c r="M169" s="4" t="str">
        <f t="shared" si="0"/>
        <v>Outstanding</v>
      </c>
      <c r="N169" s="13" t="s">
        <v>21</v>
      </c>
    </row>
    <row r="170" spans="1:14" ht="60" customHeight="1" x14ac:dyDescent="0.35">
      <c r="A170" s="11" t="s">
        <v>713</v>
      </c>
      <c r="B170" s="1" t="s">
        <v>707</v>
      </c>
      <c r="C170" s="2" t="s">
        <v>27</v>
      </c>
      <c r="D170" s="3" t="s">
        <v>488</v>
      </c>
      <c r="E170" s="4" t="s">
        <v>18</v>
      </c>
      <c r="F170" s="4" t="s">
        <v>19</v>
      </c>
      <c r="G170" s="4" t="s">
        <v>20</v>
      </c>
      <c r="H170" s="4" t="s">
        <v>21</v>
      </c>
      <c r="I170" s="5" t="s">
        <v>21</v>
      </c>
      <c r="J170" s="1" t="s">
        <v>708</v>
      </c>
      <c r="K170" s="1" t="s">
        <v>714</v>
      </c>
      <c r="L170" s="1" t="s">
        <v>710</v>
      </c>
      <c r="M170" s="4" t="str">
        <f t="shared" si="0"/>
        <v>Outstanding</v>
      </c>
      <c r="N170" s="13" t="s">
        <v>21</v>
      </c>
    </row>
    <row r="171" spans="1:14" ht="60" customHeight="1" x14ac:dyDescent="0.35">
      <c r="A171" s="11" t="s">
        <v>715</v>
      </c>
      <c r="B171" s="1" t="s">
        <v>716</v>
      </c>
      <c r="C171" s="2" t="s">
        <v>27</v>
      </c>
      <c r="D171" s="3" t="s">
        <v>488</v>
      </c>
      <c r="E171" s="4" t="s">
        <v>18</v>
      </c>
      <c r="F171" s="4" t="s">
        <v>19</v>
      </c>
      <c r="G171" s="4" t="s">
        <v>20</v>
      </c>
      <c r="H171" s="4" t="s">
        <v>21</v>
      </c>
      <c r="I171" s="5" t="s">
        <v>21</v>
      </c>
      <c r="J171" s="1" t="s">
        <v>717</v>
      </c>
      <c r="K171" s="1" t="s">
        <v>718</v>
      </c>
      <c r="L171" s="1" t="s">
        <v>719</v>
      </c>
      <c r="M171" s="4" t="str">
        <f t="shared" si="0"/>
        <v>Outstanding</v>
      </c>
      <c r="N171" s="13" t="s">
        <v>21</v>
      </c>
    </row>
    <row r="172" spans="1:14" ht="60" customHeight="1" x14ac:dyDescent="0.35">
      <c r="A172" s="11" t="s">
        <v>720</v>
      </c>
      <c r="B172" s="1" t="s">
        <v>721</v>
      </c>
      <c r="C172" s="2" t="s">
        <v>16</v>
      </c>
      <c r="D172" s="3" t="s">
        <v>722</v>
      </c>
      <c r="E172" s="4" t="s">
        <v>18</v>
      </c>
      <c r="F172" s="4" t="s">
        <v>19</v>
      </c>
      <c r="G172" s="4" t="s">
        <v>20</v>
      </c>
      <c r="H172" s="4" t="s">
        <v>21</v>
      </c>
      <c r="I172" s="5" t="s">
        <v>21</v>
      </c>
      <c r="J172" s="1" t="s">
        <v>723</v>
      </c>
      <c r="K172" s="1" t="s">
        <v>724</v>
      </c>
      <c r="L172" s="1" t="s">
        <v>725</v>
      </c>
      <c r="M172" s="4" t="str">
        <f t="shared" si="0"/>
        <v>Outstanding</v>
      </c>
      <c r="N172" s="13" t="s">
        <v>21</v>
      </c>
    </row>
    <row r="173" spans="1:14" ht="60" customHeight="1" x14ac:dyDescent="0.35">
      <c r="A173" s="11" t="s">
        <v>726</v>
      </c>
      <c r="B173" s="1" t="s">
        <v>727</v>
      </c>
      <c r="C173" s="2" t="s">
        <v>16</v>
      </c>
      <c r="D173" s="3" t="s">
        <v>722</v>
      </c>
      <c r="E173" s="4" t="s">
        <v>18</v>
      </c>
      <c r="F173" s="4" t="s">
        <v>19</v>
      </c>
      <c r="G173" s="4" t="s">
        <v>20</v>
      </c>
      <c r="H173" s="4" t="s">
        <v>21</v>
      </c>
      <c r="I173" s="5" t="s">
        <v>21</v>
      </c>
      <c r="J173" s="1" t="s">
        <v>728</v>
      </c>
      <c r="K173" s="1" t="s">
        <v>729</v>
      </c>
      <c r="L173" s="1" t="s">
        <v>730</v>
      </c>
      <c r="M173" s="4" t="str">
        <f t="shared" si="0"/>
        <v>Outstanding</v>
      </c>
      <c r="N173" s="13" t="s">
        <v>21</v>
      </c>
    </row>
    <row r="174" spans="1:14" ht="60" customHeight="1" x14ac:dyDescent="0.35">
      <c r="A174" s="11" t="s">
        <v>731</v>
      </c>
      <c r="B174" s="1" t="s">
        <v>732</v>
      </c>
      <c r="C174" s="2" t="s">
        <v>27</v>
      </c>
      <c r="D174" s="3" t="s">
        <v>722</v>
      </c>
      <c r="E174" s="4" t="s">
        <v>18</v>
      </c>
      <c r="F174" s="4" t="s">
        <v>19</v>
      </c>
      <c r="G174" s="4" t="s">
        <v>20</v>
      </c>
      <c r="H174" s="4" t="s">
        <v>21</v>
      </c>
      <c r="I174" s="5" t="s">
        <v>21</v>
      </c>
      <c r="J174" s="1" t="s">
        <v>733</v>
      </c>
      <c r="K174" s="1" t="s">
        <v>734</v>
      </c>
      <c r="L174" s="1" t="s">
        <v>735</v>
      </c>
      <c r="M174" s="4" t="str">
        <f t="shared" si="0"/>
        <v>Outstanding</v>
      </c>
      <c r="N174" s="13" t="s">
        <v>21</v>
      </c>
    </row>
    <row r="175" spans="1:14" ht="60" customHeight="1" x14ac:dyDescent="0.35">
      <c r="A175" s="11" t="s">
        <v>736</v>
      </c>
      <c r="B175" s="1" t="s">
        <v>737</v>
      </c>
      <c r="C175" s="2" t="s">
        <v>27</v>
      </c>
      <c r="D175" s="3" t="s">
        <v>722</v>
      </c>
      <c r="E175" s="4" t="s">
        <v>18</v>
      </c>
      <c r="F175" s="4" t="s">
        <v>19</v>
      </c>
      <c r="G175" s="4" t="s">
        <v>20</v>
      </c>
      <c r="H175" s="4" t="s">
        <v>21</v>
      </c>
      <c r="I175" s="5" t="s">
        <v>21</v>
      </c>
      <c r="J175" s="1" t="s">
        <v>738</v>
      </c>
      <c r="K175" s="1" t="s">
        <v>739</v>
      </c>
      <c r="L175" s="1" t="s">
        <v>740</v>
      </c>
      <c r="M175" s="4" t="str">
        <f t="shared" si="0"/>
        <v>Outstanding</v>
      </c>
      <c r="N175" s="13" t="s">
        <v>21</v>
      </c>
    </row>
    <row r="176" spans="1:14" ht="60" customHeight="1" x14ac:dyDescent="0.35">
      <c r="A176" s="11" t="s">
        <v>741</v>
      </c>
      <c r="B176" s="1" t="s">
        <v>742</v>
      </c>
      <c r="C176" s="2" t="s">
        <v>27</v>
      </c>
      <c r="D176" s="3" t="s">
        <v>722</v>
      </c>
      <c r="E176" s="4" t="s">
        <v>18</v>
      </c>
      <c r="F176" s="4" t="s">
        <v>19</v>
      </c>
      <c r="G176" s="4" t="s">
        <v>20</v>
      </c>
      <c r="H176" s="4" t="s">
        <v>21</v>
      </c>
      <c r="I176" s="5" t="s">
        <v>21</v>
      </c>
      <c r="J176" s="1" t="s">
        <v>743</v>
      </c>
      <c r="K176" s="1" t="s">
        <v>744</v>
      </c>
      <c r="L176" s="1" t="s">
        <v>745</v>
      </c>
      <c r="M176" s="4" t="str">
        <f t="shared" si="0"/>
        <v>Outstanding</v>
      </c>
      <c r="N176" s="13" t="s">
        <v>21</v>
      </c>
    </row>
    <row r="177" spans="1:14" ht="60" customHeight="1" x14ac:dyDescent="0.35">
      <c r="A177" s="11" t="s">
        <v>746</v>
      </c>
      <c r="B177" s="1" t="s">
        <v>747</v>
      </c>
      <c r="C177" s="2" t="s">
        <v>27</v>
      </c>
      <c r="D177" s="3" t="s">
        <v>722</v>
      </c>
      <c r="E177" s="4" t="s">
        <v>18</v>
      </c>
      <c r="F177" s="4" t="s">
        <v>19</v>
      </c>
      <c r="G177" s="4" t="s">
        <v>20</v>
      </c>
      <c r="H177" s="4" t="s">
        <v>21</v>
      </c>
      <c r="I177" s="5" t="s">
        <v>21</v>
      </c>
      <c r="J177" s="1" t="s">
        <v>748</v>
      </c>
      <c r="K177" s="1" t="s">
        <v>749</v>
      </c>
      <c r="L177" s="1" t="s">
        <v>750</v>
      </c>
      <c r="M177" s="4" t="str">
        <f t="shared" si="0"/>
        <v>Outstanding</v>
      </c>
      <c r="N177" s="13" t="s">
        <v>21</v>
      </c>
    </row>
    <row r="178" spans="1:14" ht="60" customHeight="1" x14ac:dyDescent="0.35">
      <c r="A178" s="11" t="s">
        <v>751</v>
      </c>
      <c r="B178" s="1" t="s">
        <v>752</v>
      </c>
      <c r="C178" s="2" t="s">
        <v>27</v>
      </c>
      <c r="D178" s="3" t="s">
        <v>722</v>
      </c>
      <c r="E178" s="4" t="s">
        <v>18</v>
      </c>
      <c r="F178" s="4" t="s">
        <v>19</v>
      </c>
      <c r="G178" s="4" t="s">
        <v>20</v>
      </c>
      <c r="H178" s="4" t="s">
        <v>21</v>
      </c>
      <c r="I178" s="5" t="s">
        <v>21</v>
      </c>
      <c r="J178" s="1" t="s">
        <v>753</v>
      </c>
      <c r="K178" s="1" t="s">
        <v>754</v>
      </c>
      <c r="L178" s="1" t="s">
        <v>755</v>
      </c>
      <c r="M178" s="4" t="str">
        <f t="shared" si="0"/>
        <v>Outstanding</v>
      </c>
      <c r="N178" s="13" t="s">
        <v>21</v>
      </c>
    </row>
    <row r="179" spans="1:14" ht="60" customHeight="1" x14ac:dyDescent="0.35">
      <c r="A179" s="11" t="s">
        <v>756</v>
      </c>
      <c r="B179" s="1" t="s">
        <v>757</v>
      </c>
      <c r="C179" s="2" t="s">
        <v>27</v>
      </c>
      <c r="D179" s="3" t="s">
        <v>722</v>
      </c>
      <c r="E179" s="4" t="s">
        <v>18</v>
      </c>
      <c r="F179" s="4" t="s">
        <v>19</v>
      </c>
      <c r="G179" s="4" t="s">
        <v>20</v>
      </c>
      <c r="H179" s="4" t="s">
        <v>21</v>
      </c>
      <c r="I179" s="5" t="s">
        <v>21</v>
      </c>
      <c r="J179" s="1" t="s">
        <v>758</v>
      </c>
      <c r="K179" s="1" t="s">
        <v>759</v>
      </c>
      <c r="L179" s="1" t="s">
        <v>760</v>
      </c>
      <c r="M179" s="4" t="str">
        <f t="shared" si="0"/>
        <v>Outstanding</v>
      </c>
      <c r="N179" s="13" t="s">
        <v>21</v>
      </c>
    </row>
    <row r="180" spans="1:14" ht="60" customHeight="1" x14ac:dyDescent="0.35">
      <c r="A180" s="11" t="s">
        <v>761</v>
      </c>
      <c r="B180" s="1" t="s">
        <v>762</v>
      </c>
      <c r="C180" s="2" t="s">
        <v>27</v>
      </c>
      <c r="D180" s="3" t="s">
        <v>722</v>
      </c>
      <c r="E180" s="4" t="s">
        <v>18</v>
      </c>
      <c r="F180" s="4" t="s">
        <v>19</v>
      </c>
      <c r="G180" s="4" t="s">
        <v>20</v>
      </c>
      <c r="H180" s="4" t="s">
        <v>21</v>
      </c>
      <c r="I180" s="5" t="s">
        <v>21</v>
      </c>
      <c r="J180" s="1" t="s">
        <v>763</v>
      </c>
      <c r="K180" s="1" t="s">
        <v>764</v>
      </c>
      <c r="L180" s="1" t="s">
        <v>765</v>
      </c>
      <c r="M180" s="4" t="str">
        <f t="shared" si="0"/>
        <v>Outstanding</v>
      </c>
      <c r="N180" s="13" t="s">
        <v>21</v>
      </c>
    </row>
    <row r="181" spans="1:14" ht="60" customHeight="1" x14ac:dyDescent="0.35">
      <c r="A181" s="11" t="s">
        <v>766</v>
      </c>
      <c r="B181" s="1" t="s">
        <v>767</v>
      </c>
      <c r="C181" s="2" t="s">
        <v>27</v>
      </c>
      <c r="D181" s="3" t="s">
        <v>722</v>
      </c>
      <c r="E181" s="4" t="s">
        <v>18</v>
      </c>
      <c r="F181" s="4" t="s">
        <v>19</v>
      </c>
      <c r="G181" s="4" t="s">
        <v>20</v>
      </c>
      <c r="H181" s="4" t="s">
        <v>21</v>
      </c>
      <c r="I181" s="5" t="s">
        <v>21</v>
      </c>
      <c r="J181" s="1" t="s">
        <v>768</v>
      </c>
      <c r="K181" s="1" t="s">
        <v>769</v>
      </c>
      <c r="L181" s="1" t="s">
        <v>770</v>
      </c>
      <c r="M181" s="4" t="str">
        <f t="shared" si="0"/>
        <v>Outstanding</v>
      </c>
      <c r="N181" s="13" t="s">
        <v>21</v>
      </c>
    </row>
    <row r="182" spans="1:14" ht="60" customHeight="1" x14ac:dyDescent="0.35">
      <c r="A182" s="11" t="s">
        <v>771</v>
      </c>
      <c r="B182" s="1" t="s">
        <v>772</v>
      </c>
      <c r="C182" s="2" t="s">
        <v>27</v>
      </c>
      <c r="D182" s="3" t="s">
        <v>722</v>
      </c>
      <c r="E182" s="4" t="s">
        <v>18</v>
      </c>
      <c r="F182" s="4" t="s">
        <v>19</v>
      </c>
      <c r="G182" s="4" t="s">
        <v>20</v>
      </c>
      <c r="H182" s="4" t="s">
        <v>21</v>
      </c>
      <c r="I182" s="5" t="s">
        <v>21</v>
      </c>
      <c r="J182" s="1" t="s">
        <v>773</v>
      </c>
      <c r="K182" s="1" t="s">
        <v>774</v>
      </c>
      <c r="L182" s="1" t="s">
        <v>775</v>
      </c>
      <c r="M182" s="4" t="str">
        <f t="shared" si="0"/>
        <v>Outstanding</v>
      </c>
      <c r="N182" s="13" t="s">
        <v>21</v>
      </c>
    </row>
    <row r="183" spans="1:14" ht="60" customHeight="1" x14ac:dyDescent="0.35">
      <c r="A183" s="11" t="s">
        <v>776</v>
      </c>
      <c r="B183" s="1" t="s">
        <v>777</v>
      </c>
      <c r="C183" s="2" t="s">
        <v>16</v>
      </c>
      <c r="D183" s="3" t="s">
        <v>722</v>
      </c>
      <c r="E183" s="4" t="s">
        <v>18</v>
      </c>
      <c r="F183" s="4" t="s">
        <v>19</v>
      </c>
      <c r="G183" s="4" t="s">
        <v>20</v>
      </c>
      <c r="H183" s="4" t="s">
        <v>21</v>
      </c>
      <c r="I183" s="5" t="s">
        <v>21</v>
      </c>
      <c r="J183" s="1" t="s">
        <v>778</v>
      </c>
      <c r="K183" s="1" t="s">
        <v>779</v>
      </c>
      <c r="L183" s="1" t="s">
        <v>780</v>
      </c>
      <c r="M183" s="4" t="str">
        <f t="shared" si="0"/>
        <v>Outstanding</v>
      </c>
      <c r="N183" s="13" t="s">
        <v>21</v>
      </c>
    </row>
    <row r="184" spans="1:14" ht="60" customHeight="1" x14ac:dyDescent="0.35">
      <c r="A184" s="11" t="s">
        <v>781</v>
      </c>
      <c r="B184" s="1" t="s">
        <v>782</v>
      </c>
      <c r="C184" s="2" t="s">
        <v>27</v>
      </c>
      <c r="D184" s="3" t="s">
        <v>722</v>
      </c>
      <c r="E184" s="4" t="s">
        <v>18</v>
      </c>
      <c r="F184" s="4" t="s">
        <v>19</v>
      </c>
      <c r="G184" s="4" t="s">
        <v>20</v>
      </c>
      <c r="H184" s="4" t="s">
        <v>21</v>
      </c>
      <c r="I184" s="5" t="s">
        <v>21</v>
      </c>
      <c r="J184" s="1" t="s">
        <v>783</v>
      </c>
      <c r="K184" s="1" t="s">
        <v>784</v>
      </c>
      <c r="L184" s="1" t="s">
        <v>785</v>
      </c>
      <c r="M184" s="4" t="str">
        <f t="shared" si="0"/>
        <v>Outstanding</v>
      </c>
      <c r="N184" s="13" t="s">
        <v>21</v>
      </c>
    </row>
    <row r="185" spans="1:14" ht="60" customHeight="1" x14ac:dyDescent="0.35">
      <c r="A185" s="11" t="s">
        <v>786</v>
      </c>
      <c r="B185" s="1" t="s">
        <v>787</v>
      </c>
      <c r="C185" s="2" t="s">
        <v>27</v>
      </c>
      <c r="D185" s="3" t="s">
        <v>722</v>
      </c>
      <c r="E185" s="4" t="s">
        <v>18</v>
      </c>
      <c r="F185" s="4" t="s">
        <v>19</v>
      </c>
      <c r="G185" s="4" t="s">
        <v>20</v>
      </c>
      <c r="H185" s="4" t="s">
        <v>21</v>
      </c>
      <c r="I185" s="5" t="s">
        <v>21</v>
      </c>
      <c r="J185" s="1" t="s">
        <v>788</v>
      </c>
      <c r="K185" s="1" t="s">
        <v>789</v>
      </c>
      <c r="L185" s="1" t="s">
        <v>790</v>
      </c>
      <c r="M185" s="4" t="str">
        <f t="shared" si="0"/>
        <v>Outstanding</v>
      </c>
      <c r="N185" s="13" t="s">
        <v>21</v>
      </c>
    </row>
    <row r="186" spans="1:14" ht="60" customHeight="1" x14ac:dyDescent="0.35">
      <c r="A186" s="11" t="s">
        <v>791</v>
      </c>
      <c r="B186" s="1" t="s">
        <v>792</v>
      </c>
      <c r="C186" s="2" t="s">
        <v>16</v>
      </c>
      <c r="D186" s="3" t="s">
        <v>722</v>
      </c>
      <c r="E186" s="4" t="s">
        <v>18</v>
      </c>
      <c r="F186" s="4" t="s">
        <v>19</v>
      </c>
      <c r="G186" s="4" t="s">
        <v>20</v>
      </c>
      <c r="H186" s="4" t="s">
        <v>21</v>
      </c>
      <c r="I186" s="5" t="s">
        <v>21</v>
      </c>
      <c r="J186" s="1" t="s">
        <v>728</v>
      </c>
      <c r="K186" s="1" t="s">
        <v>793</v>
      </c>
      <c r="L186" s="1" t="s">
        <v>794</v>
      </c>
      <c r="M186" s="4" t="str">
        <f t="shared" si="0"/>
        <v>Outstanding</v>
      </c>
      <c r="N186" s="13" t="s">
        <v>21</v>
      </c>
    </row>
    <row r="187" spans="1:14" ht="60" customHeight="1" x14ac:dyDescent="0.35">
      <c r="A187" s="11" t="s">
        <v>795</v>
      </c>
      <c r="B187" s="1" t="s">
        <v>796</v>
      </c>
      <c r="C187" s="2" t="s">
        <v>16</v>
      </c>
      <c r="D187" s="3" t="s">
        <v>722</v>
      </c>
      <c r="E187" s="4" t="s">
        <v>18</v>
      </c>
      <c r="F187" s="4" t="s">
        <v>19</v>
      </c>
      <c r="G187" s="4" t="s">
        <v>20</v>
      </c>
      <c r="H187" s="4" t="s">
        <v>21</v>
      </c>
      <c r="I187" s="5" t="s">
        <v>21</v>
      </c>
      <c r="J187" s="1" t="s">
        <v>797</v>
      </c>
      <c r="K187" s="1" t="s">
        <v>798</v>
      </c>
      <c r="L187" s="1" t="s">
        <v>799</v>
      </c>
      <c r="M187" s="4" t="str">
        <f t="shared" si="0"/>
        <v>Outstanding</v>
      </c>
      <c r="N187" s="13" t="s">
        <v>21</v>
      </c>
    </row>
    <row r="188" spans="1:14" ht="60" customHeight="1" x14ac:dyDescent="0.35">
      <c r="A188" s="11" t="s">
        <v>800</v>
      </c>
      <c r="B188" s="1" t="s">
        <v>801</v>
      </c>
      <c r="C188" s="2" t="s">
        <v>16</v>
      </c>
      <c r="D188" s="3" t="s">
        <v>722</v>
      </c>
      <c r="E188" s="4" t="s">
        <v>18</v>
      </c>
      <c r="F188" s="4" t="s">
        <v>19</v>
      </c>
      <c r="G188" s="4" t="s">
        <v>20</v>
      </c>
      <c r="H188" s="4" t="s">
        <v>21</v>
      </c>
      <c r="I188" s="5" t="s">
        <v>21</v>
      </c>
      <c r="J188" s="1" t="s">
        <v>802</v>
      </c>
      <c r="K188" s="1" t="s">
        <v>803</v>
      </c>
      <c r="L188" s="1" t="s">
        <v>804</v>
      </c>
      <c r="M188" s="4" t="str">
        <f t="shared" si="0"/>
        <v>Outstanding</v>
      </c>
      <c r="N188" s="13" t="s">
        <v>21</v>
      </c>
    </row>
    <row r="189" spans="1:14" ht="60" customHeight="1" x14ac:dyDescent="0.35">
      <c r="A189" s="11" t="s">
        <v>805</v>
      </c>
      <c r="B189" s="1" t="s">
        <v>806</v>
      </c>
      <c r="C189" s="2" t="s">
        <v>27</v>
      </c>
      <c r="D189" s="3" t="s">
        <v>722</v>
      </c>
      <c r="E189" s="4" t="s">
        <v>18</v>
      </c>
      <c r="F189" s="4" t="s">
        <v>19</v>
      </c>
      <c r="G189" s="4" t="s">
        <v>20</v>
      </c>
      <c r="H189" s="4" t="s">
        <v>21</v>
      </c>
      <c r="I189" s="5" t="s">
        <v>21</v>
      </c>
      <c r="J189" s="1" t="s">
        <v>807</v>
      </c>
      <c r="K189" s="1" t="s">
        <v>808</v>
      </c>
      <c r="L189" s="1" t="s">
        <v>809</v>
      </c>
      <c r="M189" s="4" t="str">
        <f t="shared" si="0"/>
        <v>Outstanding</v>
      </c>
      <c r="N189" s="13" t="s">
        <v>21</v>
      </c>
    </row>
    <row r="190" spans="1:14" ht="60" customHeight="1" x14ac:dyDescent="0.35">
      <c r="A190" s="11" t="s">
        <v>810</v>
      </c>
      <c r="B190" s="1" t="s">
        <v>811</v>
      </c>
      <c r="C190" s="2" t="s">
        <v>27</v>
      </c>
      <c r="D190" s="3" t="s">
        <v>722</v>
      </c>
      <c r="E190" s="4" t="s">
        <v>18</v>
      </c>
      <c r="F190" s="4" t="s">
        <v>19</v>
      </c>
      <c r="G190" s="4" t="s">
        <v>20</v>
      </c>
      <c r="H190" s="4" t="s">
        <v>21</v>
      </c>
      <c r="I190" s="5" t="s">
        <v>21</v>
      </c>
      <c r="J190" s="1" t="s">
        <v>812</v>
      </c>
      <c r="K190" s="1" t="s">
        <v>813</v>
      </c>
      <c r="L190" s="1" t="s">
        <v>814</v>
      </c>
      <c r="M190" s="4" t="str">
        <f t="shared" si="0"/>
        <v>Outstanding</v>
      </c>
      <c r="N190" s="13" t="s">
        <v>21</v>
      </c>
    </row>
    <row r="191" spans="1:14" ht="60" customHeight="1" x14ac:dyDescent="0.35">
      <c r="A191" s="11" t="s">
        <v>815</v>
      </c>
      <c r="B191" s="1" t="s">
        <v>816</v>
      </c>
      <c r="C191" s="2" t="s">
        <v>27</v>
      </c>
      <c r="D191" s="3" t="s">
        <v>722</v>
      </c>
      <c r="E191" s="4" t="s">
        <v>18</v>
      </c>
      <c r="F191" s="4" t="s">
        <v>19</v>
      </c>
      <c r="G191" s="4" t="s">
        <v>20</v>
      </c>
      <c r="H191" s="4" t="s">
        <v>21</v>
      </c>
      <c r="I191" s="5" t="s">
        <v>21</v>
      </c>
      <c r="J191" s="1" t="s">
        <v>817</v>
      </c>
      <c r="K191" s="1" t="s">
        <v>818</v>
      </c>
      <c r="L191" s="1" t="s">
        <v>819</v>
      </c>
      <c r="M191" s="4" t="str">
        <f t="shared" si="0"/>
        <v>Outstanding</v>
      </c>
      <c r="N191" s="13" t="s">
        <v>21</v>
      </c>
    </row>
    <row r="192" spans="1:14" ht="60" customHeight="1" x14ac:dyDescent="0.35">
      <c r="A192" s="11" t="s">
        <v>820</v>
      </c>
      <c r="B192" s="1" t="s">
        <v>821</v>
      </c>
      <c r="C192" s="2" t="s">
        <v>27</v>
      </c>
      <c r="D192" s="3" t="s">
        <v>722</v>
      </c>
      <c r="E192" s="4" t="s">
        <v>18</v>
      </c>
      <c r="F192" s="4" t="s">
        <v>19</v>
      </c>
      <c r="G192" s="4" t="s">
        <v>20</v>
      </c>
      <c r="H192" s="4" t="s">
        <v>21</v>
      </c>
      <c r="I192" s="5" t="s">
        <v>21</v>
      </c>
      <c r="J192" s="1" t="s">
        <v>822</v>
      </c>
      <c r="K192" s="1" t="s">
        <v>823</v>
      </c>
      <c r="L192" s="1" t="s">
        <v>824</v>
      </c>
      <c r="M192" s="4" t="str">
        <f t="shared" si="0"/>
        <v>Outstanding</v>
      </c>
      <c r="N192" s="13" t="s">
        <v>21</v>
      </c>
    </row>
    <row r="193" spans="1:14" ht="60" customHeight="1" x14ac:dyDescent="0.35">
      <c r="A193" s="11" t="s">
        <v>825</v>
      </c>
      <c r="B193" s="1" t="s">
        <v>826</v>
      </c>
      <c r="C193" s="2" t="s">
        <v>27</v>
      </c>
      <c r="D193" s="3" t="s">
        <v>722</v>
      </c>
      <c r="E193" s="4" t="s">
        <v>18</v>
      </c>
      <c r="F193" s="4" t="s">
        <v>19</v>
      </c>
      <c r="G193" s="4" t="s">
        <v>20</v>
      </c>
      <c r="H193" s="4" t="s">
        <v>21</v>
      </c>
      <c r="I193" s="5" t="s">
        <v>21</v>
      </c>
      <c r="J193" s="1" t="s">
        <v>822</v>
      </c>
      <c r="K193" s="1" t="s">
        <v>827</v>
      </c>
      <c r="L193" s="1" t="s">
        <v>828</v>
      </c>
      <c r="M193" s="4" t="str">
        <f t="shared" si="0"/>
        <v>Outstanding</v>
      </c>
      <c r="N193" s="13" t="s">
        <v>21</v>
      </c>
    </row>
    <row r="194" spans="1:14" ht="60" customHeight="1" x14ac:dyDescent="0.35">
      <c r="A194" s="11" t="s">
        <v>829</v>
      </c>
      <c r="B194" s="1" t="s">
        <v>830</v>
      </c>
      <c r="C194" s="2" t="s">
        <v>27</v>
      </c>
      <c r="D194" s="3" t="s">
        <v>722</v>
      </c>
      <c r="E194" s="4" t="s">
        <v>18</v>
      </c>
      <c r="F194" s="4" t="s">
        <v>19</v>
      </c>
      <c r="G194" s="4" t="s">
        <v>20</v>
      </c>
      <c r="H194" s="4" t="s">
        <v>21</v>
      </c>
      <c r="I194" s="5" t="s">
        <v>21</v>
      </c>
      <c r="J194" s="1" t="s">
        <v>831</v>
      </c>
      <c r="K194" s="1" t="s">
        <v>832</v>
      </c>
      <c r="L194" s="1" t="s">
        <v>833</v>
      </c>
      <c r="M194" s="4" t="str">
        <f t="shared" si="0"/>
        <v>Outstanding</v>
      </c>
      <c r="N194" s="13" t="s">
        <v>21</v>
      </c>
    </row>
    <row r="195" spans="1:14" ht="60" customHeight="1" x14ac:dyDescent="0.35">
      <c r="A195" s="11" t="s">
        <v>834</v>
      </c>
      <c r="B195" s="1" t="s">
        <v>835</v>
      </c>
      <c r="C195" s="2" t="s">
        <v>27</v>
      </c>
      <c r="D195" s="3" t="s">
        <v>722</v>
      </c>
      <c r="E195" s="4" t="s">
        <v>18</v>
      </c>
      <c r="F195" s="4" t="s">
        <v>19</v>
      </c>
      <c r="G195" s="4" t="s">
        <v>20</v>
      </c>
      <c r="H195" s="4" t="s">
        <v>21</v>
      </c>
      <c r="I195" s="5" t="s">
        <v>21</v>
      </c>
      <c r="J195" s="1" t="s">
        <v>836</v>
      </c>
      <c r="K195" s="1" t="s">
        <v>837</v>
      </c>
      <c r="L195" s="1" t="s">
        <v>838</v>
      </c>
      <c r="M195" s="4" t="str">
        <f t="shared" si="0"/>
        <v>Outstanding</v>
      </c>
      <c r="N195" s="13" t="s">
        <v>21</v>
      </c>
    </row>
    <row r="196" spans="1:14" ht="60" customHeight="1" x14ac:dyDescent="0.35">
      <c r="A196" s="11" t="s">
        <v>839</v>
      </c>
      <c r="B196" s="1" t="s">
        <v>840</v>
      </c>
      <c r="C196" s="2" t="s">
        <v>27</v>
      </c>
      <c r="D196" s="3" t="s">
        <v>722</v>
      </c>
      <c r="E196" s="4" t="s">
        <v>18</v>
      </c>
      <c r="F196" s="4" t="s">
        <v>19</v>
      </c>
      <c r="G196" s="4" t="s">
        <v>20</v>
      </c>
      <c r="H196" s="4" t="s">
        <v>21</v>
      </c>
      <c r="I196" s="5" t="s">
        <v>21</v>
      </c>
      <c r="J196" s="1" t="s">
        <v>733</v>
      </c>
      <c r="K196" s="1" t="s">
        <v>841</v>
      </c>
      <c r="L196" s="1" t="s">
        <v>842</v>
      </c>
      <c r="M196" s="4" t="str">
        <f t="shared" si="0"/>
        <v>Outstanding</v>
      </c>
      <c r="N196" s="13" t="s">
        <v>21</v>
      </c>
    </row>
    <row r="197" spans="1:14" ht="60" customHeight="1" x14ac:dyDescent="0.35">
      <c r="A197" s="11" t="s">
        <v>843</v>
      </c>
      <c r="B197" s="1" t="s">
        <v>844</v>
      </c>
      <c r="C197" s="2" t="s">
        <v>27</v>
      </c>
      <c r="D197" s="3" t="s">
        <v>722</v>
      </c>
      <c r="E197" s="4" t="s">
        <v>18</v>
      </c>
      <c r="F197" s="4" t="s">
        <v>19</v>
      </c>
      <c r="G197" s="4" t="s">
        <v>20</v>
      </c>
      <c r="H197" s="4" t="s">
        <v>21</v>
      </c>
      <c r="I197" s="5" t="s">
        <v>21</v>
      </c>
      <c r="J197" s="1" t="s">
        <v>845</v>
      </c>
      <c r="K197" s="1" t="s">
        <v>846</v>
      </c>
      <c r="L197" s="1" t="s">
        <v>847</v>
      </c>
      <c r="M197" s="4" t="str">
        <f t="shared" si="0"/>
        <v>Outstanding</v>
      </c>
      <c r="N197" s="13" t="s">
        <v>21</v>
      </c>
    </row>
    <row r="198" spans="1:14" ht="60" customHeight="1" x14ac:dyDescent="0.35">
      <c r="A198" s="11" t="s">
        <v>848</v>
      </c>
      <c r="B198" s="1" t="s">
        <v>849</v>
      </c>
      <c r="C198" s="2" t="s">
        <v>27</v>
      </c>
      <c r="D198" s="3" t="s">
        <v>722</v>
      </c>
      <c r="E198" s="4" t="s">
        <v>18</v>
      </c>
      <c r="F198" s="4" t="s">
        <v>19</v>
      </c>
      <c r="G198" s="4" t="s">
        <v>20</v>
      </c>
      <c r="H198" s="4" t="s">
        <v>21</v>
      </c>
      <c r="I198" s="5" t="s">
        <v>21</v>
      </c>
      <c r="J198" s="1" t="s">
        <v>850</v>
      </c>
      <c r="K198" s="1" t="s">
        <v>851</v>
      </c>
      <c r="L198" s="1" t="s">
        <v>852</v>
      </c>
      <c r="M198" s="4" t="str">
        <f t="shared" si="0"/>
        <v>Outstanding</v>
      </c>
      <c r="N198" s="13" t="s">
        <v>21</v>
      </c>
    </row>
    <row r="199" spans="1:14" ht="60" customHeight="1" x14ac:dyDescent="0.35">
      <c r="A199" s="11" t="s">
        <v>853</v>
      </c>
      <c r="B199" s="1" t="s">
        <v>854</v>
      </c>
      <c r="C199" s="2" t="s">
        <v>27</v>
      </c>
      <c r="D199" s="3" t="s">
        <v>722</v>
      </c>
      <c r="E199" s="4" t="s">
        <v>18</v>
      </c>
      <c r="F199" s="4" t="s">
        <v>19</v>
      </c>
      <c r="G199" s="4" t="s">
        <v>20</v>
      </c>
      <c r="H199" s="4" t="s">
        <v>21</v>
      </c>
      <c r="I199" s="5" t="s">
        <v>21</v>
      </c>
      <c r="J199" s="1" t="s">
        <v>723</v>
      </c>
      <c r="K199" s="1" t="s">
        <v>855</v>
      </c>
      <c r="L199" s="1" t="s">
        <v>856</v>
      </c>
      <c r="M199" s="4" t="str">
        <f t="shared" si="0"/>
        <v>Outstanding</v>
      </c>
      <c r="N199" s="13" t="s">
        <v>21</v>
      </c>
    </row>
    <row r="200" spans="1:14" ht="60" customHeight="1" x14ac:dyDescent="0.35">
      <c r="A200" s="11" t="s">
        <v>857</v>
      </c>
      <c r="B200" s="1" t="s">
        <v>858</v>
      </c>
      <c r="C200" s="2" t="s">
        <v>27</v>
      </c>
      <c r="D200" s="3" t="s">
        <v>722</v>
      </c>
      <c r="E200" s="4" t="s">
        <v>18</v>
      </c>
      <c r="F200" s="4" t="s">
        <v>19</v>
      </c>
      <c r="G200" s="4" t="s">
        <v>20</v>
      </c>
      <c r="H200" s="4" t="s">
        <v>21</v>
      </c>
      <c r="I200" s="5" t="s">
        <v>21</v>
      </c>
      <c r="J200" s="1" t="s">
        <v>859</v>
      </c>
      <c r="K200" s="1" t="s">
        <v>860</v>
      </c>
      <c r="L200" s="1" t="s">
        <v>861</v>
      </c>
      <c r="M200" s="4" t="str">
        <f t="shared" si="0"/>
        <v>Outstanding</v>
      </c>
      <c r="N200" s="13" t="s">
        <v>21</v>
      </c>
    </row>
    <row r="201" spans="1:14" ht="60" customHeight="1" x14ac:dyDescent="0.35">
      <c r="A201" s="11" t="s">
        <v>862</v>
      </c>
      <c r="B201" s="1" t="s">
        <v>863</v>
      </c>
      <c r="C201" s="2" t="s">
        <v>27</v>
      </c>
      <c r="D201" s="3" t="s">
        <v>722</v>
      </c>
      <c r="E201" s="4" t="s">
        <v>18</v>
      </c>
      <c r="F201" s="4" t="s">
        <v>19</v>
      </c>
      <c r="G201" s="4" t="s">
        <v>20</v>
      </c>
      <c r="H201" s="4" t="s">
        <v>21</v>
      </c>
      <c r="I201" s="5" t="s">
        <v>21</v>
      </c>
      <c r="J201" s="1" t="s">
        <v>864</v>
      </c>
      <c r="K201" s="1" t="s">
        <v>860</v>
      </c>
      <c r="L201" s="1" t="s">
        <v>865</v>
      </c>
      <c r="M201" s="4" t="str">
        <f t="shared" si="0"/>
        <v>Outstanding</v>
      </c>
      <c r="N201" s="13" t="s">
        <v>21</v>
      </c>
    </row>
    <row r="202" spans="1:14" ht="60" customHeight="1" x14ac:dyDescent="0.35">
      <c r="A202" s="11" t="s">
        <v>866</v>
      </c>
      <c r="B202" s="1" t="s">
        <v>801</v>
      </c>
      <c r="C202" s="2" t="s">
        <v>27</v>
      </c>
      <c r="D202" s="3" t="s">
        <v>722</v>
      </c>
      <c r="E202" s="4" t="s">
        <v>18</v>
      </c>
      <c r="F202" s="4" t="s">
        <v>19</v>
      </c>
      <c r="G202" s="4" t="s">
        <v>20</v>
      </c>
      <c r="H202" s="4" t="s">
        <v>21</v>
      </c>
      <c r="I202" s="5" t="s">
        <v>21</v>
      </c>
      <c r="J202" s="1" t="s">
        <v>802</v>
      </c>
      <c r="K202" s="1" t="s">
        <v>867</v>
      </c>
      <c r="L202" s="1" t="s">
        <v>804</v>
      </c>
      <c r="M202" s="4" t="str">
        <f t="shared" si="0"/>
        <v>Outstanding</v>
      </c>
      <c r="N202" s="13" t="s">
        <v>21</v>
      </c>
    </row>
    <row r="203" spans="1:14" ht="60" customHeight="1" x14ac:dyDescent="0.35">
      <c r="A203" s="11" t="s">
        <v>868</v>
      </c>
      <c r="B203" s="1" t="s">
        <v>869</v>
      </c>
      <c r="C203" s="2" t="s">
        <v>27</v>
      </c>
      <c r="D203" s="3" t="s">
        <v>722</v>
      </c>
      <c r="E203" s="4" t="s">
        <v>18</v>
      </c>
      <c r="F203" s="4" t="s">
        <v>19</v>
      </c>
      <c r="G203" s="4" t="s">
        <v>20</v>
      </c>
      <c r="H203" s="4" t="s">
        <v>21</v>
      </c>
      <c r="I203" s="5" t="s">
        <v>21</v>
      </c>
      <c r="J203" s="1" t="s">
        <v>870</v>
      </c>
      <c r="K203" s="1" t="s">
        <v>871</v>
      </c>
      <c r="L203" s="1" t="s">
        <v>872</v>
      </c>
      <c r="M203" s="4" t="str">
        <f t="shared" si="0"/>
        <v>Outstanding</v>
      </c>
      <c r="N203" s="13" t="s">
        <v>21</v>
      </c>
    </row>
    <row r="204" spans="1:14" ht="60" customHeight="1" x14ac:dyDescent="0.35">
      <c r="A204" s="11" t="s">
        <v>873</v>
      </c>
      <c r="B204" s="1" t="s">
        <v>874</v>
      </c>
      <c r="C204" s="2" t="s">
        <v>27</v>
      </c>
      <c r="D204" s="3" t="s">
        <v>722</v>
      </c>
      <c r="E204" s="4" t="s">
        <v>18</v>
      </c>
      <c r="F204" s="4" t="s">
        <v>19</v>
      </c>
      <c r="G204" s="4" t="s">
        <v>20</v>
      </c>
      <c r="H204" s="4" t="s">
        <v>21</v>
      </c>
      <c r="I204" s="5" t="s">
        <v>21</v>
      </c>
      <c r="J204" s="1" t="s">
        <v>875</v>
      </c>
      <c r="K204" s="1" t="s">
        <v>876</v>
      </c>
      <c r="L204" s="1" t="s">
        <v>877</v>
      </c>
      <c r="M204" s="4" t="str">
        <f t="shared" si="0"/>
        <v>Outstanding</v>
      </c>
      <c r="N204" s="13" t="s">
        <v>21</v>
      </c>
    </row>
    <row r="205" spans="1:14" ht="60" customHeight="1" x14ac:dyDescent="0.35">
      <c r="A205" s="11" t="s">
        <v>878</v>
      </c>
      <c r="B205" s="1" t="s">
        <v>879</v>
      </c>
      <c r="C205" s="2" t="s">
        <v>27</v>
      </c>
      <c r="D205" s="3" t="s">
        <v>722</v>
      </c>
      <c r="E205" s="4" t="s">
        <v>18</v>
      </c>
      <c r="F205" s="4" t="s">
        <v>19</v>
      </c>
      <c r="G205" s="4" t="s">
        <v>20</v>
      </c>
      <c r="H205" s="4" t="s">
        <v>21</v>
      </c>
      <c r="I205" s="5" t="s">
        <v>21</v>
      </c>
      <c r="J205" s="1" t="s">
        <v>880</v>
      </c>
      <c r="K205" s="1" t="s">
        <v>881</v>
      </c>
      <c r="L205" s="1" t="s">
        <v>882</v>
      </c>
      <c r="M205" s="4" t="str">
        <f t="shared" si="0"/>
        <v>Outstanding</v>
      </c>
      <c r="N205" s="13" t="s">
        <v>21</v>
      </c>
    </row>
    <row r="206" spans="1:14" ht="60" customHeight="1" x14ac:dyDescent="0.35">
      <c r="A206" s="11" t="s">
        <v>883</v>
      </c>
      <c r="B206" s="1" t="s">
        <v>884</v>
      </c>
      <c r="C206" s="2" t="s">
        <v>27</v>
      </c>
      <c r="D206" s="3" t="s">
        <v>722</v>
      </c>
      <c r="E206" s="4" t="s">
        <v>18</v>
      </c>
      <c r="F206" s="4" t="s">
        <v>19</v>
      </c>
      <c r="G206" s="4" t="s">
        <v>20</v>
      </c>
      <c r="H206" s="4" t="s">
        <v>21</v>
      </c>
      <c r="I206" s="5" t="s">
        <v>21</v>
      </c>
      <c r="J206" s="1" t="s">
        <v>885</v>
      </c>
      <c r="K206" s="1" t="s">
        <v>886</v>
      </c>
      <c r="L206" s="1" t="s">
        <v>887</v>
      </c>
      <c r="M206" s="4" t="str">
        <f t="shared" si="0"/>
        <v>Outstanding</v>
      </c>
      <c r="N206" s="13" t="s">
        <v>21</v>
      </c>
    </row>
    <row r="207" spans="1:14" ht="60" customHeight="1" x14ac:dyDescent="0.35">
      <c r="A207" s="11" t="s">
        <v>888</v>
      </c>
      <c r="B207" s="1" t="s">
        <v>889</v>
      </c>
      <c r="C207" s="2" t="s">
        <v>27</v>
      </c>
      <c r="D207" s="3" t="s">
        <v>722</v>
      </c>
      <c r="E207" s="4" t="s">
        <v>18</v>
      </c>
      <c r="F207" s="4" t="s">
        <v>19</v>
      </c>
      <c r="G207" s="4" t="s">
        <v>20</v>
      </c>
      <c r="H207" s="4" t="s">
        <v>21</v>
      </c>
      <c r="I207" s="5" t="s">
        <v>21</v>
      </c>
      <c r="J207" s="1" t="s">
        <v>738</v>
      </c>
      <c r="K207" s="1" t="s">
        <v>890</v>
      </c>
      <c r="L207" s="1" t="s">
        <v>891</v>
      </c>
      <c r="M207" s="4" t="str">
        <f t="shared" si="0"/>
        <v>Outstanding</v>
      </c>
      <c r="N207" s="13" t="s">
        <v>21</v>
      </c>
    </row>
    <row r="208" spans="1:14" ht="60" customHeight="1" x14ac:dyDescent="0.35">
      <c r="A208" s="11" t="s">
        <v>892</v>
      </c>
      <c r="B208" s="1" t="s">
        <v>893</v>
      </c>
      <c r="C208" s="2" t="s">
        <v>27</v>
      </c>
      <c r="D208" s="3" t="s">
        <v>722</v>
      </c>
      <c r="E208" s="4" t="s">
        <v>18</v>
      </c>
      <c r="F208" s="4" t="s">
        <v>19</v>
      </c>
      <c r="G208" s="4" t="s">
        <v>20</v>
      </c>
      <c r="H208" s="4" t="s">
        <v>21</v>
      </c>
      <c r="I208" s="5" t="s">
        <v>21</v>
      </c>
      <c r="J208" s="1" t="s">
        <v>894</v>
      </c>
      <c r="K208" s="1" t="s">
        <v>895</v>
      </c>
      <c r="L208" s="1" t="s">
        <v>896</v>
      </c>
      <c r="M208" s="4" t="str">
        <f t="shared" si="0"/>
        <v>Outstanding</v>
      </c>
      <c r="N208" s="13" t="s">
        <v>21</v>
      </c>
    </row>
    <row r="209" spans="1:14" ht="60" customHeight="1" x14ac:dyDescent="0.35">
      <c r="A209" s="11" t="s">
        <v>897</v>
      </c>
      <c r="B209" s="1" t="s">
        <v>898</v>
      </c>
      <c r="C209" s="2" t="s">
        <v>27</v>
      </c>
      <c r="D209" s="3" t="s">
        <v>722</v>
      </c>
      <c r="E209" s="4" t="s">
        <v>18</v>
      </c>
      <c r="F209" s="4" t="s">
        <v>19</v>
      </c>
      <c r="G209" s="4" t="s">
        <v>20</v>
      </c>
      <c r="H209" s="4" t="s">
        <v>21</v>
      </c>
      <c r="I209" s="5" t="s">
        <v>21</v>
      </c>
      <c r="J209" s="1" t="s">
        <v>899</v>
      </c>
      <c r="K209" s="1" t="s">
        <v>900</v>
      </c>
      <c r="L209" s="1" t="s">
        <v>901</v>
      </c>
      <c r="M209" s="4" t="str">
        <f t="shared" si="0"/>
        <v>Outstanding</v>
      </c>
      <c r="N209" s="13" t="s">
        <v>21</v>
      </c>
    </row>
    <row r="210" spans="1:14" ht="60" customHeight="1" x14ac:dyDescent="0.35">
      <c r="A210" s="11" t="s">
        <v>902</v>
      </c>
      <c r="B210" s="1" t="s">
        <v>903</v>
      </c>
      <c r="C210" s="2" t="s">
        <v>27</v>
      </c>
      <c r="D210" s="3" t="s">
        <v>722</v>
      </c>
      <c r="E210" s="4" t="s">
        <v>18</v>
      </c>
      <c r="F210" s="4" t="s">
        <v>19</v>
      </c>
      <c r="G210" s="4" t="s">
        <v>20</v>
      </c>
      <c r="H210" s="4" t="s">
        <v>21</v>
      </c>
      <c r="I210" s="5" t="s">
        <v>21</v>
      </c>
      <c r="J210" s="1" t="s">
        <v>904</v>
      </c>
      <c r="K210" s="1" t="s">
        <v>905</v>
      </c>
      <c r="L210" s="1" t="s">
        <v>906</v>
      </c>
      <c r="M210" s="4" t="str">
        <f t="shared" si="0"/>
        <v>Outstanding</v>
      </c>
      <c r="N210" s="13" t="s">
        <v>21</v>
      </c>
    </row>
    <row r="211" spans="1:14" ht="60" customHeight="1" x14ac:dyDescent="0.35">
      <c r="A211" s="11" t="s">
        <v>907</v>
      </c>
      <c r="B211" s="1" t="s">
        <v>908</v>
      </c>
      <c r="C211" s="2" t="s">
        <v>27</v>
      </c>
      <c r="D211" s="3" t="s">
        <v>722</v>
      </c>
      <c r="E211" s="4" t="s">
        <v>18</v>
      </c>
      <c r="F211" s="4" t="s">
        <v>19</v>
      </c>
      <c r="G211" s="4" t="s">
        <v>20</v>
      </c>
      <c r="H211" s="4" t="s">
        <v>21</v>
      </c>
      <c r="I211" s="5" t="s">
        <v>21</v>
      </c>
      <c r="J211" s="1" t="s">
        <v>909</v>
      </c>
      <c r="K211" s="1" t="s">
        <v>910</v>
      </c>
      <c r="L211" s="1" t="s">
        <v>911</v>
      </c>
      <c r="M211" s="4" t="str">
        <f t="shared" si="0"/>
        <v>Outstanding</v>
      </c>
      <c r="N211" s="13" t="s">
        <v>21</v>
      </c>
    </row>
    <row r="212" spans="1:14" ht="60" customHeight="1" x14ac:dyDescent="0.35">
      <c r="A212" s="11" t="s">
        <v>912</v>
      </c>
      <c r="B212" s="1" t="s">
        <v>844</v>
      </c>
      <c r="C212" s="2" t="s">
        <v>27</v>
      </c>
      <c r="D212" s="3" t="s">
        <v>722</v>
      </c>
      <c r="E212" s="4" t="s">
        <v>18</v>
      </c>
      <c r="F212" s="4" t="s">
        <v>19</v>
      </c>
      <c r="G212" s="4" t="s">
        <v>20</v>
      </c>
      <c r="H212" s="4" t="s">
        <v>21</v>
      </c>
      <c r="I212" s="5" t="s">
        <v>21</v>
      </c>
      <c r="J212" s="1" t="s">
        <v>913</v>
      </c>
      <c r="K212" s="1" t="s">
        <v>914</v>
      </c>
      <c r="L212" s="1" t="s">
        <v>847</v>
      </c>
      <c r="M212" s="4" t="str">
        <f t="shared" si="0"/>
        <v>Outstanding</v>
      </c>
      <c r="N212" s="13" t="s">
        <v>21</v>
      </c>
    </row>
    <row r="213" spans="1:14" ht="60" customHeight="1" x14ac:dyDescent="0.35">
      <c r="A213" s="11" t="s">
        <v>915</v>
      </c>
      <c r="B213" s="1" t="s">
        <v>916</v>
      </c>
      <c r="C213" s="2" t="s">
        <v>27</v>
      </c>
      <c r="D213" s="3" t="s">
        <v>722</v>
      </c>
      <c r="E213" s="4" t="s">
        <v>18</v>
      </c>
      <c r="F213" s="4" t="s">
        <v>19</v>
      </c>
      <c r="G213" s="4" t="s">
        <v>20</v>
      </c>
      <c r="H213" s="4" t="s">
        <v>21</v>
      </c>
      <c r="I213" s="5" t="s">
        <v>21</v>
      </c>
      <c r="J213" s="1" t="s">
        <v>917</v>
      </c>
      <c r="K213" s="1" t="s">
        <v>918</v>
      </c>
      <c r="L213" s="1" t="s">
        <v>919</v>
      </c>
      <c r="M213" s="4" t="str">
        <f t="shared" si="0"/>
        <v>Outstanding</v>
      </c>
      <c r="N213" s="13" t="s">
        <v>21</v>
      </c>
    </row>
    <row r="214" spans="1:14" ht="60" customHeight="1" x14ac:dyDescent="0.35">
      <c r="A214" s="11" t="s">
        <v>920</v>
      </c>
      <c r="B214" s="1" t="s">
        <v>921</v>
      </c>
      <c r="C214" s="2" t="s">
        <v>27</v>
      </c>
      <c r="D214" s="3" t="s">
        <v>722</v>
      </c>
      <c r="E214" s="4" t="s">
        <v>18</v>
      </c>
      <c r="F214" s="4" t="s">
        <v>19</v>
      </c>
      <c r="G214" s="4" t="s">
        <v>20</v>
      </c>
      <c r="H214" s="4" t="s">
        <v>21</v>
      </c>
      <c r="I214" s="5" t="s">
        <v>21</v>
      </c>
      <c r="J214" s="1" t="s">
        <v>922</v>
      </c>
      <c r="K214" s="1" t="s">
        <v>918</v>
      </c>
      <c r="L214" s="1" t="s">
        <v>923</v>
      </c>
      <c r="M214" s="4" t="str">
        <f t="shared" si="0"/>
        <v>Outstanding</v>
      </c>
      <c r="N214" s="13" t="s">
        <v>21</v>
      </c>
    </row>
    <row r="215" spans="1:14" ht="60" customHeight="1" x14ac:dyDescent="0.35">
      <c r="A215" s="11" t="s">
        <v>924</v>
      </c>
      <c r="B215" s="1" t="s">
        <v>925</v>
      </c>
      <c r="C215" s="2" t="s">
        <v>27</v>
      </c>
      <c r="D215" s="3" t="s">
        <v>722</v>
      </c>
      <c r="E215" s="4" t="s">
        <v>18</v>
      </c>
      <c r="F215" s="4" t="s">
        <v>19</v>
      </c>
      <c r="G215" s="4" t="s">
        <v>20</v>
      </c>
      <c r="H215" s="4" t="s">
        <v>21</v>
      </c>
      <c r="I215" s="5" t="s">
        <v>21</v>
      </c>
      <c r="J215" s="1" t="s">
        <v>926</v>
      </c>
      <c r="K215" s="1" t="s">
        <v>927</v>
      </c>
      <c r="L215" s="1" t="s">
        <v>928</v>
      </c>
      <c r="M215" s="4" t="str">
        <f t="shared" si="0"/>
        <v>Outstanding</v>
      </c>
      <c r="N215" s="13" t="s">
        <v>21</v>
      </c>
    </row>
    <row r="216" spans="1:14" ht="60" customHeight="1" x14ac:dyDescent="0.35">
      <c r="A216" s="11" t="s">
        <v>929</v>
      </c>
      <c r="B216" s="1" t="s">
        <v>930</v>
      </c>
      <c r="C216" s="2" t="s">
        <v>27</v>
      </c>
      <c r="D216" s="3" t="s">
        <v>931</v>
      </c>
      <c r="E216" s="4" t="s">
        <v>18</v>
      </c>
      <c r="F216" s="4" t="s">
        <v>19</v>
      </c>
      <c r="G216" s="4" t="s">
        <v>20</v>
      </c>
      <c r="H216" s="4" t="s">
        <v>21</v>
      </c>
      <c r="I216" s="5" t="s">
        <v>21</v>
      </c>
      <c r="J216" s="1" t="s">
        <v>932</v>
      </c>
      <c r="K216" s="1" t="s">
        <v>933</v>
      </c>
      <c r="L216" s="1" t="s">
        <v>934</v>
      </c>
      <c r="M216" s="4" t="str">
        <f t="shared" si="0"/>
        <v>Outstanding</v>
      </c>
      <c r="N216" s="13" t="s">
        <v>21</v>
      </c>
    </row>
    <row r="217" spans="1:14" ht="60" customHeight="1" x14ac:dyDescent="0.35">
      <c r="A217" s="11" t="s">
        <v>935</v>
      </c>
      <c r="B217" s="1" t="s">
        <v>936</v>
      </c>
      <c r="C217" s="2" t="s">
        <v>27</v>
      </c>
      <c r="D217" s="3" t="s">
        <v>931</v>
      </c>
      <c r="E217" s="4" t="s">
        <v>18</v>
      </c>
      <c r="F217" s="4" t="s">
        <v>19</v>
      </c>
      <c r="G217" s="4" t="s">
        <v>20</v>
      </c>
      <c r="H217" s="4" t="s">
        <v>21</v>
      </c>
      <c r="I217" s="5" t="s">
        <v>21</v>
      </c>
      <c r="J217" s="1" t="s">
        <v>937</v>
      </c>
      <c r="K217" s="1" t="s">
        <v>789</v>
      </c>
      <c r="L217" s="1" t="s">
        <v>938</v>
      </c>
      <c r="M217" s="4" t="str">
        <f t="shared" si="0"/>
        <v>Outstanding</v>
      </c>
      <c r="N217" s="13" t="s">
        <v>21</v>
      </c>
    </row>
    <row r="218" spans="1:14" ht="60" customHeight="1" x14ac:dyDescent="0.35">
      <c r="A218" s="11" t="s">
        <v>939</v>
      </c>
      <c r="B218" s="1" t="s">
        <v>940</v>
      </c>
      <c r="C218" s="2" t="s">
        <v>16</v>
      </c>
      <c r="D218" s="3" t="s">
        <v>931</v>
      </c>
      <c r="E218" s="4" t="s">
        <v>18</v>
      </c>
      <c r="F218" s="4" t="s">
        <v>19</v>
      </c>
      <c r="G218" s="4" t="s">
        <v>20</v>
      </c>
      <c r="H218" s="4" t="s">
        <v>21</v>
      </c>
      <c r="I218" s="5" t="s">
        <v>21</v>
      </c>
      <c r="J218" s="1" t="s">
        <v>941</v>
      </c>
      <c r="K218" s="1" t="s">
        <v>942</v>
      </c>
      <c r="L218" s="1" t="s">
        <v>943</v>
      </c>
      <c r="M218" s="4" t="str">
        <f t="shared" si="0"/>
        <v>Outstanding</v>
      </c>
      <c r="N218" s="13" t="s">
        <v>21</v>
      </c>
    </row>
    <row r="219" spans="1:14" ht="60" customHeight="1" x14ac:dyDescent="0.35">
      <c r="A219" s="11" t="s">
        <v>944</v>
      </c>
      <c r="B219" s="1" t="s">
        <v>945</v>
      </c>
      <c r="C219" s="2" t="s">
        <v>27</v>
      </c>
      <c r="D219" s="3" t="s">
        <v>931</v>
      </c>
      <c r="E219" s="4" t="s">
        <v>18</v>
      </c>
      <c r="F219" s="4" t="s">
        <v>19</v>
      </c>
      <c r="G219" s="4" t="s">
        <v>20</v>
      </c>
      <c r="H219" s="4" t="s">
        <v>21</v>
      </c>
      <c r="I219" s="5" t="s">
        <v>21</v>
      </c>
      <c r="J219" s="1" t="s">
        <v>946</v>
      </c>
      <c r="K219" s="1" t="s">
        <v>947</v>
      </c>
      <c r="L219" s="1" t="s">
        <v>948</v>
      </c>
      <c r="M219" s="4" t="str">
        <f t="shared" si="0"/>
        <v>Outstanding</v>
      </c>
      <c r="N219" s="13" t="s">
        <v>21</v>
      </c>
    </row>
    <row r="220" spans="1:14" ht="60" customHeight="1" x14ac:dyDescent="0.35">
      <c r="A220" s="11" t="s">
        <v>949</v>
      </c>
      <c r="B220" s="1" t="s">
        <v>930</v>
      </c>
      <c r="C220" s="2" t="s">
        <v>27</v>
      </c>
      <c r="D220" s="3" t="s">
        <v>931</v>
      </c>
      <c r="E220" s="4" t="s">
        <v>18</v>
      </c>
      <c r="F220" s="4" t="s">
        <v>19</v>
      </c>
      <c r="G220" s="4" t="s">
        <v>20</v>
      </c>
      <c r="H220" s="4" t="s">
        <v>21</v>
      </c>
      <c r="I220" s="5" t="s">
        <v>21</v>
      </c>
      <c r="J220" s="1" t="s">
        <v>932</v>
      </c>
      <c r="K220" s="1" t="s">
        <v>832</v>
      </c>
      <c r="L220" s="1" t="s">
        <v>934</v>
      </c>
      <c r="M220" s="4" t="str">
        <f t="shared" si="0"/>
        <v>Outstanding</v>
      </c>
      <c r="N220" s="13" t="s">
        <v>21</v>
      </c>
    </row>
    <row r="221" spans="1:14" ht="60" customHeight="1" x14ac:dyDescent="0.35">
      <c r="A221" s="11" t="s">
        <v>950</v>
      </c>
      <c r="B221" s="1" t="s">
        <v>951</v>
      </c>
      <c r="C221" s="2" t="s">
        <v>16</v>
      </c>
      <c r="D221" s="3" t="s">
        <v>931</v>
      </c>
      <c r="E221" s="4" t="s">
        <v>18</v>
      </c>
      <c r="F221" s="4" t="s">
        <v>19</v>
      </c>
      <c r="G221" s="4" t="s">
        <v>20</v>
      </c>
      <c r="H221" s="4" t="s">
        <v>21</v>
      </c>
      <c r="I221" s="5" t="s">
        <v>21</v>
      </c>
      <c r="J221" s="1" t="s">
        <v>952</v>
      </c>
      <c r="K221" s="1" t="s">
        <v>953</v>
      </c>
      <c r="L221" s="1" t="s">
        <v>954</v>
      </c>
      <c r="M221" s="4" t="str">
        <f t="shared" si="0"/>
        <v>Outstanding</v>
      </c>
      <c r="N221" s="13" t="s">
        <v>21</v>
      </c>
    </row>
    <row r="222" spans="1:14" ht="60" customHeight="1" x14ac:dyDescent="0.35">
      <c r="A222" s="11" t="s">
        <v>955</v>
      </c>
      <c r="B222" s="1" t="s">
        <v>50</v>
      </c>
      <c r="C222" s="2" t="s">
        <v>27</v>
      </c>
      <c r="D222" s="3" t="s">
        <v>931</v>
      </c>
      <c r="E222" s="4" t="s">
        <v>18</v>
      </c>
      <c r="F222" s="4" t="s">
        <v>19</v>
      </c>
      <c r="G222" s="4" t="s">
        <v>20</v>
      </c>
      <c r="H222" s="4" t="s">
        <v>21</v>
      </c>
      <c r="I222" s="5" t="s">
        <v>21</v>
      </c>
      <c r="J222" s="1" t="s">
        <v>51</v>
      </c>
      <c r="K222" s="1" t="s">
        <v>52</v>
      </c>
      <c r="L222" s="1" t="s">
        <v>956</v>
      </c>
      <c r="M222" s="4" t="str">
        <f t="shared" si="0"/>
        <v>Outstanding</v>
      </c>
      <c r="N222" s="13" t="s">
        <v>21</v>
      </c>
    </row>
    <row r="223" spans="1:14" ht="60" customHeight="1" x14ac:dyDescent="0.35">
      <c r="A223" s="11" t="s">
        <v>957</v>
      </c>
      <c r="B223" s="1" t="s">
        <v>958</v>
      </c>
      <c r="C223" s="2" t="s">
        <v>27</v>
      </c>
      <c r="D223" s="3" t="s">
        <v>56</v>
      </c>
      <c r="E223" s="4" t="s">
        <v>18</v>
      </c>
      <c r="F223" s="4" t="s">
        <v>19</v>
      </c>
      <c r="G223" s="4" t="s">
        <v>20</v>
      </c>
      <c r="H223" s="4" t="s">
        <v>21</v>
      </c>
      <c r="I223" s="5" t="s">
        <v>21</v>
      </c>
      <c r="J223" s="1" t="s">
        <v>959</v>
      </c>
      <c r="K223" s="1" t="s">
        <v>960</v>
      </c>
      <c r="L223" s="1" t="s">
        <v>961</v>
      </c>
      <c r="M223" s="4" t="str">
        <f t="shared" si="0"/>
        <v>Outstanding</v>
      </c>
      <c r="N223" s="13" t="s">
        <v>21</v>
      </c>
    </row>
    <row r="224" spans="1:14" ht="60" customHeight="1" x14ac:dyDescent="0.35">
      <c r="A224" s="11" t="s">
        <v>962</v>
      </c>
      <c r="B224" s="1" t="s">
        <v>963</v>
      </c>
      <c r="C224" s="2" t="s">
        <v>27</v>
      </c>
      <c r="D224" s="3" t="s">
        <v>56</v>
      </c>
      <c r="E224" s="4" t="s">
        <v>18</v>
      </c>
      <c r="F224" s="4" t="s">
        <v>19</v>
      </c>
      <c r="G224" s="4" t="s">
        <v>20</v>
      </c>
      <c r="H224" s="4" t="s">
        <v>21</v>
      </c>
      <c r="I224" s="5" t="s">
        <v>21</v>
      </c>
      <c r="J224" s="1" t="s">
        <v>964</v>
      </c>
      <c r="K224" s="1" t="s">
        <v>965</v>
      </c>
      <c r="L224" s="1" t="s">
        <v>966</v>
      </c>
      <c r="M224" s="4" t="str">
        <f t="shared" si="0"/>
        <v>Outstanding</v>
      </c>
      <c r="N224" s="13" t="s">
        <v>21</v>
      </c>
    </row>
    <row r="225" spans="1:14" ht="60" customHeight="1" x14ac:dyDescent="0.35">
      <c r="A225" s="11" t="s">
        <v>967</v>
      </c>
      <c r="B225" s="1" t="s">
        <v>213</v>
      </c>
      <c r="C225" s="2" t="s">
        <v>27</v>
      </c>
      <c r="D225" s="3" t="s">
        <v>56</v>
      </c>
      <c r="E225" s="4" t="s">
        <v>18</v>
      </c>
      <c r="F225" s="4" t="s">
        <v>19</v>
      </c>
      <c r="G225" s="4" t="s">
        <v>20</v>
      </c>
      <c r="H225" s="4" t="s">
        <v>21</v>
      </c>
      <c r="I225" s="5" t="s">
        <v>21</v>
      </c>
      <c r="J225" s="1" t="s">
        <v>968</v>
      </c>
      <c r="K225" s="1" t="s">
        <v>215</v>
      </c>
      <c r="L225" s="1" t="s">
        <v>969</v>
      </c>
      <c r="M225" s="4" t="str">
        <f t="shared" si="0"/>
        <v>Outstanding</v>
      </c>
      <c r="N225" s="13" t="s">
        <v>21</v>
      </c>
    </row>
    <row r="226" spans="1:14" ht="60" customHeight="1" x14ac:dyDescent="0.35">
      <c r="A226" s="11" t="s">
        <v>970</v>
      </c>
      <c r="B226" s="1" t="s">
        <v>971</v>
      </c>
      <c r="C226" s="2" t="s">
        <v>27</v>
      </c>
      <c r="D226" s="3" t="s">
        <v>56</v>
      </c>
      <c r="E226" s="4" t="s">
        <v>18</v>
      </c>
      <c r="F226" s="4" t="s">
        <v>19</v>
      </c>
      <c r="G226" s="4" t="s">
        <v>20</v>
      </c>
      <c r="H226" s="4" t="s">
        <v>21</v>
      </c>
      <c r="I226" s="5" t="s">
        <v>21</v>
      </c>
      <c r="J226" s="1" t="s">
        <v>972</v>
      </c>
      <c r="K226" s="1" t="s">
        <v>224</v>
      </c>
      <c r="L226" s="1" t="s">
        <v>973</v>
      </c>
      <c r="M226" s="4" t="str">
        <f t="shared" si="0"/>
        <v>Outstanding</v>
      </c>
      <c r="N226" s="13" t="s">
        <v>21</v>
      </c>
    </row>
    <row r="227" spans="1:14" ht="60" customHeight="1" x14ac:dyDescent="0.35">
      <c r="A227" s="11" t="s">
        <v>974</v>
      </c>
      <c r="B227" s="1" t="s">
        <v>175</v>
      </c>
      <c r="C227" s="2" t="s">
        <v>27</v>
      </c>
      <c r="D227" s="3" t="s">
        <v>56</v>
      </c>
      <c r="E227" s="4" t="s">
        <v>18</v>
      </c>
      <c r="F227" s="4" t="s">
        <v>19</v>
      </c>
      <c r="G227" s="4" t="s">
        <v>20</v>
      </c>
      <c r="H227" s="4" t="s">
        <v>21</v>
      </c>
      <c r="I227" s="5" t="s">
        <v>21</v>
      </c>
      <c r="J227" s="1" t="s">
        <v>975</v>
      </c>
      <c r="K227" s="1" t="s">
        <v>976</v>
      </c>
      <c r="L227" s="1" t="s">
        <v>977</v>
      </c>
      <c r="M227" s="4" t="str">
        <f t="shared" si="0"/>
        <v>Outstanding</v>
      </c>
      <c r="N227" s="13" t="s">
        <v>21</v>
      </c>
    </row>
    <row r="228" spans="1:14" ht="60" customHeight="1" x14ac:dyDescent="0.35">
      <c r="A228" s="11" t="s">
        <v>978</v>
      </c>
      <c r="B228" s="1" t="s">
        <v>979</v>
      </c>
      <c r="C228" s="2" t="s">
        <v>27</v>
      </c>
      <c r="D228" s="3" t="s">
        <v>56</v>
      </c>
      <c r="E228" s="4" t="s">
        <v>18</v>
      </c>
      <c r="F228" s="4" t="s">
        <v>19</v>
      </c>
      <c r="G228" s="4" t="s">
        <v>20</v>
      </c>
      <c r="H228" s="4" t="s">
        <v>21</v>
      </c>
      <c r="I228" s="5" t="s">
        <v>21</v>
      </c>
      <c r="J228" s="1" t="s">
        <v>980</v>
      </c>
      <c r="K228" s="1" t="s">
        <v>981</v>
      </c>
      <c r="L228" s="1" t="s">
        <v>982</v>
      </c>
      <c r="M228" s="4" t="str">
        <f t="shared" si="0"/>
        <v>Outstanding</v>
      </c>
      <c r="N228" s="13" t="s">
        <v>21</v>
      </c>
    </row>
    <row r="229" spans="1:14" ht="60" customHeight="1" x14ac:dyDescent="0.35">
      <c r="A229" s="11" t="s">
        <v>983</v>
      </c>
      <c r="B229" s="1" t="s">
        <v>984</v>
      </c>
      <c r="C229" s="2" t="s">
        <v>27</v>
      </c>
      <c r="D229" s="3" t="s">
        <v>56</v>
      </c>
      <c r="E229" s="4" t="s">
        <v>18</v>
      </c>
      <c r="F229" s="4" t="s">
        <v>19</v>
      </c>
      <c r="G229" s="4" t="s">
        <v>20</v>
      </c>
      <c r="H229" s="4" t="s">
        <v>21</v>
      </c>
      <c r="I229" s="5" t="s">
        <v>21</v>
      </c>
      <c r="J229" s="1" t="s">
        <v>980</v>
      </c>
      <c r="K229" s="1" t="s">
        <v>985</v>
      </c>
      <c r="L229" s="1" t="s">
        <v>986</v>
      </c>
      <c r="M229" s="4" t="str">
        <f t="shared" si="0"/>
        <v>Outstanding</v>
      </c>
      <c r="N229" s="13" t="s">
        <v>21</v>
      </c>
    </row>
    <row r="230" spans="1:14" ht="60" customHeight="1" x14ac:dyDescent="0.35">
      <c r="A230" s="11" t="s">
        <v>987</v>
      </c>
      <c r="B230" s="1" t="s">
        <v>988</v>
      </c>
      <c r="C230" s="2" t="s">
        <v>27</v>
      </c>
      <c r="D230" s="3" t="s">
        <v>56</v>
      </c>
      <c r="E230" s="4" t="s">
        <v>18</v>
      </c>
      <c r="F230" s="4" t="s">
        <v>19</v>
      </c>
      <c r="G230" s="4" t="s">
        <v>20</v>
      </c>
      <c r="H230" s="4" t="s">
        <v>21</v>
      </c>
      <c r="I230" s="5" t="s">
        <v>21</v>
      </c>
      <c r="J230" s="1" t="s">
        <v>980</v>
      </c>
      <c r="K230" s="1" t="s">
        <v>989</v>
      </c>
      <c r="L230" s="1" t="s">
        <v>990</v>
      </c>
      <c r="M230" s="4" t="str">
        <f t="shared" si="0"/>
        <v>Outstanding</v>
      </c>
      <c r="N230" s="13" t="s">
        <v>21</v>
      </c>
    </row>
    <row r="231" spans="1:14" ht="60" customHeight="1" x14ac:dyDescent="0.35">
      <c r="A231" s="11" t="s">
        <v>991</v>
      </c>
      <c r="B231" s="1" t="s">
        <v>992</v>
      </c>
      <c r="C231" s="2" t="s">
        <v>27</v>
      </c>
      <c r="D231" s="3" t="s">
        <v>56</v>
      </c>
      <c r="E231" s="4" t="s">
        <v>18</v>
      </c>
      <c r="F231" s="4" t="s">
        <v>19</v>
      </c>
      <c r="G231" s="4" t="s">
        <v>20</v>
      </c>
      <c r="H231" s="4" t="s">
        <v>21</v>
      </c>
      <c r="I231" s="5" t="s">
        <v>21</v>
      </c>
      <c r="J231" s="1" t="s">
        <v>980</v>
      </c>
      <c r="K231" s="1" t="s">
        <v>993</v>
      </c>
      <c r="L231" s="1" t="s">
        <v>994</v>
      </c>
      <c r="M231" s="4" t="str">
        <f t="shared" si="0"/>
        <v>Outstanding</v>
      </c>
      <c r="N231" s="13" t="s">
        <v>21</v>
      </c>
    </row>
    <row r="232" spans="1:14" ht="60" customHeight="1" x14ac:dyDescent="0.35">
      <c r="A232" s="11" t="s">
        <v>995</v>
      </c>
      <c r="B232" s="1" t="s">
        <v>996</v>
      </c>
      <c r="C232" s="2" t="s">
        <v>27</v>
      </c>
      <c r="D232" s="3" t="s">
        <v>56</v>
      </c>
      <c r="E232" s="4" t="s">
        <v>18</v>
      </c>
      <c r="F232" s="4" t="s">
        <v>19</v>
      </c>
      <c r="G232" s="4" t="s">
        <v>20</v>
      </c>
      <c r="H232" s="4" t="s">
        <v>21</v>
      </c>
      <c r="I232" s="5" t="s">
        <v>21</v>
      </c>
      <c r="J232" s="1" t="s">
        <v>980</v>
      </c>
      <c r="K232" s="1" t="s">
        <v>997</v>
      </c>
      <c r="L232" s="1" t="s">
        <v>998</v>
      </c>
      <c r="M232" s="4" t="str">
        <f t="shared" si="0"/>
        <v>Outstanding</v>
      </c>
      <c r="N232" s="13" t="s">
        <v>21</v>
      </c>
    </row>
    <row r="233" spans="1:14" ht="60" customHeight="1" x14ac:dyDescent="0.35">
      <c r="A233" s="11" t="s">
        <v>999</v>
      </c>
      <c r="B233" s="1" t="s">
        <v>1000</v>
      </c>
      <c r="C233" s="2" t="s">
        <v>27</v>
      </c>
      <c r="D233" s="3" t="s">
        <v>56</v>
      </c>
      <c r="E233" s="4" t="s">
        <v>18</v>
      </c>
      <c r="F233" s="4" t="s">
        <v>19</v>
      </c>
      <c r="G233" s="4" t="s">
        <v>20</v>
      </c>
      <c r="H233" s="4" t="s">
        <v>21</v>
      </c>
      <c r="I233" s="5" t="s">
        <v>21</v>
      </c>
      <c r="J233" s="1" t="s">
        <v>980</v>
      </c>
      <c r="K233" s="1" t="s">
        <v>1001</v>
      </c>
      <c r="L233" s="1" t="s">
        <v>1002</v>
      </c>
      <c r="M233" s="4" t="str">
        <f t="shared" si="0"/>
        <v>Outstanding</v>
      </c>
      <c r="N233" s="13" t="s">
        <v>21</v>
      </c>
    </row>
    <row r="234" spans="1:14" ht="60" customHeight="1" x14ac:dyDescent="0.35">
      <c r="A234" s="11" t="s">
        <v>1003</v>
      </c>
      <c r="B234" s="1" t="s">
        <v>1004</v>
      </c>
      <c r="C234" s="2" t="s">
        <v>27</v>
      </c>
      <c r="D234" s="3" t="s">
        <v>56</v>
      </c>
      <c r="E234" s="4" t="s">
        <v>18</v>
      </c>
      <c r="F234" s="4" t="s">
        <v>19</v>
      </c>
      <c r="G234" s="4" t="s">
        <v>20</v>
      </c>
      <c r="H234" s="4" t="s">
        <v>21</v>
      </c>
      <c r="I234" s="5" t="s">
        <v>21</v>
      </c>
      <c r="J234" s="1" t="s">
        <v>980</v>
      </c>
      <c r="K234" s="1" t="s">
        <v>1005</v>
      </c>
      <c r="L234" s="1" t="s">
        <v>1006</v>
      </c>
      <c r="M234" s="4" t="str">
        <f t="shared" si="0"/>
        <v>Outstanding</v>
      </c>
      <c r="N234" s="13" t="s">
        <v>21</v>
      </c>
    </row>
    <row r="235" spans="1:14" ht="60" customHeight="1" x14ac:dyDescent="0.35">
      <c r="A235" s="11" t="s">
        <v>1007</v>
      </c>
      <c r="B235" s="1" t="s">
        <v>1008</v>
      </c>
      <c r="C235" s="2" t="s">
        <v>27</v>
      </c>
      <c r="D235" s="3" t="s">
        <v>56</v>
      </c>
      <c r="E235" s="4" t="s">
        <v>18</v>
      </c>
      <c r="F235" s="4" t="s">
        <v>19</v>
      </c>
      <c r="G235" s="4" t="s">
        <v>20</v>
      </c>
      <c r="H235" s="4" t="s">
        <v>21</v>
      </c>
      <c r="I235" s="5" t="s">
        <v>21</v>
      </c>
      <c r="J235" s="1" t="s">
        <v>214</v>
      </c>
      <c r="K235" s="1" t="s">
        <v>1009</v>
      </c>
      <c r="L235" s="1" t="s">
        <v>225</v>
      </c>
      <c r="M235" s="4" t="str">
        <f t="shared" si="0"/>
        <v>Outstanding</v>
      </c>
      <c r="N235" s="13" t="s">
        <v>21</v>
      </c>
    </row>
    <row r="236" spans="1:14" ht="60" customHeight="1" x14ac:dyDescent="0.35">
      <c r="A236" s="11" t="s">
        <v>1010</v>
      </c>
      <c r="B236" s="1" t="s">
        <v>1011</v>
      </c>
      <c r="C236" s="2" t="s">
        <v>27</v>
      </c>
      <c r="D236" s="3" t="s">
        <v>56</v>
      </c>
      <c r="E236" s="4" t="s">
        <v>18</v>
      </c>
      <c r="F236" s="4" t="s">
        <v>19</v>
      </c>
      <c r="G236" s="4" t="s">
        <v>20</v>
      </c>
      <c r="H236" s="4" t="s">
        <v>21</v>
      </c>
      <c r="I236" s="5" t="s">
        <v>21</v>
      </c>
      <c r="J236" s="1" t="s">
        <v>214</v>
      </c>
      <c r="K236" s="1" t="s">
        <v>224</v>
      </c>
      <c r="L236" s="1" t="s">
        <v>225</v>
      </c>
      <c r="M236" s="4" t="str">
        <f t="shared" si="0"/>
        <v>Outstanding</v>
      </c>
      <c r="N236" s="13" t="s">
        <v>21</v>
      </c>
    </row>
    <row r="237" spans="1:14" ht="60" customHeight="1" x14ac:dyDescent="0.35">
      <c r="A237" s="11" t="s">
        <v>1012</v>
      </c>
      <c r="B237" s="1" t="s">
        <v>1013</v>
      </c>
      <c r="C237" s="2" t="s">
        <v>27</v>
      </c>
      <c r="D237" s="3" t="s">
        <v>245</v>
      </c>
      <c r="E237" s="4" t="s">
        <v>18</v>
      </c>
      <c r="F237" s="4" t="s">
        <v>19</v>
      </c>
      <c r="G237" s="4" t="s">
        <v>20</v>
      </c>
      <c r="H237" s="4" t="s">
        <v>21</v>
      </c>
      <c r="I237" s="5" t="s">
        <v>21</v>
      </c>
      <c r="J237" s="1" t="s">
        <v>296</v>
      </c>
      <c r="K237" s="1" t="s">
        <v>309</v>
      </c>
      <c r="L237" s="1" t="s">
        <v>301</v>
      </c>
      <c r="M237" s="4" t="str">
        <f t="shared" si="0"/>
        <v>Outstanding</v>
      </c>
      <c r="N237" s="13" t="s">
        <v>21</v>
      </c>
    </row>
    <row r="238" spans="1:14" ht="60" customHeight="1" x14ac:dyDescent="0.35">
      <c r="A238" s="11" t="s">
        <v>1014</v>
      </c>
      <c r="B238" s="1" t="s">
        <v>1015</v>
      </c>
      <c r="C238" s="2" t="s">
        <v>27</v>
      </c>
      <c r="D238" s="3" t="s">
        <v>245</v>
      </c>
      <c r="E238" s="4" t="s">
        <v>18</v>
      </c>
      <c r="F238" s="4" t="s">
        <v>19</v>
      </c>
      <c r="G238" s="4" t="s">
        <v>20</v>
      </c>
      <c r="H238" s="4" t="s">
        <v>21</v>
      </c>
      <c r="I238" s="5" t="s">
        <v>21</v>
      </c>
      <c r="J238" s="1" t="s">
        <v>304</v>
      </c>
      <c r="K238" s="1" t="s">
        <v>309</v>
      </c>
      <c r="L238" s="1" t="s">
        <v>305</v>
      </c>
      <c r="M238" s="4" t="str">
        <f t="shared" si="0"/>
        <v>Outstanding</v>
      </c>
      <c r="N238" s="13" t="s">
        <v>21</v>
      </c>
    </row>
    <row r="239" spans="1:14" ht="60" customHeight="1" x14ac:dyDescent="0.35">
      <c r="A239" s="11" t="s">
        <v>1016</v>
      </c>
      <c r="B239" s="1" t="s">
        <v>1017</v>
      </c>
      <c r="C239" s="2" t="s">
        <v>27</v>
      </c>
      <c r="D239" s="3" t="s">
        <v>245</v>
      </c>
      <c r="E239" s="4" t="s">
        <v>18</v>
      </c>
      <c r="F239" s="4" t="s">
        <v>19</v>
      </c>
      <c r="G239" s="4" t="s">
        <v>20</v>
      </c>
      <c r="H239" s="4" t="s">
        <v>21</v>
      </c>
      <c r="I239" s="5" t="s">
        <v>21</v>
      </c>
      <c r="J239" s="1" t="s">
        <v>296</v>
      </c>
      <c r="K239" s="1" t="s">
        <v>312</v>
      </c>
      <c r="L239" s="1" t="s">
        <v>301</v>
      </c>
      <c r="M239" s="4" t="str">
        <f t="shared" si="0"/>
        <v>Outstanding</v>
      </c>
      <c r="N239" s="13" t="s">
        <v>21</v>
      </c>
    </row>
    <row r="240" spans="1:14" ht="60" customHeight="1" x14ac:dyDescent="0.35">
      <c r="A240" s="11" t="s">
        <v>1018</v>
      </c>
      <c r="B240" s="1" t="s">
        <v>1019</v>
      </c>
      <c r="C240" s="2" t="s">
        <v>27</v>
      </c>
      <c r="D240" s="3" t="s">
        <v>245</v>
      </c>
      <c r="E240" s="4" t="s">
        <v>18</v>
      </c>
      <c r="F240" s="4" t="s">
        <v>19</v>
      </c>
      <c r="G240" s="4" t="s">
        <v>20</v>
      </c>
      <c r="H240" s="4" t="s">
        <v>21</v>
      </c>
      <c r="I240" s="5" t="s">
        <v>21</v>
      </c>
      <c r="J240" s="1" t="s">
        <v>304</v>
      </c>
      <c r="K240" s="1" t="s">
        <v>312</v>
      </c>
      <c r="L240" s="1" t="s">
        <v>305</v>
      </c>
      <c r="M240" s="4" t="str">
        <f t="shared" si="0"/>
        <v>Outstanding</v>
      </c>
      <c r="N240" s="13" t="s">
        <v>21</v>
      </c>
    </row>
    <row r="241" spans="1:14" ht="60" customHeight="1" x14ac:dyDescent="0.35">
      <c r="A241" s="11" t="s">
        <v>1020</v>
      </c>
      <c r="B241" s="1" t="s">
        <v>1021</v>
      </c>
      <c r="C241" s="2" t="s">
        <v>27</v>
      </c>
      <c r="D241" s="3" t="s">
        <v>245</v>
      </c>
      <c r="E241" s="4" t="s">
        <v>18</v>
      </c>
      <c r="F241" s="4" t="s">
        <v>19</v>
      </c>
      <c r="G241" s="4" t="s">
        <v>20</v>
      </c>
      <c r="H241" s="4" t="s">
        <v>21</v>
      </c>
      <c r="I241" s="5" t="s">
        <v>21</v>
      </c>
      <c r="J241" s="1" t="s">
        <v>1022</v>
      </c>
      <c r="K241" s="1" t="s">
        <v>1023</v>
      </c>
      <c r="L241" s="1" t="s">
        <v>1024</v>
      </c>
      <c r="M241" s="4" t="str">
        <f t="shared" si="0"/>
        <v>Outstanding</v>
      </c>
      <c r="N241" s="13" t="s">
        <v>21</v>
      </c>
    </row>
    <row r="242" spans="1:14" ht="60" customHeight="1" x14ac:dyDescent="0.35">
      <c r="A242" s="11" t="s">
        <v>1025</v>
      </c>
      <c r="B242" s="1" t="s">
        <v>1026</v>
      </c>
      <c r="C242" s="2" t="s">
        <v>27</v>
      </c>
      <c r="D242" s="3" t="s">
        <v>245</v>
      </c>
      <c r="E242" s="4" t="s">
        <v>18</v>
      </c>
      <c r="F242" s="4" t="s">
        <v>19</v>
      </c>
      <c r="G242" s="4" t="s">
        <v>20</v>
      </c>
      <c r="H242" s="4" t="s">
        <v>21</v>
      </c>
      <c r="I242" s="5" t="s">
        <v>21</v>
      </c>
      <c r="J242" s="1" t="s">
        <v>1027</v>
      </c>
      <c r="K242" s="1" t="s">
        <v>172</v>
      </c>
      <c r="L242" s="1" t="s">
        <v>1028</v>
      </c>
      <c r="M242" s="4" t="str">
        <f t="shared" si="0"/>
        <v>Outstanding</v>
      </c>
      <c r="N242" s="13" t="s">
        <v>21</v>
      </c>
    </row>
    <row r="243" spans="1:14" ht="60" customHeight="1" x14ac:dyDescent="0.35">
      <c r="A243" s="11" t="s">
        <v>1029</v>
      </c>
      <c r="B243" s="1" t="s">
        <v>1030</v>
      </c>
      <c r="C243" s="2" t="s">
        <v>27</v>
      </c>
      <c r="D243" s="3" t="s">
        <v>245</v>
      </c>
      <c r="E243" s="4" t="s">
        <v>18</v>
      </c>
      <c r="F243" s="4" t="s">
        <v>19</v>
      </c>
      <c r="G243" s="4" t="s">
        <v>20</v>
      </c>
      <c r="H243" s="4" t="s">
        <v>21</v>
      </c>
      <c r="I243" s="5" t="s">
        <v>21</v>
      </c>
      <c r="J243" s="1" t="s">
        <v>433</v>
      </c>
      <c r="K243" s="1" t="s">
        <v>182</v>
      </c>
      <c r="L243" s="1" t="s">
        <v>435</v>
      </c>
      <c r="M243" s="4" t="str">
        <f t="shared" si="0"/>
        <v>Outstanding</v>
      </c>
      <c r="N243" s="13" t="s">
        <v>21</v>
      </c>
    </row>
    <row r="244" spans="1:14" ht="60" customHeight="1" x14ac:dyDescent="0.35">
      <c r="A244" s="11" t="s">
        <v>1031</v>
      </c>
      <c r="B244" s="1" t="s">
        <v>1030</v>
      </c>
      <c r="C244" s="2" t="s">
        <v>27</v>
      </c>
      <c r="D244" s="3" t="s">
        <v>245</v>
      </c>
      <c r="E244" s="4" t="s">
        <v>18</v>
      </c>
      <c r="F244" s="4" t="s">
        <v>19</v>
      </c>
      <c r="G244" s="4" t="s">
        <v>20</v>
      </c>
      <c r="H244" s="4" t="s">
        <v>21</v>
      </c>
      <c r="I244" s="5" t="s">
        <v>21</v>
      </c>
      <c r="J244" s="1" t="s">
        <v>433</v>
      </c>
      <c r="K244" s="1" t="s">
        <v>1032</v>
      </c>
      <c r="L244" s="1" t="s">
        <v>435</v>
      </c>
      <c r="M244" s="4" t="str">
        <f t="shared" si="0"/>
        <v>Outstanding</v>
      </c>
      <c r="N244" s="13" t="s">
        <v>21</v>
      </c>
    </row>
    <row r="245" spans="1:14" ht="60" customHeight="1" x14ac:dyDescent="0.35">
      <c r="A245" s="11" t="s">
        <v>1033</v>
      </c>
      <c r="B245" s="1" t="s">
        <v>1034</v>
      </c>
      <c r="C245" s="2" t="s">
        <v>27</v>
      </c>
      <c r="D245" s="3" t="s">
        <v>1035</v>
      </c>
      <c r="E245" s="4" t="s">
        <v>18</v>
      </c>
      <c r="F245" s="4" t="s">
        <v>19</v>
      </c>
      <c r="G245" s="4" t="s">
        <v>20</v>
      </c>
      <c r="H245" s="4" t="s">
        <v>21</v>
      </c>
      <c r="I245" s="5" t="s">
        <v>21</v>
      </c>
      <c r="J245" s="1" t="s">
        <v>1036</v>
      </c>
      <c r="K245" s="1" t="s">
        <v>1037</v>
      </c>
      <c r="L245" s="1" t="s">
        <v>1038</v>
      </c>
      <c r="M245" s="4" t="str">
        <f t="shared" si="0"/>
        <v>Outstanding</v>
      </c>
      <c r="N245" s="13" t="s">
        <v>21</v>
      </c>
    </row>
    <row r="246" spans="1:14" ht="60" customHeight="1" x14ac:dyDescent="0.35">
      <c r="A246" s="11" t="s">
        <v>1039</v>
      </c>
      <c r="B246" s="1" t="s">
        <v>1040</v>
      </c>
      <c r="C246" s="2" t="s">
        <v>27</v>
      </c>
      <c r="D246" s="3" t="s">
        <v>1035</v>
      </c>
      <c r="E246" s="4" t="s">
        <v>18</v>
      </c>
      <c r="F246" s="4" t="s">
        <v>19</v>
      </c>
      <c r="G246" s="4" t="s">
        <v>20</v>
      </c>
      <c r="H246" s="4" t="s">
        <v>21</v>
      </c>
      <c r="I246" s="5" t="s">
        <v>21</v>
      </c>
      <c r="J246" s="1" t="s">
        <v>1041</v>
      </c>
      <c r="K246" s="1" t="s">
        <v>1042</v>
      </c>
      <c r="L246" s="1" t="s">
        <v>1043</v>
      </c>
      <c r="M246" s="4" t="str">
        <f t="shared" si="0"/>
        <v>Outstanding</v>
      </c>
      <c r="N246" s="13" t="s">
        <v>21</v>
      </c>
    </row>
    <row r="247" spans="1:14" ht="60" customHeight="1" x14ac:dyDescent="0.35">
      <c r="A247" s="11" t="s">
        <v>1044</v>
      </c>
      <c r="B247" s="1" t="s">
        <v>1045</v>
      </c>
      <c r="C247" s="2" t="s">
        <v>27</v>
      </c>
      <c r="D247" s="3" t="s">
        <v>1035</v>
      </c>
      <c r="E247" s="4" t="s">
        <v>18</v>
      </c>
      <c r="F247" s="4" t="s">
        <v>19</v>
      </c>
      <c r="G247" s="4" t="s">
        <v>20</v>
      </c>
      <c r="H247" s="4" t="s">
        <v>21</v>
      </c>
      <c r="I247" s="5" t="s">
        <v>21</v>
      </c>
      <c r="J247" s="1" t="s">
        <v>1046</v>
      </c>
      <c r="K247" s="1" t="s">
        <v>1042</v>
      </c>
      <c r="L247" s="1" t="s">
        <v>1047</v>
      </c>
      <c r="M247" s="4" t="str">
        <f t="shared" si="0"/>
        <v>Outstanding</v>
      </c>
      <c r="N247" s="13" t="s">
        <v>21</v>
      </c>
    </row>
    <row r="248" spans="1:14" ht="60" customHeight="1" x14ac:dyDescent="0.35">
      <c r="A248" s="11" t="s">
        <v>1048</v>
      </c>
      <c r="B248" s="1" t="s">
        <v>1049</v>
      </c>
      <c r="C248" s="2" t="s">
        <v>27</v>
      </c>
      <c r="D248" s="3" t="s">
        <v>1035</v>
      </c>
      <c r="E248" s="4" t="s">
        <v>18</v>
      </c>
      <c r="F248" s="4" t="s">
        <v>19</v>
      </c>
      <c r="G248" s="4" t="s">
        <v>20</v>
      </c>
      <c r="H248" s="4" t="s">
        <v>21</v>
      </c>
      <c r="I248" s="5" t="s">
        <v>21</v>
      </c>
      <c r="J248" s="1" t="s">
        <v>1050</v>
      </c>
      <c r="K248" s="1" t="s">
        <v>1051</v>
      </c>
      <c r="L248" s="1" t="s">
        <v>1052</v>
      </c>
      <c r="M248" s="4" t="str">
        <f t="shared" si="0"/>
        <v>Outstanding</v>
      </c>
      <c r="N248" s="13" t="s">
        <v>21</v>
      </c>
    </row>
    <row r="249" spans="1:14" ht="60" customHeight="1" x14ac:dyDescent="0.35">
      <c r="A249" s="11" t="s">
        <v>1053</v>
      </c>
      <c r="B249" s="1" t="s">
        <v>1054</v>
      </c>
      <c r="C249" s="2" t="s">
        <v>27</v>
      </c>
      <c r="D249" s="3" t="s">
        <v>1035</v>
      </c>
      <c r="E249" s="4" t="s">
        <v>18</v>
      </c>
      <c r="F249" s="4" t="s">
        <v>19</v>
      </c>
      <c r="G249" s="4" t="s">
        <v>20</v>
      </c>
      <c r="H249" s="4" t="s">
        <v>21</v>
      </c>
      <c r="I249" s="5" t="s">
        <v>21</v>
      </c>
      <c r="J249" s="1" t="s">
        <v>1055</v>
      </c>
      <c r="K249" s="1" t="s">
        <v>1056</v>
      </c>
      <c r="L249" s="1" t="s">
        <v>1057</v>
      </c>
      <c r="M249" s="4" t="str">
        <f t="shared" si="0"/>
        <v>Outstanding</v>
      </c>
      <c r="N249" s="13" t="s">
        <v>21</v>
      </c>
    </row>
    <row r="250" spans="1:14" ht="60" customHeight="1" x14ac:dyDescent="0.35">
      <c r="A250" s="11" t="s">
        <v>1058</v>
      </c>
      <c r="B250" s="1" t="s">
        <v>1059</v>
      </c>
      <c r="C250" s="2" t="s">
        <v>522</v>
      </c>
      <c r="D250" s="3" t="s">
        <v>1035</v>
      </c>
      <c r="E250" s="4" t="s">
        <v>18</v>
      </c>
      <c r="F250" s="4" t="s">
        <v>19</v>
      </c>
      <c r="G250" s="4" t="s">
        <v>20</v>
      </c>
      <c r="H250" s="4" t="s">
        <v>21</v>
      </c>
      <c r="I250" s="5" t="s">
        <v>21</v>
      </c>
      <c r="J250" s="1" t="s">
        <v>1060</v>
      </c>
      <c r="K250" s="1" t="s">
        <v>1061</v>
      </c>
      <c r="L250" s="1" t="s">
        <v>1062</v>
      </c>
      <c r="M250" s="4" t="str">
        <f t="shared" si="0"/>
        <v>Outstanding</v>
      </c>
      <c r="N250" s="13" t="s">
        <v>21</v>
      </c>
    </row>
    <row r="251" spans="1:14" ht="60" customHeight="1" x14ac:dyDescent="0.35">
      <c r="A251" s="11" t="s">
        <v>1063</v>
      </c>
      <c r="B251" s="1" t="s">
        <v>1064</v>
      </c>
      <c r="C251" s="2" t="s">
        <v>27</v>
      </c>
      <c r="D251" s="3" t="s">
        <v>1035</v>
      </c>
      <c r="E251" s="4" t="s">
        <v>18</v>
      </c>
      <c r="F251" s="4" t="s">
        <v>19</v>
      </c>
      <c r="G251" s="4" t="s">
        <v>20</v>
      </c>
      <c r="H251" s="4" t="s">
        <v>21</v>
      </c>
      <c r="I251" s="5" t="s">
        <v>21</v>
      </c>
      <c r="J251" s="1" t="s">
        <v>1065</v>
      </c>
      <c r="K251" s="1" t="s">
        <v>1066</v>
      </c>
      <c r="L251" s="1" t="s">
        <v>1067</v>
      </c>
      <c r="M251" s="4" t="str">
        <f t="shared" si="0"/>
        <v>Outstanding</v>
      </c>
      <c r="N251" s="13" t="s">
        <v>21</v>
      </c>
    </row>
    <row r="252" spans="1:14" ht="60" customHeight="1" x14ac:dyDescent="0.35">
      <c r="A252" s="11" t="s">
        <v>1068</v>
      </c>
      <c r="B252" s="1" t="s">
        <v>1069</v>
      </c>
      <c r="C252" s="2" t="s">
        <v>27</v>
      </c>
      <c r="D252" s="3" t="s">
        <v>1035</v>
      </c>
      <c r="E252" s="4" t="s">
        <v>18</v>
      </c>
      <c r="F252" s="4" t="s">
        <v>19</v>
      </c>
      <c r="G252" s="4" t="s">
        <v>20</v>
      </c>
      <c r="H252" s="4" t="s">
        <v>21</v>
      </c>
      <c r="I252" s="5" t="s">
        <v>21</v>
      </c>
      <c r="J252" s="1" t="s">
        <v>1070</v>
      </c>
      <c r="K252" s="1" t="s">
        <v>1066</v>
      </c>
      <c r="L252" s="1" t="s">
        <v>1071</v>
      </c>
      <c r="M252" s="4" t="str">
        <f t="shared" si="0"/>
        <v>Outstanding</v>
      </c>
      <c r="N252" s="13" t="s">
        <v>21</v>
      </c>
    </row>
    <row r="253" spans="1:14" ht="60" customHeight="1" x14ac:dyDescent="0.35">
      <c r="A253" s="11" t="s">
        <v>1072</v>
      </c>
      <c r="B253" s="1" t="s">
        <v>1073</v>
      </c>
      <c r="C253" s="2" t="s">
        <v>27</v>
      </c>
      <c r="D253" s="3" t="s">
        <v>1035</v>
      </c>
      <c r="E253" s="4" t="s">
        <v>18</v>
      </c>
      <c r="F253" s="4" t="s">
        <v>19</v>
      </c>
      <c r="G253" s="4" t="s">
        <v>20</v>
      </c>
      <c r="H253" s="4" t="s">
        <v>21</v>
      </c>
      <c r="I253" s="5" t="s">
        <v>21</v>
      </c>
      <c r="J253" s="1" t="s">
        <v>1074</v>
      </c>
      <c r="K253" s="1" t="s">
        <v>1075</v>
      </c>
      <c r="L253" s="1" t="s">
        <v>1076</v>
      </c>
      <c r="M253" s="4" t="str">
        <f t="shared" si="0"/>
        <v>Outstanding</v>
      </c>
      <c r="N253" s="13" t="s">
        <v>21</v>
      </c>
    </row>
    <row r="254" spans="1:14" ht="60" customHeight="1" x14ac:dyDescent="0.35">
      <c r="A254" s="11" t="s">
        <v>1077</v>
      </c>
      <c r="B254" s="1" t="s">
        <v>1078</v>
      </c>
      <c r="C254" s="2" t="s">
        <v>27</v>
      </c>
      <c r="D254" s="3" t="s">
        <v>1035</v>
      </c>
      <c r="E254" s="4" t="s">
        <v>18</v>
      </c>
      <c r="F254" s="4" t="s">
        <v>19</v>
      </c>
      <c r="G254" s="4" t="s">
        <v>20</v>
      </c>
      <c r="H254" s="4" t="s">
        <v>21</v>
      </c>
      <c r="I254" s="5" t="s">
        <v>21</v>
      </c>
      <c r="J254" s="1" t="s">
        <v>1079</v>
      </c>
      <c r="K254" s="1" t="s">
        <v>1080</v>
      </c>
      <c r="L254" s="1" t="s">
        <v>1081</v>
      </c>
      <c r="M254" s="4" t="str">
        <f t="shared" si="0"/>
        <v>Outstanding</v>
      </c>
      <c r="N254" s="13" t="s">
        <v>21</v>
      </c>
    </row>
    <row r="255" spans="1:14" ht="60" customHeight="1" x14ac:dyDescent="0.35">
      <c r="A255" s="11" t="s">
        <v>1082</v>
      </c>
      <c r="B255" s="1" t="s">
        <v>1083</v>
      </c>
      <c r="C255" s="2" t="s">
        <v>27</v>
      </c>
      <c r="D255" s="3" t="s">
        <v>1035</v>
      </c>
      <c r="E255" s="4" t="s">
        <v>18</v>
      </c>
      <c r="F255" s="4" t="s">
        <v>19</v>
      </c>
      <c r="G255" s="4" t="s">
        <v>20</v>
      </c>
      <c r="H255" s="4" t="s">
        <v>21</v>
      </c>
      <c r="I255" s="5" t="s">
        <v>21</v>
      </c>
      <c r="J255" s="1" t="s">
        <v>1084</v>
      </c>
      <c r="K255" s="1" t="s">
        <v>1080</v>
      </c>
      <c r="L255" s="1" t="s">
        <v>1085</v>
      </c>
      <c r="M255" s="4" t="str">
        <f t="shared" si="0"/>
        <v>Outstanding</v>
      </c>
      <c r="N255" s="13" t="s">
        <v>21</v>
      </c>
    </row>
    <row r="256" spans="1:14" ht="60" customHeight="1" x14ac:dyDescent="0.35">
      <c r="A256" s="11" t="s">
        <v>1086</v>
      </c>
      <c r="B256" s="1" t="s">
        <v>1087</v>
      </c>
      <c r="C256" s="2" t="s">
        <v>27</v>
      </c>
      <c r="D256" s="3" t="s">
        <v>1035</v>
      </c>
      <c r="E256" s="4" t="s">
        <v>18</v>
      </c>
      <c r="F256" s="4" t="s">
        <v>19</v>
      </c>
      <c r="G256" s="4" t="s">
        <v>20</v>
      </c>
      <c r="H256" s="4" t="s">
        <v>21</v>
      </c>
      <c r="I256" s="5" t="s">
        <v>21</v>
      </c>
      <c r="J256" s="1" t="s">
        <v>1088</v>
      </c>
      <c r="K256" s="1" t="s">
        <v>1089</v>
      </c>
      <c r="L256" s="1" t="s">
        <v>1090</v>
      </c>
      <c r="M256" s="4" t="str">
        <f t="shared" si="0"/>
        <v>Outstanding</v>
      </c>
      <c r="N256" s="13" t="s">
        <v>21</v>
      </c>
    </row>
    <row r="257" spans="1:14" ht="60" customHeight="1" x14ac:dyDescent="0.35">
      <c r="A257" s="11" t="s">
        <v>1091</v>
      </c>
      <c r="B257" s="1" t="s">
        <v>1092</v>
      </c>
      <c r="C257" s="2" t="s">
        <v>27</v>
      </c>
      <c r="D257" s="3" t="s">
        <v>1035</v>
      </c>
      <c r="E257" s="4" t="s">
        <v>18</v>
      </c>
      <c r="F257" s="4" t="s">
        <v>19</v>
      </c>
      <c r="G257" s="4" t="s">
        <v>20</v>
      </c>
      <c r="H257" s="4" t="s">
        <v>21</v>
      </c>
      <c r="I257" s="5" t="s">
        <v>21</v>
      </c>
      <c r="J257" s="1" t="s">
        <v>1093</v>
      </c>
      <c r="K257" s="1" t="s">
        <v>1094</v>
      </c>
      <c r="L257" s="1" t="s">
        <v>1095</v>
      </c>
      <c r="M257" s="4" t="str">
        <f t="shared" ref="M257:M511" si="1">IF(OR(H257="Implemented",H257="Compensated"),"Resolved",IF(OR(H257="Risk Accepted",H257="N/A"),"Excluded",IF(H257="Testing","Testing","Outstanding")))</f>
        <v>Outstanding</v>
      </c>
      <c r="N257" s="13" t="s">
        <v>21</v>
      </c>
    </row>
    <row r="258" spans="1:14" ht="60" customHeight="1" x14ac:dyDescent="0.35">
      <c r="A258" s="11" t="s">
        <v>1096</v>
      </c>
      <c r="B258" s="1" t="s">
        <v>1097</v>
      </c>
      <c r="C258" s="2" t="s">
        <v>27</v>
      </c>
      <c r="D258" s="3" t="s">
        <v>1035</v>
      </c>
      <c r="E258" s="4" t="s">
        <v>18</v>
      </c>
      <c r="F258" s="4" t="s">
        <v>19</v>
      </c>
      <c r="G258" s="4" t="s">
        <v>20</v>
      </c>
      <c r="H258" s="4" t="s">
        <v>21</v>
      </c>
      <c r="I258" s="5" t="s">
        <v>21</v>
      </c>
      <c r="J258" s="1" t="s">
        <v>1098</v>
      </c>
      <c r="K258" s="1" t="s">
        <v>1099</v>
      </c>
      <c r="L258" s="1" t="s">
        <v>1100</v>
      </c>
      <c r="M258" s="4" t="str">
        <f t="shared" si="1"/>
        <v>Outstanding</v>
      </c>
      <c r="N258" s="13" t="s">
        <v>21</v>
      </c>
    </row>
    <row r="259" spans="1:14" ht="60" customHeight="1" x14ac:dyDescent="0.35">
      <c r="A259" s="11" t="s">
        <v>1101</v>
      </c>
      <c r="B259" s="1" t="s">
        <v>1102</v>
      </c>
      <c r="C259" s="2" t="s">
        <v>27</v>
      </c>
      <c r="D259" s="3" t="s">
        <v>1035</v>
      </c>
      <c r="E259" s="4" t="s">
        <v>18</v>
      </c>
      <c r="F259" s="4" t="s">
        <v>19</v>
      </c>
      <c r="G259" s="4" t="s">
        <v>20</v>
      </c>
      <c r="H259" s="4" t="s">
        <v>21</v>
      </c>
      <c r="I259" s="5" t="s">
        <v>21</v>
      </c>
      <c r="J259" s="1" t="s">
        <v>1103</v>
      </c>
      <c r="K259" s="1" t="s">
        <v>1104</v>
      </c>
      <c r="L259" s="1" t="s">
        <v>1105</v>
      </c>
      <c r="M259" s="4" t="str">
        <f t="shared" si="1"/>
        <v>Outstanding</v>
      </c>
      <c r="N259" s="13" t="s">
        <v>21</v>
      </c>
    </row>
    <row r="260" spans="1:14" ht="60" customHeight="1" x14ac:dyDescent="0.35">
      <c r="A260" s="11" t="s">
        <v>1106</v>
      </c>
      <c r="B260" s="1" t="s">
        <v>1107</v>
      </c>
      <c r="C260" s="2" t="s">
        <v>27</v>
      </c>
      <c r="D260" s="3" t="s">
        <v>1035</v>
      </c>
      <c r="E260" s="4" t="s">
        <v>18</v>
      </c>
      <c r="F260" s="4" t="s">
        <v>19</v>
      </c>
      <c r="G260" s="4" t="s">
        <v>20</v>
      </c>
      <c r="H260" s="4" t="s">
        <v>21</v>
      </c>
      <c r="I260" s="5" t="s">
        <v>21</v>
      </c>
      <c r="J260" s="1" t="s">
        <v>1108</v>
      </c>
      <c r="K260" s="1" t="s">
        <v>1104</v>
      </c>
      <c r="L260" s="1" t="s">
        <v>1109</v>
      </c>
      <c r="M260" s="4" t="str">
        <f t="shared" si="1"/>
        <v>Outstanding</v>
      </c>
      <c r="N260" s="13" t="s">
        <v>21</v>
      </c>
    </row>
    <row r="261" spans="1:14" ht="60" customHeight="1" x14ac:dyDescent="0.35">
      <c r="A261" s="11" t="s">
        <v>1110</v>
      </c>
      <c r="B261" s="1" t="s">
        <v>1111</v>
      </c>
      <c r="C261" s="2" t="s">
        <v>27</v>
      </c>
      <c r="D261" s="3" t="s">
        <v>1035</v>
      </c>
      <c r="E261" s="4" t="s">
        <v>18</v>
      </c>
      <c r="F261" s="4" t="s">
        <v>19</v>
      </c>
      <c r="G261" s="4" t="s">
        <v>20</v>
      </c>
      <c r="H261" s="4" t="s">
        <v>21</v>
      </c>
      <c r="I261" s="5" t="s">
        <v>21</v>
      </c>
      <c r="J261" s="1" t="s">
        <v>1112</v>
      </c>
      <c r="K261" s="1" t="s">
        <v>1113</v>
      </c>
      <c r="L261" s="1" t="s">
        <v>1114</v>
      </c>
      <c r="M261" s="4" t="str">
        <f t="shared" si="1"/>
        <v>Outstanding</v>
      </c>
      <c r="N261" s="13" t="s">
        <v>21</v>
      </c>
    </row>
    <row r="262" spans="1:14" ht="60" customHeight="1" x14ac:dyDescent="0.35">
      <c r="A262" s="11" t="s">
        <v>1115</v>
      </c>
      <c r="B262" s="1" t="s">
        <v>1116</v>
      </c>
      <c r="C262" s="2" t="s">
        <v>27</v>
      </c>
      <c r="D262" s="3" t="s">
        <v>1035</v>
      </c>
      <c r="E262" s="4" t="s">
        <v>18</v>
      </c>
      <c r="F262" s="4" t="s">
        <v>19</v>
      </c>
      <c r="G262" s="4" t="s">
        <v>20</v>
      </c>
      <c r="H262" s="4" t="s">
        <v>21</v>
      </c>
      <c r="I262" s="5" t="s">
        <v>21</v>
      </c>
      <c r="J262" s="1" t="s">
        <v>1112</v>
      </c>
      <c r="K262" s="1" t="s">
        <v>1117</v>
      </c>
      <c r="L262" s="1" t="s">
        <v>1114</v>
      </c>
      <c r="M262" s="4" t="str">
        <f t="shared" si="1"/>
        <v>Outstanding</v>
      </c>
      <c r="N262" s="13" t="s">
        <v>21</v>
      </c>
    </row>
    <row r="263" spans="1:14" ht="60" customHeight="1" x14ac:dyDescent="0.35">
      <c r="A263" s="11" t="s">
        <v>1118</v>
      </c>
      <c r="B263" s="1" t="s">
        <v>1119</v>
      </c>
      <c r="C263" s="2" t="s">
        <v>27</v>
      </c>
      <c r="D263" s="3" t="s">
        <v>1035</v>
      </c>
      <c r="E263" s="4" t="s">
        <v>18</v>
      </c>
      <c r="F263" s="4" t="s">
        <v>19</v>
      </c>
      <c r="G263" s="4" t="s">
        <v>20</v>
      </c>
      <c r="H263" s="4" t="s">
        <v>21</v>
      </c>
      <c r="I263" s="5" t="s">
        <v>21</v>
      </c>
      <c r="J263" s="1" t="s">
        <v>1120</v>
      </c>
      <c r="K263" s="1" t="s">
        <v>1117</v>
      </c>
      <c r="L263" s="1" t="s">
        <v>1121</v>
      </c>
      <c r="M263" s="4" t="str">
        <f t="shared" si="1"/>
        <v>Outstanding</v>
      </c>
      <c r="N263" s="13" t="s">
        <v>21</v>
      </c>
    </row>
    <row r="264" spans="1:14" ht="60" customHeight="1" x14ac:dyDescent="0.35">
      <c r="A264" s="11" t="s">
        <v>1122</v>
      </c>
      <c r="B264" s="1" t="s">
        <v>1123</v>
      </c>
      <c r="C264" s="2" t="s">
        <v>27</v>
      </c>
      <c r="D264" s="3" t="s">
        <v>1035</v>
      </c>
      <c r="E264" s="4" t="s">
        <v>18</v>
      </c>
      <c r="F264" s="4" t="s">
        <v>19</v>
      </c>
      <c r="G264" s="4" t="s">
        <v>20</v>
      </c>
      <c r="H264" s="4" t="s">
        <v>21</v>
      </c>
      <c r="I264" s="5" t="s">
        <v>21</v>
      </c>
      <c r="J264" s="1" t="s">
        <v>1124</v>
      </c>
      <c r="K264" s="1" t="s">
        <v>1125</v>
      </c>
      <c r="L264" s="1" t="s">
        <v>1126</v>
      </c>
      <c r="M264" s="4" t="str">
        <f t="shared" si="1"/>
        <v>Outstanding</v>
      </c>
      <c r="N264" s="13" t="s">
        <v>21</v>
      </c>
    </row>
    <row r="265" spans="1:14" ht="60" customHeight="1" x14ac:dyDescent="0.35">
      <c r="A265" s="11" t="s">
        <v>1127</v>
      </c>
      <c r="B265" s="1" t="s">
        <v>1128</v>
      </c>
      <c r="C265" s="2" t="s">
        <v>27</v>
      </c>
      <c r="D265" s="3" t="s">
        <v>1035</v>
      </c>
      <c r="E265" s="4" t="s">
        <v>18</v>
      </c>
      <c r="F265" s="4" t="s">
        <v>19</v>
      </c>
      <c r="G265" s="4" t="s">
        <v>20</v>
      </c>
      <c r="H265" s="4" t="s">
        <v>21</v>
      </c>
      <c r="I265" s="5" t="s">
        <v>21</v>
      </c>
      <c r="J265" s="1" t="s">
        <v>1129</v>
      </c>
      <c r="K265" s="1" t="s">
        <v>1125</v>
      </c>
      <c r="L265" s="1" t="s">
        <v>1130</v>
      </c>
      <c r="M265" s="4" t="str">
        <f t="shared" si="1"/>
        <v>Outstanding</v>
      </c>
      <c r="N265" s="13" t="s">
        <v>21</v>
      </c>
    </row>
    <row r="266" spans="1:14" ht="60" customHeight="1" x14ac:dyDescent="0.35">
      <c r="A266" s="11" t="s">
        <v>1131</v>
      </c>
      <c r="B266" s="1" t="s">
        <v>1132</v>
      </c>
      <c r="C266" s="2" t="s">
        <v>27</v>
      </c>
      <c r="D266" s="3" t="s">
        <v>1035</v>
      </c>
      <c r="E266" s="4" t="s">
        <v>18</v>
      </c>
      <c r="F266" s="4" t="s">
        <v>19</v>
      </c>
      <c r="G266" s="4" t="s">
        <v>20</v>
      </c>
      <c r="H266" s="4" t="s">
        <v>21</v>
      </c>
      <c r="I266" s="5" t="s">
        <v>21</v>
      </c>
      <c r="J266" s="1" t="s">
        <v>1133</v>
      </c>
      <c r="K266" s="1" t="s">
        <v>1125</v>
      </c>
      <c r="L266" s="1" t="s">
        <v>1134</v>
      </c>
      <c r="M266" s="4" t="str">
        <f t="shared" si="1"/>
        <v>Outstanding</v>
      </c>
      <c r="N266" s="13" t="s">
        <v>21</v>
      </c>
    </row>
    <row r="267" spans="1:14" ht="60" customHeight="1" x14ac:dyDescent="0.35">
      <c r="A267" s="11" t="s">
        <v>1135</v>
      </c>
      <c r="B267" s="1" t="s">
        <v>1136</v>
      </c>
      <c r="C267" s="2" t="s">
        <v>27</v>
      </c>
      <c r="D267" s="3" t="s">
        <v>1035</v>
      </c>
      <c r="E267" s="4" t="s">
        <v>18</v>
      </c>
      <c r="F267" s="4" t="s">
        <v>19</v>
      </c>
      <c r="G267" s="4" t="s">
        <v>20</v>
      </c>
      <c r="H267" s="4" t="s">
        <v>21</v>
      </c>
      <c r="I267" s="5" t="s">
        <v>21</v>
      </c>
      <c r="J267" s="1" t="s">
        <v>1137</v>
      </c>
      <c r="K267" s="1" t="s">
        <v>1125</v>
      </c>
      <c r="L267" s="1" t="s">
        <v>1138</v>
      </c>
      <c r="M267" s="4" t="str">
        <f t="shared" si="1"/>
        <v>Outstanding</v>
      </c>
      <c r="N267" s="13" t="s">
        <v>21</v>
      </c>
    </row>
    <row r="268" spans="1:14" ht="60" customHeight="1" x14ac:dyDescent="0.35">
      <c r="A268" s="11" t="s">
        <v>1139</v>
      </c>
      <c r="B268" s="1" t="s">
        <v>1140</v>
      </c>
      <c r="C268" s="2" t="s">
        <v>27</v>
      </c>
      <c r="D268" s="3" t="s">
        <v>1035</v>
      </c>
      <c r="E268" s="4" t="s">
        <v>18</v>
      </c>
      <c r="F268" s="4" t="s">
        <v>19</v>
      </c>
      <c r="G268" s="4" t="s">
        <v>20</v>
      </c>
      <c r="H268" s="4" t="s">
        <v>21</v>
      </c>
      <c r="I268" s="5" t="s">
        <v>21</v>
      </c>
      <c r="J268" s="1" t="s">
        <v>1141</v>
      </c>
      <c r="K268" s="1" t="s">
        <v>1125</v>
      </c>
      <c r="L268" s="1" t="s">
        <v>1142</v>
      </c>
      <c r="M268" s="4" t="str">
        <f t="shared" si="1"/>
        <v>Outstanding</v>
      </c>
      <c r="N268" s="13" t="s">
        <v>21</v>
      </c>
    </row>
    <row r="269" spans="1:14" ht="60" customHeight="1" x14ac:dyDescent="0.35">
      <c r="A269" s="11" t="s">
        <v>1143</v>
      </c>
      <c r="B269" s="1" t="s">
        <v>1144</v>
      </c>
      <c r="C269" s="2" t="s">
        <v>27</v>
      </c>
      <c r="D269" s="3" t="s">
        <v>1035</v>
      </c>
      <c r="E269" s="4" t="s">
        <v>18</v>
      </c>
      <c r="F269" s="4" t="s">
        <v>19</v>
      </c>
      <c r="G269" s="4" t="s">
        <v>20</v>
      </c>
      <c r="H269" s="4" t="s">
        <v>21</v>
      </c>
      <c r="I269" s="5" t="s">
        <v>21</v>
      </c>
      <c r="J269" s="1" t="s">
        <v>1145</v>
      </c>
      <c r="K269" s="1" t="s">
        <v>1125</v>
      </c>
      <c r="L269" s="1" t="s">
        <v>1146</v>
      </c>
      <c r="M269" s="4" t="str">
        <f t="shared" si="1"/>
        <v>Outstanding</v>
      </c>
      <c r="N269" s="13" t="s">
        <v>21</v>
      </c>
    </row>
    <row r="270" spans="1:14" ht="60" customHeight="1" x14ac:dyDescent="0.35">
      <c r="A270" s="11" t="s">
        <v>1147</v>
      </c>
      <c r="B270" s="1" t="s">
        <v>1148</v>
      </c>
      <c r="C270" s="2" t="s">
        <v>27</v>
      </c>
      <c r="D270" s="3" t="s">
        <v>1035</v>
      </c>
      <c r="E270" s="4" t="s">
        <v>18</v>
      </c>
      <c r="F270" s="4" t="s">
        <v>19</v>
      </c>
      <c r="G270" s="4" t="s">
        <v>20</v>
      </c>
      <c r="H270" s="4" t="s">
        <v>21</v>
      </c>
      <c r="I270" s="5" t="s">
        <v>21</v>
      </c>
      <c r="J270" s="1" t="s">
        <v>1149</v>
      </c>
      <c r="K270" s="1" t="s">
        <v>1125</v>
      </c>
      <c r="L270" s="1" t="s">
        <v>1150</v>
      </c>
      <c r="M270" s="4" t="str">
        <f t="shared" si="1"/>
        <v>Outstanding</v>
      </c>
      <c r="N270" s="13" t="s">
        <v>21</v>
      </c>
    </row>
    <row r="271" spans="1:14" ht="60" customHeight="1" x14ac:dyDescent="0.35">
      <c r="A271" s="11" t="s">
        <v>1151</v>
      </c>
      <c r="B271" s="1" t="s">
        <v>1152</v>
      </c>
      <c r="C271" s="2" t="s">
        <v>27</v>
      </c>
      <c r="D271" s="3" t="s">
        <v>1035</v>
      </c>
      <c r="E271" s="4" t="s">
        <v>18</v>
      </c>
      <c r="F271" s="4" t="s">
        <v>19</v>
      </c>
      <c r="G271" s="4" t="s">
        <v>20</v>
      </c>
      <c r="H271" s="4" t="s">
        <v>21</v>
      </c>
      <c r="I271" s="5" t="s">
        <v>21</v>
      </c>
      <c r="J271" s="1" t="s">
        <v>1153</v>
      </c>
      <c r="K271" s="1" t="s">
        <v>1125</v>
      </c>
      <c r="L271" s="1" t="s">
        <v>1154</v>
      </c>
      <c r="M271" s="4" t="str">
        <f t="shared" si="1"/>
        <v>Outstanding</v>
      </c>
      <c r="N271" s="13" t="s">
        <v>21</v>
      </c>
    </row>
    <row r="272" spans="1:14" ht="60" customHeight="1" x14ac:dyDescent="0.35">
      <c r="A272" s="11" t="s">
        <v>1155</v>
      </c>
      <c r="B272" s="1" t="s">
        <v>1156</v>
      </c>
      <c r="C272" s="2" t="s">
        <v>27</v>
      </c>
      <c r="D272" s="3" t="s">
        <v>1035</v>
      </c>
      <c r="E272" s="4" t="s">
        <v>18</v>
      </c>
      <c r="F272" s="4" t="s">
        <v>19</v>
      </c>
      <c r="G272" s="4" t="s">
        <v>20</v>
      </c>
      <c r="H272" s="4" t="s">
        <v>21</v>
      </c>
      <c r="I272" s="5" t="s">
        <v>21</v>
      </c>
      <c r="J272" s="1" t="s">
        <v>1157</v>
      </c>
      <c r="K272" s="1" t="s">
        <v>1125</v>
      </c>
      <c r="L272" s="1" t="s">
        <v>1158</v>
      </c>
      <c r="M272" s="4" t="str">
        <f t="shared" si="1"/>
        <v>Outstanding</v>
      </c>
      <c r="N272" s="13" t="s">
        <v>21</v>
      </c>
    </row>
    <row r="273" spans="1:14" ht="60" customHeight="1" x14ac:dyDescent="0.35">
      <c r="A273" s="11" t="s">
        <v>1159</v>
      </c>
      <c r="B273" s="1" t="s">
        <v>1160</v>
      </c>
      <c r="C273" s="2" t="s">
        <v>27</v>
      </c>
      <c r="D273" s="3" t="s">
        <v>1035</v>
      </c>
      <c r="E273" s="4" t="s">
        <v>18</v>
      </c>
      <c r="F273" s="4" t="s">
        <v>19</v>
      </c>
      <c r="G273" s="4" t="s">
        <v>20</v>
      </c>
      <c r="H273" s="4" t="s">
        <v>21</v>
      </c>
      <c r="I273" s="5" t="s">
        <v>21</v>
      </c>
      <c r="J273" s="1" t="s">
        <v>1161</v>
      </c>
      <c r="K273" s="1" t="s">
        <v>1125</v>
      </c>
      <c r="L273" s="1" t="s">
        <v>1162</v>
      </c>
      <c r="M273" s="4" t="str">
        <f t="shared" si="1"/>
        <v>Outstanding</v>
      </c>
      <c r="N273" s="13" t="s">
        <v>21</v>
      </c>
    </row>
    <row r="274" spans="1:14" ht="60" customHeight="1" x14ac:dyDescent="0.35">
      <c r="A274" s="11" t="s">
        <v>1163</v>
      </c>
      <c r="B274" s="1" t="s">
        <v>1164</v>
      </c>
      <c r="C274" s="2" t="s">
        <v>27</v>
      </c>
      <c r="D274" s="3" t="s">
        <v>1035</v>
      </c>
      <c r="E274" s="4" t="s">
        <v>18</v>
      </c>
      <c r="F274" s="4" t="s">
        <v>19</v>
      </c>
      <c r="G274" s="4" t="s">
        <v>20</v>
      </c>
      <c r="H274" s="4" t="s">
        <v>21</v>
      </c>
      <c r="I274" s="5" t="s">
        <v>21</v>
      </c>
      <c r="J274" s="1" t="s">
        <v>1165</v>
      </c>
      <c r="K274" s="1" t="s">
        <v>1125</v>
      </c>
      <c r="L274" s="1" t="s">
        <v>1166</v>
      </c>
      <c r="M274" s="4" t="str">
        <f t="shared" si="1"/>
        <v>Outstanding</v>
      </c>
      <c r="N274" s="13" t="s">
        <v>21</v>
      </c>
    </row>
    <row r="275" spans="1:14" ht="60" customHeight="1" x14ac:dyDescent="0.35">
      <c r="A275" s="11" t="s">
        <v>1167</v>
      </c>
      <c r="B275" s="1" t="s">
        <v>1168</v>
      </c>
      <c r="C275" s="2" t="s">
        <v>27</v>
      </c>
      <c r="D275" s="3" t="s">
        <v>1035</v>
      </c>
      <c r="E275" s="4" t="s">
        <v>18</v>
      </c>
      <c r="F275" s="4" t="s">
        <v>19</v>
      </c>
      <c r="G275" s="4" t="s">
        <v>20</v>
      </c>
      <c r="H275" s="4" t="s">
        <v>21</v>
      </c>
      <c r="I275" s="5" t="s">
        <v>21</v>
      </c>
      <c r="J275" s="1" t="s">
        <v>1169</v>
      </c>
      <c r="K275" s="1" t="s">
        <v>1125</v>
      </c>
      <c r="L275" s="1" t="s">
        <v>1170</v>
      </c>
      <c r="M275" s="4" t="str">
        <f t="shared" si="1"/>
        <v>Outstanding</v>
      </c>
      <c r="N275" s="13" t="s">
        <v>21</v>
      </c>
    </row>
    <row r="276" spans="1:14" ht="60" customHeight="1" x14ac:dyDescent="0.35">
      <c r="A276" s="11" t="s">
        <v>1171</v>
      </c>
      <c r="B276" s="1" t="s">
        <v>1172</v>
      </c>
      <c r="C276" s="2" t="s">
        <v>27</v>
      </c>
      <c r="D276" s="3" t="s">
        <v>1035</v>
      </c>
      <c r="E276" s="4" t="s">
        <v>18</v>
      </c>
      <c r="F276" s="4" t="s">
        <v>19</v>
      </c>
      <c r="G276" s="4" t="s">
        <v>20</v>
      </c>
      <c r="H276" s="4" t="s">
        <v>21</v>
      </c>
      <c r="I276" s="5" t="s">
        <v>21</v>
      </c>
      <c r="J276" s="1" t="s">
        <v>1173</v>
      </c>
      <c r="K276" s="1" t="s">
        <v>1125</v>
      </c>
      <c r="L276" s="1" t="s">
        <v>1174</v>
      </c>
      <c r="M276" s="4" t="str">
        <f t="shared" si="1"/>
        <v>Outstanding</v>
      </c>
      <c r="N276" s="13" t="s">
        <v>21</v>
      </c>
    </row>
    <row r="277" spans="1:14" ht="60" customHeight="1" x14ac:dyDescent="0.35">
      <c r="A277" s="11" t="s">
        <v>1175</v>
      </c>
      <c r="B277" s="1" t="s">
        <v>1176</v>
      </c>
      <c r="C277" s="2" t="s">
        <v>27</v>
      </c>
      <c r="D277" s="3" t="s">
        <v>1035</v>
      </c>
      <c r="E277" s="4" t="s">
        <v>18</v>
      </c>
      <c r="F277" s="4" t="s">
        <v>19</v>
      </c>
      <c r="G277" s="4" t="s">
        <v>20</v>
      </c>
      <c r="H277" s="4" t="s">
        <v>21</v>
      </c>
      <c r="I277" s="5" t="s">
        <v>21</v>
      </c>
      <c r="J277" s="1" t="s">
        <v>1177</v>
      </c>
      <c r="K277" s="1" t="s">
        <v>1178</v>
      </c>
      <c r="L277" s="1" t="s">
        <v>1179</v>
      </c>
      <c r="M277" s="4" t="str">
        <f t="shared" si="1"/>
        <v>Outstanding</v>
      </c>
      <c r="N277" s="13" t="s">
        <v>21</v>
      </c>
    </row>
    <row r="278" spans="1:14" ht="60" customHeight="1" x14ac:dyDescent="0.35">
      <c r="A278" s="11" t="s">
        <v>1180</v>
      </c>
      <c r="B278" s="1" t="s">
        <v>1181</v>
      </c>
      <c r="C278" s="2" t="s">
        <v>27</v>
      </c>
      <c r="D278" s="3" t="s">
        <v>1035</v>
      </c>
      <c r="E278" s="4" t="s">
        <v>18</v>
      </c>
      <c r="F278" s="4" t="s">
        <v>19</v>
      </c>
      <c r="G278" s="4" t="s">
        <v>20</v>
      </c>
      <c r="H278" s="4" t="s">
        <v>21</v>
      </c>
      <c r="I278" s="5" t="s">
        <v>21</v>
      </c>
      <c r="J278" s="1" t="s">
        <v>1182</v>
      </c>
      <c r="K278" s="1" t="s">
        <v>1178</v>
      </c>
      <c r="L278" s="1" t="s">
        <v>1183</v>
      </c>
      <c r="M278" s="4" t="str">
        <f t="shared" si="1"/>
        <v>Outstanding</v>
      </c>
      <c r="N278" s="13" t="s">
        <v>21</v>
      </c>
    </row>
    <row r="279" spans="1:14" ht="60" customHeight="1" x14ac:dyDescent="0.35">
      <c r="A279" s="11" t="s">
        <v>1184</v>
      </c>
      <c r="B279" s="1" t="s">
        <v>1185</v>
      </c>
      <c r="C279" s="2" t="s">
        <v>27</v>
      </c>
      <c r="D279" s="3" t="s">
        <v>1035</v>
      </c>
      <c r="E279" s="4" t="s">
        <v>18</v>
      </c>
      <c r="F279" s="4" t="s">
        <v>19</v>
      </c>
      <c r="G279" s="4" t="s">
        <v>20</v>
      </c>
      <c r="H279" s="4" t="s">
        <v>21</v>
      </c>
      <c r="I279" s="5" t="s">
        <v>21</v>
      </c>
      <c r="J279" s="1" t="s">
        <v>1186</v>
      </c>
      <c r="K279" s="1" t="s">
        <v>1178</v>
      </c>
      <c r="L279" s="1" t="s">
        <v>1187</v>
      </c>
      <c r="M279" s="4" t="str">
        <f t="shared" si="1"/>
        <v>Outstanding</v>
      </c>
      <c r="N279" s="13" t="s">
        <v>21</v>
      </c>
    </row>
    <row r="280" spans="1:14" ht="60" customHeight="1" x14ac:dyDescent="0.35">
      <c r="A280" s="11" t="s">
        <v>1188</v>
      </c>
      <c r="B280" s="1" t="s">
        <v>1189</v>
      </c>
      <c r="C280" s="2" t="s">
        <v>27</v>
      </c>
      <c r="D280" s="3" t="s">
        <v>1035</v>
      </c>
      <c r="E280" s="4" t="s">
        <v>18</v>
      </c>
      <c r="F280" s="4" t="s">
        <v>19</v>
      </c>
      <c r="G280" s="4" t="s">
        <v>20</v>
      </c>
      <c r="H280" s="4" t="s">
        <v>21</v>
      </c>
      <c r="I280" s="5" t="s">
        <v>21</v>
      </c>
      <c r="J280" s="1" t="s">
        <v>1190</v>
      </c>
      <c r="K280" s="1" t="s">
        <v>1191</v>
      </c>
      <c r="L280" s="1" t="s">
        <v>1192</v>
      </c>
      <c r="M280" s="4" t="str">
        <f t="shared" si="1"/>
        <v>Outstanding</v>
      </c>
      <c r="N280" s="13" t="s">
        <v>21</v>
      </c>
    </row>
    <row r="281" spans="1:14" ht="60" customHeight="1" x14ac:dyDescent="0.35">
      <c r="A281" s="11" t="s">
        <v>1193</v>
      </c>
      <c r="B281" s="1" t="s">
        <v>1194</v>
      </c>
      <c r="C281" s="2" t="s">
        <v>27</v>
      </c>
      <c r="D281" s="3" t="s">
        <v>1035</v>
      </c>
      <c r="E281" s="4" t="s">
        <v>18</v>
      </c>
      <c r="F281" s="4" t="s">
        <v>19</v>
      </c>
      <c r="G281" s="4" t="s">
        <v>20</v>
      </c>
      <c r="H281" s="4" t="s">
        <v>21</v>
      </c>
      <c r="I281" s="5" t="s">
        <v>21</v>
      </c>
      <c r="J281" s="1" t="s">
        <v>1195</v>
      </c>
      <c r="K281" s="1" t="s">
        <v>1191</v>
      </c>
      <c r="L281" s="1" t="s">
        <v>1196</v>
      </c>
      <c r="M281" s="4" t="str">
        <f t="shared" si="1"/>
        <v>Outstanding</v>
      </c>
      <c r="N281" s="13" t="s">
        <v>21</v>
      </c>
    </row>
    <row r="282" spans="1:14" ht="60" customHeight="1" x14ac:dyDescent="0.35">
      <c r="A282" s="11" t="s">
        <v>1197</v>
      </c>
      <c r="B282" s="1" t="s">
        <v>1198</v>
      </c>
      <c r="C282" s="2" t="s">
        <v>27</v>
      </c>
      <c r="D282" s="3" t="s">
        <v>1035</v>
      </c>
      <c r="E282" s="4" t="s">
        <v>18</v>
      </c>
      <c r="F282" s="4" t="s">
        <v>19</v>
      </c>
      <c r="G282" s="4" t="s">
        <v>20</v>
      </c>
      <c r="H282" s="4" t="s">
        <v>21</v>
      </c>
      <c r="I282" s="5" t="s">
        <v>21</v>
      </c>
      <c r="J282" s="1" t="s">
        <v>1199</v>
      </c>
      <c r="K282" s="1" t="s">
        <v>1191</v>
      </c>
      <c r="L282" s="1" t="s">
        <v>1200</v>
      </c>
      <c r="M282" s="4" t="str">
        <f t="shared" si="1"/>
        <v>Outstanding</v>
      </c>
      <c r="N282" s="13" t="s">
        <v>21</v>
      </c>
    </row>
    <row r="283" spans="1:14" ht="60" customHeight="1" x14ac:dyDescent="0.35">
      <c r="A283" s="11" t="s">
        <v>1201</v>
      </c>
      <c r="B283" s="1" t="s">
        <v>1202</v>
      </c>
      <c r="C283" s="2" t="s">
        <v>27</v>
      </c>
      <c r="D283" s="3" t="s">
        <v>1035</v>
      </c>
      <c r="E283" s="4" t="s">
        <v>18</v>
      </c>
      <c r="F283" s="4" t="s">
        <v>19</v>
      </c>
      <c r="G283" s="4" t="s">
        <v>20</v>
      </c>
      <c r="H283" s="4" t="s">
        <v>21</v>
      </c>
      <c r="I283" s="5" t="s">
        <v>21</v>
      </c>
      <c r="J283" s="1" t="s">
        <v>1203</v>
      </c>
      <c r="K283" s="1" t="s">
        <v>1191</v>
      </c>
      <c r="L283" s="1" t="s">
        <v>1204</v>
      </c>
      <c r="M283" s="4" t="str">
        <f t="shared" si="1"/>
        <v>Outstanding</v>
      </c>
      <c r="N283" s="13" t="s">
        <v>21</v>
      </c>
    </row>
    <row r="284" spans="1:14" ht="60" customHeight="1" x14ac:dyDescent="0.35">
      <c r="A284" s="11" t="s">
        <v>1205</v>
      </c>
      <c r="B284" s="1" t="s">
        <v>1206</v>
      </c>
      <c r="C284" s="2" t="s">
        <v>27</v>
      </c>
      <c r="D284" s="3" t="s">
        <v>1035</v>
      </c>
      <c r="E284" s="4" t="s">
        <v>18</v>
      </c>
      <c r="F284" s="4" t="s">
        <v>19</v>
      </c>
      <c r="G284" s="4" t="s">
        <v>20</v>
      </c>
      <c r="H284" s="4" t="s">
        <v>21</v>
      </c>
      <c r="I284" s="5" t="s">
        <v>21</v>
      </c>
      <c r="J284" s="1" t="s">
        <v>1207</v>
      </c>
      <c r="K284" s="1" t="s">
        <v>1191</v>
      </c>
      <c r="L284" s="1" t="s">
        <v>1208</v>
      </c>
      <c r="M284" s="4" t="str">
        <f t="shared" si="1"/>
        <v>Outstanding</v>
      </c>
      <c r="N284" s="13" t="s">
        <v>21</v>
      </c>
    </row>
    <row r="285" spans="1:14" ht="60" customHeight="1" x14ac:dyDescent="0.35">
      <c r="A285" s="11" t="s">
        <v>1209</v>
      </c>
      <c r="B285" s="1" t="s">
        <v>1210</v>
      </c>
      <c r="C285" s="2" t="s">
        <v>27</v>
      </c>
      <c r="D285" s="3" t="s">
        <v>1035</v>
      </c>
      <c r="E285" s="4" t="s">
        <v>18</v>
      </c>
      <c r="F285" s="4" t="s">
        <v>19</v>
      </c>
      <c r="G285" s="4" t="s">
        <v>20</v>
      </c>
      <c r="H285" s="4" t="s">
        <v>21</v>
      </c>
      <c r="I285" s="5" t="s">
        <v>21</v>
      </c>
      <c r="J285" s="1" t="s">
        <v>1211</v>
      </c>
      <c r="K285" s="1" t="s">
        <v>1191</v>
      </c>
      <c r="L285" s="1" t="s">
        <v>1212</v>
      </c>
      <c r="M285" s="4" t="str">
        <f t="shared" si="1"/>
        <v>Outstanding</v>
      </c>
      <c r="N285" s="13" t="s">
        <v>21</v>
      </c>
    </row>
    <row r="286" spans="1:14" ht="60" customHeight="1" x14ac:dyDescent="0.35">
      <c r="A286" s="11" t="s">
        <v>1213</v>
      </c>
      <c r="B286" s="1" t="s">
        <v>1214</v>
      </c>
      <c r="C286" s="2" t="s">
        <v>27</v>
      </c>
      <c r="D286" s="3" t="s">
        <v>1035</v>
      </c>
      <c r="E286" s="4" t="s">
        <v>18</v>
      </c>
      <c r="F286" s="4" t="s">
        <v>19</v>
      </c>
      <c r="G286" s="4" t="s">
        <v>20</v>
      </c>
      <c r="H286" s="4" t="s">
        <v>21</v>
      </c>
      <c r="I286" s="5" t="s">
        <v>21</v>
      </c>
      <c r="J286" s="1" t="s">
        <v>1215</v>
      </c>
      <c r="K286" s="1" t="s">
        <v>1191</v>
      </c>
      <c r="L286" s="1" t="s">
        <v>1216</v>
      </c>
      <c r="M286" s="4" t="str">
        <f t="shared" si="1"/>
        <v>Outstanding</v>
      </c>
      <c r="N286" s="13" t="s">
        <v>21</v>
      </c>
    </row>
    <row r="287" spans="1:14" ht="60" customHeight="1" x14ac:dyDescent="0.35">
      <c r="A287" s="11" t="s">
        <v>1217</v>
      </c>
      <c r="B287" s="1" t="s">
        <v>1218</v>
      </c>
      <c r="C287" s="2" t="s">
        <v>27</v>
      </c>
      <c r="D287" s="3" t="s">
        <v>1035</v>
      </c>
      <c r="E287" s="4" t="s">
        <v>18</v>
      </c>
      <c r="F287" s="4" t="s">
        <v>19</v>
      </c>
      <c r="G287" s="4" t="s">
        <v>20</v>
      </c>
      <c r="H287" s="4" t="s">
        <v>21</v>
      </c>
      <c r="I287" s="5" t="s">
        <v>21</v>
      </c>
      <c r="J287" s="1" t="s">
        <v>1219</v>
      </c>
      <c r="K287" s="1" t="s">
        <v>1191</v>
      </c>
      <c r="L287" s="1" t="s">
        <v>1220</v>
      </c>
      <c r="M287" s="4" t="str">
        <f t="shared" si="1"/>
        <v>Outstanding</v>
      </c>
      <c r="N287" s="13" t="s">
        <v>21</v>
      </c>
    </row>
    <row r="288" spans="1:14" ht="60" customHeight="1" x14ac:dyDescent="0.35">
      <c r="A288" s="11" t="s">
        <v>1221</v>
      </c>
      <c r="B288" s="1" t="s">
        <v>1222</v>
      </c>
      <c r="C288" s="2" t="s">
        <v>27</v>
      </c>
      <c r="D288" s="3" t="s">
        <v>1035</v>
      </c>
      <c r="E288" s="4" t="s">
        <v>18</v>
      </c>
      <c r="F288" s="4" t="s">
        <v>19</v>
      </c>
      <c r="G288" s="4" t="s">
        <v>20</v>
      </c>
      <c r="H288" s="4" t="s">
        <v>21</v>
      </c>
      <c r="I288" s="5" t="s">
        <v>21</v>
      </c>
      <c r="J288" s="1" t="s">
        <v>1223</v>
      </c>
      <c r="K288" s="1" t="s">
        <v>1191</v>
      </c>
      <c r="L288" s="1" t="s">
        <v>1224</v>
      </c>
      <c r="M288" s="4" t="str">
        <f t="shared" si="1"/>
        <v>Outstanding</v>
      </c>
      <c r="N288" s="13" t="s">
        <v>21</v>
      </c>
    </row>
    <row r="289" spans="1:14" ht="60" customHeight="1" x14ac:dyDescent="0.35">
      <c r="A289" s="11" t="s">
        <v>1225</v>
      </c>
      <c r="B289" s="1" t="s">
        <v>1226</v>
      </c>
      <c r="C289" s="2" t="s">
        <v>27</v>
      </c>
      <c r="D289" s="3" t="s">
        <v>1035</v>
      </c>
      <c r="E289" s="4" t="s">
        <v>18</v>
      </c>
      <c r="F289" s="4" t="s">
        <v>19</v>
      </c>
      <c r="G289" s="4" t="s">
        <v>20</v>
      </c>
      <c r="H289" s="4" t="s">
        <v>21</v>
      </c>
      <c r="I289" s="5" t="s">
        <v>21</v>
      </c>
      <c r="J289" s="1" t="s">
        <v>1227</v>
      </c>
      <c r="K289" s="1" t="s">
        <v>1191</v>
      </c>
      <c r="L289" s="1" t="s">
        <v>1228</v>
      </c>
      <c r="M289" s="4" t="str">
        <f t="shared" si="1"/>
        <v>Outstanding</v>
      </c>
      <c r="N289" s="13" t="s">
        <v>21</v>
      </c>
    </row>
    <row r="290" spans="1:14" ht="60" customHeight="1" x14ac:dyDescent="0.35">
      <c r="A290" s="11" t="s">
        <v>1229</v>
      </c>
      <c r="B290" s="1" t="s">
        <v>1230</v>
      </c>
      <c r="C290" s="2" t="s">
        <v>27</v>
      </c>
      <c r="D290" s="3" t="s">
        <v>1035</v>
      </c>
      <c r="E290" s="4" t="s">
        <v>18</v>
      </c>
      <c r="F290" s="4" t="s">
        <v>19</v>
      </c>
      <c r="G290" s="4" t="s">
        <v>20</v>
      </c>
      <c r="H290" s="4" t="s">
        <v>21</v>
      </c>
      <c r="I290" s="5" t="s">
        <v>21</v>
      </c>
      <c r="J290" s="1" t="s">
        <v>1231</v>
      </c>
      <c r="K290" s="1" t="s">
        <v>1191</v>
      </c>
      <c r="L290" s="1" t="s">
        <v>1232</v>
      </c>
      <c r="M290" s="4" t="str">
        <f t="shared" si="1"/>
        <v>Outstanding</v>
      </c>
      <c r="N290" s="13" t="s">
        <v>21</v>
      </c>
    </row>
    <row r="291" spans="1:14" ht="60" customHeight="1" x14ac:dyDescent="0.35">
      <c r="A291" s="11" t="s">
        <v>1233</v>
      </c>
      <c r="B291" s="1" t="s">
        <v>1234</v>
      </c>
      <c r="C291" s="2" t="s">
        <v>27</v>
      </c>
      <c r="D291" s="3" t="s">
        <v>1035</v>
      </c>
      <c r="E291" s="4" t="s">
        <v>18</v>
      </c>
      <c r="F291" s="4" t="s">
        <v>19</v>
      </c>
      <c r="G291" s="4" t="s">
        <v>20</v>
      </c>
      <c r="H291" s="4" t="s">
        <v>21</v>
      </c>
      <c r="I291" s="5" t="s">
        <v>21</v>
      </c>
      <c r="J291" s="1" t="s">
        <v>1235</v>
      </c>
      <c r="K291" s="1" t="s">
        <v>1191</v>
      </c>
      <c r="L291" s="1" t="s">
        <v>1236</v>
      </c>
      <c r="M291" s="4" t="str">
        <f t="shared" si="1"/>
        <v>Outstanding</v>
      </c>
      <c r="N291" s="13" t="s">
        <v>21</v>
      </c>
    </row>
    <row r="292" spans="1:14" ht="60" customHeight="1" x14ac:dyDescent="0.35">
      <c r="A292" s="11" t="s">
        <v>1237</v>
      </c>
      <c r="B292" s="1" t="s">
        <v>1238</v>
      </c>
      <c r="C292" s="2" t="s">
        <v>27</v>
      </c>
      <c r="D292" s="3" t="s">
        <v>1035</v>
      </c>
      <c r="E292" s="4" t="s">
        <v>18</v>
      </c>
      <c r="F292" s="4" t="s">
        <v>19</v>
      </c>
      <c r="G292" s="4" t="s">
        <v>20</v>
      </c>
      <c r="H292" s="4" t="s">
        <v>21</v>
      </c>
      <c r="I292" s="5" t="s">
        <v>21</v>
      </c>
      <c r="J292" s="1" t="s">
        <v>1239</v>
      </c>
      <c r="K292" s="1" t="s">
        <v>1191</v>
      </c>
      <c r="L292" s="1" t="s">
        <v>1240</v>
      </c>
      <c r="M292" s="4" t="str">
        <f t="shared" si="1"/>
        <v>Outstanding</v>
      </c>
      <c r="N292" s="13" t="s">
        <v>21</v>
      </c>
    </row>
    <row r="293" spans="1:14" ht="60" customHeight="1" x14ac:dyDescent="0.35">
      <c r="A293" s="11" t="s">
        <v>1241</v>
      </c>
      <c r="B293" s="1" t="s">
        <v>1242</v>
      </c>
      <c r="C293" s="2" t="s">
        <v>27</v>
      </c>
      <c r="D293" s="3" t="s">
        <v>1035</v>
      </c>
      <c r="E293" s="4" t="s">
        <v>18</v>
      </c>
      <c r="F293" s="4" t="s">
        <v>19</v>
      </c>
      <c r="G293" s="4" t="s">
        <v>20</v>
      </c>
      <c r="H293" s="4" t="s">
        <v>21</v>
      </c>
      <c r="I293" s="5" t="s">
        <v>21</v>
      </c>
      <c r="J293" s="1" t="s">
        <v>1243</v>
      </c>
      <c r="K293" s="1" t="s">
        <v>1191</v>
      </c>
      <c r="L293" s="1" t="s">
        <v>1244</v>
      </c>
      <c r="M293" s="4" t="str">
        <f t="shared" si="1"/>
        <v>Outstanding</v>
      </c>
      <c r="N293" s="13" t="s">
        <v>21</v>
      </c>
    </row>
    <row r="294" spans="1:14" ht="60" customHeight="1" x14ac:dyDescent="0.35">
      <c r="A294" s="11" t="s">
        <v>1245</v>
      </c>
      <c r="B294" s="1" t="s">
        <v>1246</v>
      </c>
      <c r="C294" s="2" t="s">
        <v>27</v>
      </c>
      <c r="D294" s="3" t="s">
        <v>1035</v>
      </c>
      <c r="E294" s="4" t="s">
        <v>18</v>
      </c>
      <c r="F294" s="4" t="s">
        <v>19</v>
      </c>
      <c r="G294" s="4" t="s">
        <v>20</v>
      </c>
      <c r="H294" s="4" t="s">
        <v>21</v>
      </c>
      <c r="I294" s="5" t="s">
        <v>21</v>
      </c>
      <c r="J294" s="1" t="s">
        <v>1247</v>
      </c>
      <c r="K294" s="1" t="s">
        <v>1248</v>
      </c>
      <c r="L294" s="1" t="s">
        <v>1249</v>
      </c>
      <c r="M294" s="4" t="str">
        <f t="shared" si="1"/>
        <v>Outstanding</v>
      </c>
      <c r="N294" s="13" t="s">
        <v>21</v>
      </c>
    </row>
    <row r="295" spans="1:14" ht="60" customHeight="1" x14ac:dyDescent="0.35">
      <c r="A295" s="11" t="s">
        <v>1250</v>
      </c>
      <c r="B295" s="1" t="s">
        <v>1251</v>
      </c>
      <c r="C295" s="2" t="s">
        <v>27</v>
      </c>
      <c r="D295" s="3" t="s">
        <v>1035</v>
      </c>
      <c r="E295" s="4" t="s">
        <v>18</v>
      </c>
      <c r="F295" s="4" t="s">
        <v>19</v>
      </c>
      <c r="G295" s="4" t="s">
        <v>20</v>
      </c>
      <c r="H295" s="4" t="s">
        <v>21</v>
      </c>
      <c r="I295" s="5" t="s">
        <v>21</v>
      </c>
      <c r="J295" s="1" t="s">
        <v>1252</v>
      </c>
      <c r="K295" s="1" t="s">
        <v>1253</v>
      </c>
      <c r="L295" s="1" t="s">
        <v>1254</v>
      </c>
      <c r="M295" s="4" t="str">
        <f t="shared" si="1"/>
        <v>Outstanding</v>
      </c>
      <c r="N295" s="13" t="s">
        <v>21</v>
      </c>
    </row>
    <row r="296" spans="1:14" ht="60" customHeight="1" x14ac:dyDescent="0.35">
      <c r="A296" s="11" t="s">
        <v>1255</v>
      </c>
      <c r="B296" s="1" t="s">
        <v>1256</v>
      </c>
      <c r="C296" s="2" t="s">
        <v>27</v>
      </c>
      <c r="D296" s="3" t="s">
        <v>1035</v>
      </c>
      <c r="E296" s="4" t="s">
        <v>18</v>
      </c>
      <c r="F296" s="4" t="s">
        <v>19</v>
      </c>
      <c r="G296" s="4" t="s">
        <v>20</v>
      </c>
      <c r="H296" s="4" t="s">
        <v>21</v>
      </c>
      <c r="I296" s="5" t="s">
        <v>21</v>
      </c>
      <c r="J296" s="1" t="s">
        <v>1257</v>
      </c>
      <c r="K296" s="1" t="s">
        <v>1248</v>
      </c>
      <c r="L296" s="1" t="s">
        <v>1258</v>
      </c>
      <c r="M296" s="4" t="str">
        <f t="shared" si="1"/>
        <v>Outstanding</v>
      </c>
      <c r="N296" s="13" t="s">
        <v>21</v>
      </c>
    </row>
    <row r="297" spans="1:14" ht="60" customHeight="1" x14ac:dyDescent="0.35">
      <c r="A297" s="11" t="s">
        <v>1259</v>
      </c>
      <c r="B297" s="1" t="s">
        <v>1260</v>
      </c>
      <c r="C297" s="2" t="s">
        <v>27</v>
      </c>
      <c r="D297" s="3" t="s">
        <v>1035</v>
      </c>
      <c r="E297" s="4" t="s">
        <v>18</v>
      </c>
      <c r="F297" s="4" t="s">
        <v>19</v>
      </c>
      <c r="G297" s="4" t="s">
        <v>20</v>
      </c>
      <c r="H297" s="4" t="s">
        <v>21</v>
      </c>
      <c r="I297" s="5" t="s">
        <v>21</v>
      </c>
      <c r="J297" s="1" t="s">
        <v>1261</v>
      </c>
      <c r="K297" s="1" t="s">
        <v>1248</v>
      </c>
      <c r="L297" s="1" t="s">
        <v>1262</v>
      </c>
      <c r="M297" s="4" t="str">
        <f t="shared" si="1"/>
        <v>Outstanding</v>
      </c>
      <c r="N297" s="13" t="s">
        <v>21</v>
      </c>
    </row>
    <row r="298" spans="1:14" ht="60" customHeight="1" x14ac:dyDescent="0.35">
      <c r="A298" s="11" t="s">
        <v>1263</v>
      </c>
      <c r="B298" s="1" t="s">
        <v>1264</v>
      </c>
      <c r="C298" s="2" t="s">
        <v>16</v>
      </c>
      <c r="D298" s="3" t="s">
        <v>1035</v>
      </c>
      <c r="E298" s="4" t="s">
        <v>18</v>
      </c>
      <c r="F298" s="4" t="s">
        <v>19</v>
      </c>
      <c r="G298" s="4" t="s">
        <v>20</v>
      </c>
      <c r="H298" s="4" t="s">
        <v>21</v>
      </c>
      <c r="I298" s="5" t="s">
        <v>21</v>
      </c>
      <c r="J298" s="1" t="s">
        <v>1265</v>
      </c>
      <c r="K298" s="1" t="s">
        <v>1266</v>
      </c>
      <c r="L298" s="1" t="s">
        <v>1267</v>
      </c>
      <c r="M298" s="4" t="str">
        <f t="shared" si="1"/>
        <v>Outstanding</v>
      </c>
      <c r="N298" s="13" t="s">
        <v>21</v>
      </c>
    </row>
    <row r="299" spans="1:14" ht="60" customHeight="1" x14ac:dyDescent="0.35">
      <c r="A299" s="11" t="s">
        <v>1268</v>
      </c>
      <c r="B299" s="1" t="s">
        <v>1269</v>
      </c>
      <c r="C299" s="2" t="s">
        <v>16</v>
      </c>
      <c r="D299" s="3" t="s">
        <v>1035</v>
      </c>
      <c r="E299" s="4" t="s">
        <v>18</v>
      </c>
      <c r="F299" s="4" t="s">
        <v>19</v>
      </c>
      <c r="G299" s="4" t="s">
        <v>20</v>
      </c>
      <c r="H299" s="4" t="s">
        <v>21</v>
      </c>
      <c r="I299" s="5" t="s">
        <v>21</v>
      </c>
      <c r="J299" s="1" t="s">
        <v>1270</v>
      </c>
      <c r="K299" s="1" t="s">
        <v>1271</v>
      </c>
      <c r="L299" s="1" t="s">
        <v>1272</v>
      </c>
      <c r="M299" s="4" t="str">
        <f t="shared" si="1"/>
        <v>Outstanding</v>
      </c>
      <c r="N299" s="13" t="s">
        <v>21</v>
      </c>
    </row>
    <row r="300" spans="1:14" ht="60" customHeight="1" x14ac:dyDescent="0.35">
      <c r="A300" s="11" t="s">
        <v>1273</v>
      </c>
      <c r="B300" s="1" t="s">
        <v>1269</v>
      </c>
      <c r="C300" s="2" t="s">
        <v>16</v>
      </c>
      <c r="D300" s="3" t="s">
        <v>1035</v>
      </c>
      <c r="E300" s="4" t="s">
        <v>18</v>
      </c>
      <c r="F300" s="4" t="s">
        <v>19</v>
      </c>
      <c r="G300" s="4" t="s">
        <v>20</v>
      </c>
      <c r="H300" s="4" t="s">
        <v>21</v>
      </c>
      <c r="I300" s="5" t="s">
        <v>21</v>
      </c>
      <c r="J300" s="1" t="s">
        <v>1274</v>
      </c>
      <c r="K300" s="1" t="s">
        <v>1271</v>
      </c>
      <c r="L300" s="1" t="s">
        <v>1275</v>
      </c>
      <c r="M300" s="4" t="str">
        <f t="shared" si="1"/>
        <v>Outstanding</v>
      </c>
      <c r="N300" s="13" t="s">
        <v>21</v>
      </c>
    </row>
    <row r="301" spans="1:14" ht="60" customHeight="1" x14ac:dyDescent="0.35">
      <c r="A301" s="11" t="s">
        <v>1276</v>
      </c>
      <c r="B301" s="1" t="s">
        <v>1277</v>
      </c>
      <c r="C301" s="2" t="s">
        <v>27</v>
      </c>
      <c r="D301" s="3" t="s">
        <v>1035</v>
      </c>
      <c r="E301" s="4" t="s">
        <v>18</v>
      </c>
      <c r="F301" s="4" t="s">
        <v>19</v>
      </c>
      <c r="G301" s="4" t="s">
        <v>20</v>
      </c>
      <c r="H301" s="4" t="s">
        <v>21</v>
      </c>
      <c r="I301" s="5" t="s">
        <v>21</v>
      </c>
      <c r="J301" s="1" t="s">
        <v>1278</v>
      </c>
      <c r="K301" s="1" t="s">
        <v>1279</v>
      </c>
      <c r="L301" s="1" t="s">
        <v>1280</v>
      </c>
      <c r="M301" s="4" t="str">
        <f t="shared" si="1"/>
        <v>Outstanding</v>
      </c>
      <c r="N301" s="13" t="s">
        <v>21</v>
      </c>
    </row>
    <row r="302" spans="1:14" ht="60" customHeight="1" x14ac:dyDescent="0.35">
      <c r="A302" s="11" t="s">
        <v>1281</v>
      </c>
      <c r="B302" s="1" t="s">
        <v>1282</v>
      </c>
      <c r="C302" s="2" t="s">
        <v>27</v>
      </c>
      <c r="D302" s="3" t="s">
        <v>1035</v>
      </c>
      <c r="E302" s="4" t="s">
        <v>18</v>
      </c>
      <c r="F302" s="4" t="s">
        <v>19</v>
      </c>
      <c r="G302" s="4" t="s">
        <v>20</v>
      </c>
      <c r="H302" s="4" t="s">
        <v>21</v>
      </c>
      <c r="I302" s="5" t="s">
        <v>21</v>
      </c>
      <c r="J302" s="1" t="s">
        <v>1283</v>
      </c>
      <c r="K302" s="1" t="s">
        <v>1279</v>
      </c>
      <c r="L302" s="1" t="s">
        <v>1284</v>
      </c>
      <c r="M302" s="4" t="str">
        <f t="shared" si="1"/>
        <v>Outstanding</v>
      </c>
      <c r="N302" s="13" t="s">
        <v>21</v>
      </c>
    </row>
    <row r="303" spans="1:14" ht="60" customHeight="1" x14ac:dyDescent="0.35">
      <c r="A303" s="11" t="s">
        <v>1285</v>
      </c>
      <c r="B303" s="1" t="s">
        <v>1286</v>
      </c>
      <c r="C303" s="2" t="s">
        <v>27</v>
      </c>
      <c r="D303" s="3" t="s">
        <v>1035</v>
      </c>
      <c r="E303" s="4" t="s">
        <v>18</v>
      </c>
      <c r="F303" s="4" t="s">
        <v>19</v>
      </c>
      <c r="G303" s="4" t="s">
        <v>20</v>
      </c>
      <c r="H303" s="4" t="s">
        <v>21</v>
      </c>
      <c r="I303" s="5" t="s">
        <v>21</v>
      </c>
      <c r="J303" s="1" t="s">
        <v>1287</v>
      </c>
      <c r="K303" s="1" t="s">
        <v>1288</v>
      </c>
      <c r="L303" s="1" t="s">
        <v>1289</v>
      </c>
      <c r="M303" s="4" t="str">
        <f t="shared" si="1"/>
        <v>Outstanding</v>
      </c>
      <c r="N303" s="13" t="s">
        <v>21</v>
      </c>
    </row>
    <row r="304" spans="1:14" ht="60" customHeight="1" x14ac:dyDescent="0.35">
      <c r="A304" s="11" t="s">
        <v>1290</v>
      </c>
      <c r="B304" s="1" t="s">
        <v>1291</v>
      </c>
      <c r="C304" s="2" t="s">
        <v>27</v>
      </c>
      <c r="D304" s="3" t="s">
        <v>1035</v>
      </c>
      <c r="E304" s="4" t="s">
        <v>18</v>
      </c>
      <c r="F304" s="4" t="s">
        <v>19</v>
      </c>
      <c r="G304" s="4" t="s">
        <v>20</v>
      </c>
      <c r="H304" s="4" t="s">
        <v>21</v>
      </c>
      <c r="I304" s="5" t="s">
        <v>21</v>
      </c>
      <c r="J304" s="1" t="s">
        <v>1292</v>
      </c>
      <c r="K304" s="1" t="s">
        <v>1288</v>
      </c>
      <c r="L304" s="1" t="s">
        <v>1293</v>
      </c>
      <c r="M304" s="4" t="str">
        <f t="shared" si="1"/>
        <v>Outstanding</v>
      </c>
      <c r="N304" s="13" t="s">
        <v>21</v>
      </c>
    </row>
    <row r="305" spans="1:14" ht="60" customHeight="1" x14ac:dyDescent="0.35">
      <c r="A305" s="11" t="s">
        <v>1294</v>
      </c>
      <c r="B305" s="1" t="s">
        <v>1295</v>
      </c>
      <c r="C305" s="2" t="s">
        <v>27</v>
      </c>
      <c r="D305" s="3" t="s">
        <v>1035</v>
      </c>
      <c r="E305" s="4" t="s">
        <v>18</v>
      </c>
      <c r="F305" s="4" t="s">
        <v>19</v>
      </c>
      <c r="G305" s="4" t="s">
        <v>20</v>
      </c>
      <c r="H305" s="4" t="s">
        <v>21</v>
      </c>
      <c r="I305" s="5" t="s">
        <v>21</v>
      </c>
      <c r="J305" s="1" t="s">
        <v>1296</v>
      </c>
      <c r="K305" s="1" t="s">
        <v>1297</v>
      </c>
      <c r="L305" s="1" t="s">
        <v>1298</v>
      </c>
      <c r="M305" s="4" t="str">
        <f t="shared" si="1"/>
        <v>Outstanding</v>
      </c>
      <c r="N305" s="13" t="s">
        <v>21</v>
      </c>
    </row>
    <row r="306" spans="1:14" ht="60" customHeight="1" x14ac:dyDescent="0.35">
      <c r="A306" s="11" t="s">
        <v>1299</v>
      </c>
      <c r="B306" s="1" t="s">
        <v>1300</v>
      </c>
      <c r="C306" s="2" t="s">
        <v>27</v>
      </c>
      <c r="D306" s="3" t="s">
        <v>1035</v>
      </c>
      <c r="E306" s="4" t="s">
        <v>18</v>
      </c>
      <c r="F306" s="4" t="s">
        <v>19</v>
      </c>
      <c r="G306" s="4" t="s">
        <v>20</v>
      </c>
      <c r="H306" s="4" t="s">
        <v>21</v>
      </c>
      <c r="I306" s="5" t="s">
        <v>21</v>
      </c>
      <c r="J306" s="1" t="s">
        <v>1301</v>
      </c>
      <c r="K306" s="1" t="s">
        <v>1297</v>
      </c>
      <c r="L306" s="1" t="s">
        <v>1302</v>
      </c>
      <c r="M306" s="4" t="str">
        <f t="shared" si="1"/>
        <v>Outstanding</v>
      </c>
      <c r="N306" s="13" t="s">
        <v>21</v>
      </c>
    </row>
    <row r="307" spans="1:14" ht="60" customHeight="1" x14ac:dyDescent="0.35">
      <c r="A307" s="11" t="s">
        <v>1303</v>
      </c>
      <c r="B307" s="1" t="s">
        <v>1304</v>
      </c>
      <c r="C307" s="2" t="s">
        <v>27</v>
      </c>
      <c r="D307" s="3" t="s">
        <v>1035</v>
      </c>
      <c r="E307" s="4" t="s">
        <v>18</v>
      </c>
      <c r="F307" s="4" t="s">
        <v>19</v>
      </c>
      <c r="G307" s="4" t="s">
        <v>20</v>
      </c>
      <c r="H307" s="4" t="s">
        <v>21</v>
      </c>
      <c r="I307" s="5" t="s">
        <v>21</v>
      </c>
      <c r="J307" s="1" t="s">
        <v>1305</v>
      </c>
      <c r="K307" s="1" t="s">
        <v>1306</v>
      </c>
      <c r="L307" s="1" t="s">
        <v>1307</v>
      </c>
      <c r="M307" s="4" t="str">
        <f t="shared" si="1"/>
        <v>Outstanding</v>
      </c>
      <c r="N307" s="13" t="s">
        <v>21</v>
      </c>
    </row>
    <row r="308" spans="1:14" ht="60" customHeight="1" x14ac:dyDescent="0.35">
      <c r="A308" s="11" t="s">
        <v>1308</v>
      </c>
      <c r="B308" s="1" t="s">
        <v>1309</v>
      </c>
      <c r="C308" s="2" t="s">
        <v>27</v>
      </c>
      <c r="D308" s="3" t="s">
        <v>1035</v>
      </c>
      <c r="E308" s="4" t="s">
        <v>18</v>
      </c>
      <c r="F308" s="4" t="s">
        <v>19</v>
      </c>
      <c r="G308" s="4" t="s">
        <v>20</v>
      </c>
      <c r="H308" s="4" t="s">
        <v>21</v>
      </c>
      <c r="I308" s="5" t="s">
        <v>21</v>
      </c>
      <c r="J308" s="1" t="s">
        <v>1310</v>
      </c>
      <c r="K308" s="1" t="s">
        <v>1311</v>
      </c>
      <c r="L308" s="1" t="s">
        <v>1312</v>
      </c>
      <c r="M308" s="4" t="str">
        <f t="shared" si="1"/>
        <v>Outstanding</v>
      </c>
      <c r="N308" s="13" t="s">
        <v>21</v>
      </c>
    </row>
    <row r="309" spans="1:14" ht="60" customHeight="1" x14ac:dyDescent="0.35">
      <c r="A309" s="11" t="s">
        <v>1313</v>
      </c>
      <c r="B309" s="1" t="s">
        <v>1314</v>
      </c>
      <c r="C309" s="2" t="s">
        <v>27</v>
      </c>
      <c r="D309" s="3" t="s">
        <v>1035</v>
      </c>
      <c r="E309" s="4" t="s">
        <v>18</v>
      </c>
      <c r="F309" s="4" t="s">
        <v>19</v>
      </c>
      <c r="G309" s="4" t="s">
        <v>20</v>
      </c>
      <c r="H309" s="4" t="s">
        <v>21</v>
      </c>
      <c r="I309" s="5" t="s">
        <v>21</v>
      </c>
      <c r="J309" s="1" t="s">
        <v>1315</v>
      </c>
      <c r="K309" s="1" t="s">
        <v>1316</v>
      </c>
      <c r="L309" s="1" t="s">
        <v>1317</v>
      </c>
      <c r="M309" s="4" t="str">
        <f t="shared" si="1"/>
        <v>Outstanding</v>
      </c>
      <c r="N309" s="13" t="s">
        <v>21</v>
      </c>
    </row>
    <row r="310" spans="1:14" ht="60" customHeight="1" x14ac:dyDescent="0.35">
      <c r="A310" s="11" t="s">
        <v>1318</v>
      </c>
      <c r="B310" s="1" t="s">
        <v>1319</v>
      </c>
      <c r="C310" s="2" t="s">
        <v>27</v>
      </c>
      <c r="D310" s="3" t="s">
        <v>1035</v>
      </c>
      <c r="E310" s="4" t="s">
        <v>18</v>
      </c>
      <c r="F310" s="4" t="s">
        <v>19</v>
      </c>
      <c r="G310" s="4" t="s">
        <v>20</v>
      </c>
      <c r="H310" s="4" t="s">
        <v>21</v>
      </c>
      <c r="I310" s="5" t="s">
        <v>21</v>
      </c>
      <c r="J310" s="1" t="s">
        <v>1320</v>
      </c>
      <c r="K310" s="1" t="s">
        <v>1321</v>
      </c>
      <c r="L310" s="1" t="s">
        <v>1322</v>
      </c>
      <c r="M310" s="4" t="str">
        <f t="shared" si="1"/>
        <v>Outstanding</v>
      </c>
      <c r="N310" s="13" t="s">
        <v>21</v>
      </c>
    </row>
    <row r="311" spans="1:14" ht="60" customHeight="1" x14ac:dyDescent="0.35">
      <c r="A311" s="11" t="s">
        <v>1323</v>
      </c>
      <c r="B311" s="1" t="s">
        <v>1324</v>
      </c>
      <c r="C311" s="2" t="s">
        <v>27</v>
      </c>
      <c r="D311" s="3" t="s">
        <v>1035</v>
      </c>
      <c r="E311" s="4" t="s">
        <v>18</v>
      </c>
      <c r="F311" s="4" t="s">
        <v>19</v>
      </c>
      <c r="G311" s="4" t="s">
        <v>20</v>
      </c>
      <c r="H311" s="4" t="s">
        <v>21</v>
      </c>
      <c r="I311" s="5" t="s">
        <v>21</v>
      </c>
      <c r="J311" s="1" t="s">
        <v>1325</v>
      </c>
      <c r="K311" s="1" t="s">
        <v>1326</v>
      </c>
      <c r="L311" s="1" t="s">
        <v>1327</v>
      </c>
      <c r="M311" s="4" t="str">
        <f t="shared" si="1"/>
        <v>Outstanding</v>
      </c>
      <c r="N311" s="13" t="s">
        <v>21</v>
      </c>
    </row>
    <row r="312" spans="1:14" ht="60" customHeight="1" x14ac:dyDescent="0.35">
      <c r="A312" s="11" t="s">
        <v>1328</v>
      </c>
      <c r="B312" s="1" t="s">
        <v>1329</v>
      </c>
      <c r="C312" s="2" t="s">
        <v>27</v>
      </c>
      <c r="D312" s="3" t="s">
        <v>1035</v>
      </c>
      <c r="E312" s="4" t="s">
        <v>18</v>
      </c>
      <c r="F312" s="4" t="s">
        <v>19</v>
      </c>
      <c r="G312" s="4" t="s">
        <v>20</v>
      </c>
      <c r="H312" s="4" t="s">
        <v>21</v>
      </c>
      <c r="I312" s="5" t="s">
        <v>21</v>
      </c>
      <c r="J312" s="1" t="s">
        <v>1330</v>
      </c>
      <c r="K312" s="1" t="s">
        <v>1331</v>
      </c>
      <c r="L312" s="1" t="s">
        <v>1332</v>
      </c>
      <c r="M312" s="4" t="str">
        <f t="shared" si="1"/>
        <v>Outstanding</v>
      </c>
      <c r="N312" s="13" t="s">
        <v>21</v>
      </c>
    </row>
    <row r="313" spans="1:14" ht="60" customHeight="1" x14ac:dyDescent="0.35">
      <c r="A313" s="11" t="s">
        <v>1333</v>
      </c>
      <c r="B313" s="1" t="s">
        <v>1334</v>
      </c>
      <c r="C313" s="2" t="s">
        <v>27</v>
      </c>
      <c r="D313" s="3" t="s">
        <v>1035</v>
      </c>
      <c r="E313" s="4" t="s">
        <v>18</v>
      </c>
      <c r="F313" s="4" t="s">
        <v>19</v>
      </c>
      <c r="G313" s="4" t="s">
        <v>20</v>
      </c>
      <c r="H313" s="4" t="s">
        <v>21</v>
      </c>
      <c r="I313" s="5" t="s">
        <v>21</v>
      </c>
      <c r="J313" s="1" t="s">
        <v>1335</v>
      </c>
      <c r="K313" s="1" t="s">
        <v>1336</v>
      </c>
      <c r="L313" s="1" t="s">
        <v>1337</v>
      </c>
      <c r="M313" s="4" t="str">
        <f t="shared" si="1"/>
        <v>Outstanding</v>
      </c>
      <c r="N313" s="13" t="s">
        <v>21</v>
      </c>
    </row>
    <row r="314" spans="1:14" ht="60" customHeight="1" x14ac:dyDescent="0.35">
      <c r="A314" s="11" t="s">
        <v>1338</v>
      </c>
      <c r="B314" s="1" t="s">
        <v>1339</v>
      </c>
      <c r="C314" s="2" t="s">
        <v>27</v>
      </c>
      <c r="D314" s="3" t="s">
        <v>1035</v>
      </c>
      <c r="E314" s="4" t="s">
        <v>18</v>
      </c>
      <c r="F314" s="4" t="s">
        <v>19</v>
      </c>
      <c r="G314" s="4" t="s">
        <v>20</v>
      </c>
      <c r="H314" s="4" t="s">
        <v>21</v>
      </c>
      <c r="I314" s="5" t="s">
        <v>21</v>
      </c>
      <c r="J314" s="1" t="s">
        <v>1340</v>
      </c>
      <c r="K314" s="1" t="s">
        <v>1341</v>
      </c>
      <c r="L314" s="1" t="s">
        <v>1342</v>
      </c>
      <c r="M314" s="4" t="str">
        <f t="shared" si="1"/>
        <v>Outstanding</v>
      </c>
      <c r="N314" s="13" t="s">
        <v>21</v>
      </c>
    </row>
    <row r="315" spans="1:14" ht="60" customHeight="1" x14ac:dyDescent="0.35">
      <c r="A315" s="11" t="s">
        <v>1343</v>
      </c>
      <c r="B315" s="1" t="s">
        <v>1344</v>
      </c>
      <c r="C315" s="2" t="s">
        <v>27</v>
      </c>
      <c r="D315" s="3" t="s">
        <v>1035</v>
      </c>
      <c r="E315" s="4" t="s">
        <v>18</v>
      </c>
      <c r="F315" s="4" t="s">
        <v>19</v>
      </c>
      <c r="G315" s="4" t="s">
        <v>20</v>
      </c>
      <c r="H315" s="4" t="s">
        <v>21</v>
      </c>
      <c r="I315" s="5" t="s">
        <v>21</v>
      </c>
      <c r="J315" s="1" t="s">
        <v>1345</v>
      </c>
      <c r="K315" s="1" t="s">
        <v>1341</v>
      </c>
      <c r="L315" s="1" t="s">
        <v>1346</v>
      </c>
      <c r="M315" s="4" t="str">
        <f t="shared" si="1"/>
        <v>Outstanding</v>
      </c>
      <c r="N315" s="13" t="s">
        <v>21</v>
      </c>
    </row>
    <row r="316" spans="1:14" ht="60" customHeight="1" x14ac:dyDescent="0.35">
      <c r="A316" s="11" t="s">
        <v>1347</v>
      </c>
      <c r="B316" s="1" t="s">
        <v>1348</v>
      </c>
      <c r="C316" s="2" t="s">
        <v>27</v>
      </c>
      <c r="D316" s="3" t="s">
        <v>1035</v>
      </c>
      <c r="E316" s="4" t="s">
        <v>18</v>
      </c>
      <c r="F316" s="4" t="s">
        <v>19</v>
      </c>
      <c r="G316" s="4" t="s">
        <v>20</v>
      </c>
      <c r="H316" s="4" t="s">
        <v>21</v>
      </c>
      <c r="I316" s="5" t="s">
        <v>21</v>
      </c>
      <c r="J316" s="1" t="s">
        <v>1349</v>
      </c>
      <c r="K316" s="1" t="s">
        <v>1350</v>
      </c>
      <c r="L316" s="1" t="s">
        <v>1351</v>
      </c>
      <c r="M316" s="4" t="str">
        <f t="shared" si="1"/>
        <v>Outstanding</v>
      </c>
      <c r="N316" s="13" t="s">
        <v>21</v>
      </c>
    </row>
    <row r="317" spans="1:14" ht="60" customHeight="1" x14ac:dyDescent="0.35">
      <c r="A317" s="11" t="s">
        <v>1352</v>
      </c>
      <c r="B317" s="1" t="s">
        <v>1353</v>
      </c>
      <c r="C317" s="2" t="s">
        <v>27</v>
      </c>
      <c r="D317" s="3" t="s">
        <v>1035</v>
      </c>
      <c r="E317" s="4" t="s">
        <v>18</v>
      </c>
      <c r="F317" s="4" t="s">
        <v>19</v>
      </c>
      <c r="G317" s="4" t="s">
        <v>20</v>
      </c>
      <c r="H317" s="4" t="s">
        <v>21</v>
      </c>
      <c r="I317" s="5" t="s">
        <v>21</v>
      </c>
      <c r="J317" s="1" t="s">
        <v>1354</v>
      </c>
      <c r="K317" s="1" t="s">
        <v>1355</v>
      </c>
      <c r="L317" s="1" t="s">
        <v>1356</v>
      </c>
      <c r="M317" s="4" t="str">
        <f t="shared" si="1"/>
        <v>Outstanding</v>
      </c>
      <c r="N317" s="13" t="s">
        <v>21</v>
      </c>
    </row>
    <row r="318" spans="1:14" ht="60" customHeight="1" x14ac:dyDescent="0.35">
      <c r="A318" s="11" t="s">
        <v>1357</v>
      </c>
      <c r="B318" s="1" t="s">
        <v>1358</v>
      </c>
      <c r="C318" s="2" t="s">
        <v>27</v>
      </c>
      <c r="D318" s="3" t="s">
        <v>1035</v>
      </c>
      <c r="E318" s="4" t="s">
        <v>18</v>
      </c>
      <c r="F318" s="4" t="s">
        <v>19</v>
      </c>
      <c r="G318" s="4" t="s">
        <v>20</v>
      </c>
      <c r="H318" s="4" t="s">
        <v>21</v>
      </c>
      <c r="I318" s="5" t="s">
        <v>21</v>
      </c>
      <c r="J318" s="1" t="s">
        <v>1359</v>
      </c>
      <c r="K318" s="1" t="s">
        <v>1360</v>
      </c>
      <c r="L318" s="1" t="s">
        <v>1361</v>
      </c>
      <c r="M318" s="4" t="str">
        <f t="shared" si="1"/>
        <v>Outstanding</v>
      </c>
      <c r="N318" s="13" t="s">
        <v>21</v>
      </c>
    </row>
    <row r="319" spans="1:14" ht="60" customHeight="1" x14ac:dyDescent="0.35">
      <c r="A319" s="11" t="s">
        <v>1362</v>
      </c>
      <c r="B319" s="1" t="s">
        <v>1363</v>
      </c>
      <c r="C319" s="2" t="s">
        <v>27</v>
      </c>
      <c r="D319" s="3" t="s">
        <v>1035</v>
      </c>
      <c r="E319" s="4" t="s">
        <v>18</v>
      </c>
      <c r="F319" s="4" t="s">
        <v>19</v>
      </c>
      <c r="G319" s="4" t="s">
        <v>20</v>
      </c>
      <c r="H319" s="4" t="s">
        <v>21</v>
      </c>
      <c r="I319" s="5" t="s">
        <v>21</v>
      </c>
      <c r="J319" s="1" t="s">
        <v>1364</v>
      </c>
      <c r="K319" s="1" t="s">
        <v>1365</v>
      </c>
      <c r="L319" s="1" t="s">
        <v>1366</v>
      </c>
      <c r="M319" s="4" t="str">
        <f t="shared" si="1"/>
        <v>Outstanding</v>
      </c>
      <c r="N319" s="13" t="s">
        <v>21</v>
      </c>
    </row>
    <row r="320" spans="1:14" ht="60" customHeight="1" x14ac:dyDescent="0.35">
      <c r="A320" s="11" t="s">
        <v>1367</v>
      </c>
      <c r="B320" s="1" t="s">
        <v>1368</v>
      </c>
      <c r="C320" s="2" t="s">
        <v>27</v>
      </c>
      <c r="D320" s="3" t="s">
        <v>1035</v>
      </c>
      <c r="E320" s="4" t="s">
        <v>18</v>
      </c>
      <c r="F320" s="4" t="s">
        <v>19</v>
      </c>
      <c r="G320" s="4" t="s">
        <v>20</v>
      </c>
      <c r="H320" s="4" t="s">
        <v>21</v>
      </c>
      <c r="I320" s="5" t="s">
        <v>21</v>
      </c>
      <c r="J320" s="1" t="s">
        <v>1369</v>
      </c>
      <c r="K320" s="1" t="s">
        <v>1370</v>
      </c>
      <c r="L320" s="1" t="s">
        <v>1371</v>
      </c>
      <c r="M320" s="4" t="str">
        <f t="shared" si="1"/>
        <v>Outstanding</v>
      </c>
      <c r="N320" s="13" t="s">
        <v>21</v>
      </c>
    </row>
    <row r="321" spans="1:14" ht="60" customHeight="1" x14ac:dyDescent="0.35">
      <c r="A321" s="11" t="s">
        <v>1372</v>
      </c>
      <c r="B321" s="1" t="s">
        <v>1373</v>
      </c>
      <c r="C321" s="2" t="s">
        <v>27</v>
      </c>
      <c r="D321" s="3" t="s">
        <v>1035</v>
      </c>
      <c r="E321" s="4" t="s">
        <v>18</v>
      </c>
      <c r="F321" s="4" t="s">
        <v>19</v>
      </c>
      <c r="G321" s="4" t="s">
        <v>20</v>
      </c>
      <c r="H321" s="4" t="s">
        <v>21</v>
      </c>
      <c r="I321" s="5" t="s">
        <v>21</v>
      </c>
      <c r="J321" s="1" t="s">
        <v>1374</v>
      </c>
      <c r="K321" s="1" t="s">
        <v>1375</v>
      </c>
      <c r="L321" s="1" t="s">
        <v>1376</v>
      </c>
      <c r="M321" s="4" t="str">
        <f t="shared" si="1"/>
        <v>Outstanding</v>
      </c>
      <c r="N321" s="13" t="s">
        <v>21</v>
      </c>
    </row>
    <row r="322" spans="1:14" ht="60" customHeight="1" x14ac:dyDescent="0.35">
      <c r="A322" s="11" t="s">
        <v>1377</v>
      </c>
      <c r="B322" s="1" t="s">
        <v>1378</v>
      </c>
      <c r="C322" s="2" t="s">
        <v>27</v>
      </c>
      <c r="D322" s="3" t="s">
        <v>1035</v>
      </c>
      <c r="E322" s="4" t="s">
        <v>18</v>
      </c>
      <c r="F322" s="4" t="s">
        <v>19</v>
      </c>
      <c r="G322" s="4" t="s">
        <v>20</v>
      </c>
      <c r="H322" s="4" t="s">
        <v>21</v>
      </c>
      <c r="I322" s="5" t="s">
        <v>21</v>
      </c>
      <c r="J322" s="1" t="s">
        <v>1379</v>
      </c>
      <c r="K322" s="1" t="s">
        <v>1380</v>
      </c>
      <c r="L322" s="1" t="s">
        <v>1381</v>
      </c>
      <c r="M322" s="4" t="str">
        <f t="shared" si="1"/>
        <v>Outstanding</v>
      </c>
      <c r="N322" s="13" t="s">
        <v>21</v>
      </c>
    </row>
    <row r="323" spans="1:14" ht="60" customHeight="1" x14ac:dyDescent="0.35">
      <c r="A323" s="11" t="s">
        <v>1382</v>
      </c>
      <c r="B323" s="1" t="s">
        <v>1383</v>
      </c>
      <c r="C323" s="2" t="s">
        <v>27</v>
      </c>
      <c r="D323" s="3" t="s">
        <v>1035</v>
      </c>
      <c r="E323" s="4" t="s">
        <v>18</v>
      </c>
      <c r="F323" s="4" t="s">
        <v>19</v>
      </c>
      <c r="G323" s="4" t="s">
        <v>20</v>
      </c>
      <c r="H323" s="4" t="s">
        <v>21</v>
      </c>
      <c r="I323" s="5" t="s">
        <v>21</v>
      </c>
      <c r="J323" s="1" t="s">
        <v>1384</v>
      </c>
      <c r="K323" s="1" t="s">
        <v>1385</v>
      </c>
      <c r="L323" s="1" t="s">
        <v>1386</v>
      </c>
      <c r="M323" s="4" t="str">
        <f t="shared" si="1"/>
        <v>Outstanding</v>
      </c>
      <c r="N323" s="13" t="s">
        <v>21</v>
      </c>
    </row>
    <row r="324" spans="1:14" ht="60" customHeight="1" x14ac:dyDescent="0.35">
      <c r="A324" s="11" t="s">
        <v>1387</v>
      </c>
      <c r="B324" s="1" t="s">
        <v>1388</v>
      </c>
      <c r="C324" s="2" t="s">
        <v>27</v>
      </c>
      <c r="D324" s="3" t="s">
        <v>1035</v>
      </c>
      <c r="E324" s="4" t="s">
        <v>18</v>
      </c>
      <c r="F324" s="4" t="s">
        <v>19</v>
      </c>
      <c r="G324" s="4" t="s">
        <v>20</v>
      </c>
      <c r="H324" s="4" t="s">
        <v>21</v>
      </c>
      <c r="I324" s="5" t="s">
        <v>21</v>
      </c>
      <c r="J324" s="1" t="s">
        <v>1389</v>
      </c>
      <c r="K324" s="1" t="s">
        <v>1390</v>
      </c>
      <c r="L324" s="1" t="s">
        <v>1391</v>
      </c>
      <c r="M324" s="4" t="str">
        <f t="shared" si="1"/>
        <v>Outstanding</v>
      </c>
      <c r="N324" s="13" t="s">
        <v>21</v>
      </c>
    </row>
    <row r="325" spans="1:14" ht="60" customHeight="1" x14ac:dyDescent="0.35">
      <c r="A325" s="11" t="s">
        <v>1392</v>
      </c>
      <c r="B325" s="1" t="s">
        <v>1393</v>
      </c>
      <c r="C325" s="2" t="s">
        <v>27</v>
      </c>
      <c r="D325" s="3" t="s">
        <v>1035</v>
      </c>
      <c r="E325" s="4" t="s">
        <v>18</v>
      </c>
      <c r="F325" s="4" t="s">
        <v>19</v>
      </c>
      <c r="G325" s="4" t="s">
        <v>20</v>
      </c>
      <c r="H325" s="4" t="s">
        <v>21</v>
      </c>
      <c r="I325" s="5" t="s">
        <v>21</v>
      </c>
      <c r="J325" s="1" t="s">
        <v>1394</v>
      </c>
      <c r="K325" s="1" t="s">
        <v>1395</v>
      </c>
      <c r="L325" s="1" t="s">
        <v>1396</v>
      </c>
      <c r="M325" s="4" t="str">
        <f t="shared" si="1"/>
        <v>Outstanding</v>
      </c>
      <c r="N325" s="13" t="s">
        <v>21</v>
      </c>
    </row>
    <row r="326" spans="1:14" ht="60" customHeight="1" x14ac:dyDescent="0.35">
      <c r="A326" s="11" t="s">
        <v>1397</v>
      </c>
      <c r="B326" s="1" t="s">
        <v>1398</v>
      </c>
      <c r="C326" s="2" t="s">
        <v>27</v>
      </c>
      <c r="D326" s="3" t="s">
        <v>1035</v>
      </c>
      <c r="E326" s="4" t="s">
        <v>18</v>
      </c>
      <c r="F326" s="4" t="s">
        <v>19</v>
      </c>
      <c r="G326" s="4" t="s">
        <v>20</v>
      </c>
      <c r="H326" s="4" t="s">
        <v>21</v>
      </c>
      <c r="I326" s="5" t="s">
        <v>21</v>
      </c>
      <c r="J326" s="1" t="s">
        <v>1399</v>
      </c>
      <c r="K326" s="1" t="s">
        <v>1400</v>
      </c>
      <c r="L326" s="1" t="s">
        <v>1401</v>
      </c>
      <c r="M326" s="4" t="str">
        <f t="shared" si="1"/>
        <v>Outstanding</v>
      </c>
      <c r="N326" s="13" t="s">
        <v>21</v>
      </c>
    </row>
    <row r="327" spans="1:14" ht="60" customHeight="1" x14ac:dyDescent="0.35">
      <c r="A327" s="11" t="s">
        <v>1402</v>
      </c>
      <c r="B327" s="1" t="s">
        <v>1403</v>
      </c>
      <c r="C327" s="2" t="s">
        <v>27</v>
      </c>
      <c r="D327" s="3" t="s">
        <v>1035</v>
      </c>
      <c r="E327" s="4" t="s">
        <v>18</v>
      </c>
      <c r="F327" s="4" t="s">
        <v>19</v>
      </c>
      <c r="G327" s="4" t="s">
        <v>20</v>
      </c>
      <c r="H327" s="4" t="s">
        <v>21</v>
      </c>
      <c r="I327" s="5" t="s">
        <v>21</v>
      </c>
      <c r="J327" s="1" t="s">
        <v>1404</v>
      </c>
      <c r="K327" s="1" t="s">
        <v>1400</v>
      </c>
      <c r="L327" s="1" t="s">
        <v>1405</v>
      </c>
      <c r="M327" s="4" t="str">
        <f t="shared" si="1"/>
        <v>Outstanding</v>
      </c>
      <c r="N327" s="13" t="s">
        <v>21</v>
      </c>
    </row>
    <row r="328" spans="1:14" ht="60" customHeight="1" x14ac:dyDescent="0.35">
      <c r="A328" s="11" t="s">
        <v>1406</v>
      </c>
      <c r="B328" s="1" t="s">
        <v>1407</v>
      </c>
      <c r="C328" s="2" t="s">
        <v>27</v>
      </c>
      <c r="D328" s="3" t="s">
        <v>1035</v>
      </c>
      <c r="E328" s="4" t="s">
        <v>18</v>
      </c>
      <c r="F328" s="4" t="s">
        <v>19</v>
      </c>
      <c r="G328" s="4" t="s">
        <v>20</v>
      </c>
      <c r="H328" s="4" t="s">
        <v>21</v>
      </c>
      <c r="I328" s="5" t="s">
        <v>21</v>
      </c>
      <c r="J328" s="1" t="s">
        <v>1408</v>
      </c>
      <c r="K328" s="1" t="s">
        <v>1409</v>
      </c>
      <c r="L328" s="1" t="s">
        <v>1410</v>
      </c>
      <c r="M328" s="4" t="str">
        <f t="shared" si="1"/>
        <v>Outstanding</v>
      </c>
      <c r="N328" s="13" t="s">
        <v>21</v>
      </c>
    </row>
    <row r="329" spans="1:14" ht="60" customHeight="1" x14ac:dyDescent="0.35">
      <c r="A329" s="11" t="s">
        <v>1411</v>
      </c>
      <c r="B329" s="1" t="s">
        <v>1412</v>
      </c>
      <c r="C329" s="2" t="s">
        <v>27</v>
      </c>
      <c r="D329" s="3" t="s">
        <v>1035</v>
      </c>
      <c r="E329" s="4" t="s">
        <v>18</v>
      </c>
      <c r="F329" s="4" t="s">
        <v>19</v>
      </c>
      <c r="G329" s="4" t="s">
        <v>20</v>
      </c>
      <c r="H329" s="4" t="s">
        <v>21</v>
      </c>
      <c r="I329" s="5" t="s">
        <v>21</v>
      </c>
      <c r="J329" s="1" t="s">
        <v>1413</v>
      </c>
      <c r="K329" s="1" t="s">
        <v>1414</v>
      </c>
      <c r="L329" s="1" t="s">
        <v>1415</v>
      </c>
      <c r="M329" s="4" t="str">
        <f t="shared" si="1"/>
        <v>Outstanding</v>
      </c>
      <c r="N329" s="13" t="s">
        <v>21</v>
      </c>
    </row>
    <row r="330" spans="1:14" ht="60" customHeight="1" x14ac:dyDescent="0.35">
      <c r="A330" s="11" t="s">
        <v>1416</v>
      </c>
      <c r="B330" s="1" t="s">
        <v>1417</v>
      </c>
      <c r="C330" s="2" t="s">
        <v>27</v>
      </c>
      <c r="D330" s="3" t="s">
        <v>1035</v>
      </c>
      <c r="E330" s="4" t="s">
        <v>18</v>
      </c>
      <c r="F330" s="4" t="s">
        <v>19</v>
      </c>
      <c r="G330" s="4" t="s">
        <v>20</v>
      </c>
      <c r="H330" s="4" t="s">
        <v>21</v>
      </c>
      <c r="I330" s="5" t="s">
        <v>21</v>
      </c>
      <c r="J330" s="1" t="s">
        <v>1418</v>
      </c>
      <c r="K330" s="1" t="s">
        <v>1419</v>
      </c>
      <c r="L330" s="1" t="s">
        <v>1420</v>
      </c>
      <c r="M330" s="4" t="str">
        <f t="shared" si="1"/>
        <v>Outstanding</v>
      </c>
      <c r="N330" s="13" t="s">
        <v>21</v>
      </c>
    </row>
    <row r="331" spans="1:14" ht="60" customHeight="1" x14ac:dyDescent="0.35">
      <c r="A331" s="11" t="s">
        <v>1421</v>
      </c>
      <c r="B331" s="1" t="s">
        <v>1422</v>
      </c>
      <c r="C331" s="2" t="s">
        <v>27</v>
      </c>
      <c r="D331" s="3" t="s">
        <v>1035</v>
      </c>
      <c r="E331" s="4" t="s">
        <v>18</v>
      </c>
      <c r="F331" s="4" t="s">
        <v>19</v>
      </c>
      <c r="G331" s="4" t="s">
        <v>20</v>
      </c>
      <c r="H331" s="4" t="s">
        <v>21</v>
      </c>
      <c r="I331" s="5" t="s">
        <v>21</v>
      </c>
      <c r="J331" s="1" t="s">
        <v>1423</v>
      </c>
      <c r="K331" s="1" t="s">
        <v>1424</v>
      </c>
      <c r="L331" s="1" t="s">
        <v>1425</v>
      </c>
      <c r="M331" s="4" t="str">
        <f t="shared" si="1"/>
        <v>Outstanding</v>
      </c>
      <c r="N331" s="13" t="s">
        <v>21</v>
      </c>
    </row>
    <row r="332" spans="1:14" ht="60" customHeight="1" x14ac:dyDescent="0.35">
      <c r="A332" s="11" t="s">
        <v>1426</v>
      </c>
      <c r="B332" s="1" t="s">
        <v>1427</v>
      </c>
      <c r="C332" s="2" t="s">
        <v>27</v>
      </c>
      <c r="D332" s="3" t="s">
        <v>1035</v>
      </c>
      <c r="E332" s="4" t="s">
        <v>18</v>
      </c>
      <c r="F332" s="4" t="s">
        <v>19</v>
      </c>
      <c r="G332" s="4" t="s">
        <v>20</v>
      </c>
      <c r="H332" s="4" t="s">
        <v>21</v>
      </c>
      <c r="I332" s="5" t="s">
        <v>21</v>
      </c>
      <c r="J332" s="1" t="s">
        <v>1428</v>
      </c>
      <c r="K332" s="1" t="s">
        <v>1429</v>
      </c>
      <c r="L332" s="1" t="s">
        <v>1430</v>
      </c>
      <c r="M332" s="4" t="str">
        <f t="shared" si="1"/>
        <v>Outstanding</v>
      </c>
      <c r="N332" s="13" t="s">
        <v>21</v>
      </c>
    </row>
    <row r="333" spans="1:14" ht="60" customHeight="1" x14ac:dyDescent="0.35">
      <c r="A333" s="11" t="s">
        <v>1431</v>
      </c>
      <c r="B333" s="1" t="s">
        <v>1432</v>
      </c>
      <c r="C333" s="2" t="s">
        <v>27</v>
      </c>
      <c r="D333" s="3" t="s">
        <v>1035</v>
      </c>
      <c r="E333" s="4" t="s">
        <v>18</v>
      </c>
      <c r="F333" s="4" t="s">
        <v>19</v>
      </c>
      <c r="G333" s="4" t="s">
        <v>20</v>
      </c>
      <c r="H333" s="4" t="s">
        <v>21</v>
      </c>
      <c r="I333" s="5" t="s">
        <v>21</v>
      </c>
      <c r="J333" s="1" t="s">
        <v>1433</v>
      </c>
      <c r="K333" s="1" t="s">
        <v>1434</v>
      </c>
      <c r="L333" s="1" t="s">
        <v>1435</v>
      </c>
      <c r="M333" s="4" t="str">
        <f t="shared" si="1"/>
        <v>Outstanding</v>
      </c>
      <c r="N333" s="13" t="s">
        <v>21</v>
      </c>
    </row>
    <row r="334" spans="1:14" ht="60" customHeight="1" x14ac:dyDescent="0.35">
      <c r="A334" s="11" t="s">
        <v>1436</v>
      </c>
      <c r="B334" s="1" t="s">
        <v>1437</v>
      </c>
      <c r="C334" s="2" t="s">
        <v>27</v>
      </c>
      <c r="D334" s="3" t="s">
        <v>1035</v>
      </c>
      <c r="E334" s="4" t="s">
        <v>18</v>
      </c>
      <c r="F334" s="4" t="s">
        <v>19</v>
      </c>
      <c r="G334" s="4" t="s">
        <v>20</v>
      </c>
      <c r="H334" s="4" t="s">
        <v>21</v>
      </c>
      <c r="I334" s="5" t="s">
        <v>21</v>
      </c>
      <c r="J334" s="1" t="s">
        <v>1438</v>
      </c>
      <c r="K334" s="1" t="s">
        <v>1439</v>
      </c>
      <c r="L334" s="1" t="s">
        <v>1440</v>
      </c>
      <c r="M334" s="4" t="str">
        <f t="shared" si="1"/>
        <v>Outstanding</v>
      </c>
      <c r="N334" s="13" t="s">
        <v>21</v>
      </c>
    </row>
    <row r="335" spans="1:14" ht="60" customHeight="1" x14ac:dyDescent="0.35">
      <c r="A335" s="11" t="s">
        <v>1441</v>
      </c>
      <c r="B335" s="1" t="s">
        <v>1442</v>
      </c>
      <c r="C335" s="2" t="s">
        <v>27</v>
      </c>
      <c r="D335" s="3" t="s">
        <v>1035</v>
      </c>
      <c r="E335" s="4" t="s">
        <v>18</v>
      </c>
      <c r="F335" s="4" t="s">
        <v>19</v>
      </c>
      <c r="G335" s="4" t="s">
        <v>20</v>
      </c>
      <c r="H335" s="4" t="s">
        <v>21</v>
      </c>
      <c r="I335" s="5" t="s">
        <v>21</v>
      </c>
      <c r="J335" s="1" t="s">
        <v>1443</v>
      </c>
      <c r="K335" s="1" t="s">
        <v>1444</v>
      </c>
      <c r="L335" s="1" t="s">
        <v>1445</v>
      </c>
      <c r="M335" s="4" t="str">
        <f t="shared" si="1"/>
        <v>Outstanding</v>
      </c>
      <c r="N335" s="13" t="s">
        <v>21</v>
      </c>
    </row>
    <row r="336" spans="1:14" ht="60" customHeight="1" x14ac:dyDescent="0.35">
      <c r="A336" s="11" t="s">
        <v>1446</v>
      </c>
      <c r="B336" s="1" t="s">
        <v>1447</v>
      </c>
      <c r="C336" s="2" t="s">
        <v>27</v>
      </c>
      <c r="D336" s="3" t="s">
        <v>1035</v>
      </c>
      <c r="E336" s="4" t="s">
        <v>18</v>
      </c>
      <c r="F336" s="4" t="s">
        <v>19</v>
      </c>
      <c r="G336" s="4" t="s">
        <v>20</v>
      </c>
      <c r="H336" s="4" t="s">
        <v>21</v>
      </c>
      <c r="I336" s="5" t="s">
        <v>21</v>
      </c>
      <c r="J336" s="1" t="s">
        <v>1448</v>
      </c>
      <c r="K336" s="1" t="s">
        <v>1449</v>
      </c>
      <c r="L336" s="1" t="s">
        <v>1450</v>
      </c>
      <c r="M336" s="4" t="str">
        <f t="shared" si="1"/>
        <v>Outstanding</v>
      </c>
      <c r="N336" s="13" t="s">
        <v>21</v>
      </c>
    </row>
    <row r="337" spans="1:14" ht="60" customHeight="1" x14ac:dyDescent="0.35">
      <c r="A337" s="11" t="s">
        <v>1451</v>
      </c>
      <c r="B337" s="1" t="s">
        <v>1452</v>
      </c>
      <c r="C337" s="2" t="s">
        <v>27</v>
      </c>
      <c r="D337" s="3" t="s">
        <v>1035</v>
      </c>
      <c r="E337" s="4" t="s">
        <v>18</v>
      </c>
      <c r="F337" s="4" t="s">
        <v>19</v>
      </c>
      <c r="G337" s="4" t="s">
        <v>20</v>
      </c>
      <c r="H337" s="4" t="s">
        <v>21</v>
      </c>
      <c r="I337" s="5" t="s">
        <v>21</v>
      </c>
      <c r="J337" s="1" t="s">
        <v>1453</v>
      </c>
      <c r="K337" s="1" t="s">
        <v>1454</v>
      </c>
      <c r="L337" s="1" t="s">
        <v>1455</v>
      </c>
      <c r="M337" s="4" t="str">
        <f t="shared" si="1"/>
        <v>Outstanding</v>
      </c>
      <c r="N337" s="13" t="s">
        <v>21</v>
      </c>
    </row>
    <row r="338" spans="1:14" ht="60" customHeight="1" x14ac:dyDescent="0.35">
      <c r="A338" s="11" t="s">
        <v>1456</v>
      </c>
      <c r="B338" s="1" t="s">
        <v>1457</v>
      </c>
      <c r="C338" s="2" t="s">
        <v>27</v>
      </c>
      <c r="D338" s="3" t="s">
        <v>1035</v>
      </c>
      <c r="E338" s="4" t="s">
        <v>18</v>
      </c>
      <c r="F338" s="4" t="s">
        <v>19</v>
      </c>
      <c r="G338" s="4" t="s">
        <v>20</v>
      </c>
      <c r="H338" s="4" t="s">
        <v>21</v>
      </c>
      <c r="I338" s="5" t="s">
        <v>21</v>
      </c>
      <c r="J338" s="1" t="s">
        <v>1458</v>
      </c>
      <c r="K338" s="1" t="s">
        <v>1459</v>
      </c>
      <c r="L338" s="1" t="s">
        <v>1460</v>
      </c>
      <c r="M338" s="4" t="str">
        <f t="shared" si="1"/>
        <v>Outstanding</v>
      </c>
      <c r="N338" s="13" t="s">
        <v>21</v>
      </c>
    </row>
    <row r="339" spans="1:14" ht="60" customHeight="1" x14ac:dyDescent="0.35">
      <c r="A339" s="11" t="s">
        <v>1461</v>
      </c>
      <c r="B339" s="1" t="s">
        <v>1462</v>
      </c>
      <c r="C339" s="2" t="s">
        <v>27</v>
      </c>
      <c r="D339" s="3" t="s">
        <v>1035</v>
      </c>
      <c r="E339" s="4" t="s">
        <v>18</v>
      </c>
      <c r="F339" s="4" t="s">
        <v>19</v>
      </c>
      <c r="G339" s="4" t="s">
        <v>20</v>
      </c>
      <c r="H339" s="4" t="s">
        <v>21</v>
      </c>
      <c r="I339" s="5" t="s">
        <v>21</v>
      </c>
      <c r="J339" s="1" t="s">
        <v>1463</v>
      </c>
      <c r="K339" s="1" t="s">
        <v>1464</v>
      </c>
      <c r="L339" s="1" t="s">
        <v>1465</v>
      </c>
      <c r="M339" s="4" t="str">
        <f t="shared" si="1"/>
        <v>Outstanding</v>
      </c>
      <c r="N339" s="13" t="s">
        <v>21</v>
      </c>
    </row>
    <row r="340" spans="1:14" ht="60" customHeight="1" x14ac:dyDescent="0.35">
      <c r="A340" s="11" t="s">
        <v>1466</v>
      </c>
      <c r="B340" s="1" t="s">
        <v>1467</v>
      </c>
      <c r="C340" s="2" t="s">
        <v>27</v>
      </c>
      <c r="D340" s="3" t="s">
        <v>1035</v>
      </c>
      <c r="E340" s="4" t="s">
        <v>18</v>
      </c>
      <c r="F340" s="4" t="s">
        <v>19</v>
      </c>
      <c r="G340" s="4" t="s">
        <v>20</v>
      </c>
      <c r="H340" s="4" t="s">
        <v>21</v>
      </c>
      <c r="I340" s="5" t="s">
        <v>21</v>
      </c>
      <c r="J340" s="1" t="s">
        <v>1468</v>
      </c>
      <c r="K340" s="1" t="s">
        <v>1469</v>
      </c>
      <c r="L340" s="1" t="s">
        <v>1470</v>
      </c>
      <c r="M340" s="4" t="str">
        <f t="shared" si="1"/>
        <v>Outstanding</v>
      </c>
      <c r="N340" s="13" t="s">
        <v>21</v>
      </c>
    </row>
    <row r="341" spans="1:14" ht="60" customHeight="1" x14ac:dyDescent="0.35">
      <c r="A341" s="11" t="s">
        <v>1471</v>
      </c>
      <c r="B341" s="1" t="s">
        <v>1472</v>
      </c>
      <c r="C341" s="2" t="s">
        <v>27</v>
      </c>
      <c r="D341" s="3" t="s">
        <v>1035</v>
      </c>
      <c r="E341" s="4" t="s">
        <v>18</v>
      </c>
      <c r="F341" s="4" t="s">
        <v>19</v>
      </c>
      <c r="G341" s="4" t="s">
        <v>20</v>
      </c>
      <c r="H341" s="4" t="s">
        <v>21</v>
      </c>
      <c r="I341" s="5" t="s">
        <v>21</v>
      </c>
      <c r="J341" s="1" t="s">
        <v>1473</v>
      </c>
      <c r="K341" s="1" t="s">
        <v>1474</v>
      </c>
      <c r="L341" s="1" t="s">
        <v>1475</v>
      </c>
      <c r="M341" s="4" t="str">
        <f t="shared" si="1"/>
        <v>Outstanding</v>
      </c>
      <c r="N341" s="13" t="s">
        <v>21</v>
      </c>
    </row>
    <row r="342" spans="1:14" ht="60" customHeight="1" x14ac:dyDescent="0.35">
      <c r="A342" s="11" t="s">
        <v>1476</v>
      </c>
      <c r="B342" s="1" t="s">
        <v>1477</v>
      </c>
      <c r="C342" s="2" t="s">
        <v>27</v>
      </c>
      <c r="D342" s="3" t="s">
        <v>1035</v>
      </c>
      <c r="E342" s="4" t="s">
        <v>18</v>
      </c>
      <c r="F342" s="4" t="s">
        <v>19</v>
      </c>
      <c r="G342" s="4" t="s">
        <v>20</v>
      </c>
      <c r="H342" s="4" t="s">
        <v>21</v>
      </c>
      <c r="I342" s="5" t="s">
        <v>21</v>
      </c>
      <c r="J342" s="1" t="s">
        <v>1478</v>
      </c>
      <c r="K342" s="1" t="s">
        <v>1479</v>
      </c>
      <c r="L342" s="1" t="s">
        <v>1480</v>
      </c>
      <c r="M342" s="4" t="str">
        <f t="shared" si="1"/>
        <v>Outstanding</v>
      </c>
      <c r="N342" s="13" t="s">
        <v>21</v>
      </c>
    </row>
    <row r="343" spans="1:14" ht="60" customHeight="1" x14ac:dyDescent="0.35">
      <c r="A343" s="11" t="s">
        <v>1481</v>
      </c>
      <c r="B343" s="1" t="s">
        <v>1482</v>
      </c>
      <c r="C343" s="2" t="s">
        <v>27</v>
      </c>
      <c r="D343" s="3" t="s">
        <v>1035</v>
      </c>
      <c r="E343" s="4" t="s">
        <v>18</v>
      </c>
      <c r="F343" s="4" t="s">
        <v>19</v>
      </c>
      <c r="G343" s="4" t="s">
        <v>20</v>
      </c>
      <c r="H343" s="4" t="s">
        <v>21</v>
      </c>
      <c r="I343" s="5" t="s">
        <v>21</v>
      </c>
      <c r="J343" s="1" t="s">
        <v>1483</v>
      </c>
      <c r="K343" s="1" t="s">
        <v>1484</v>
      </c>
      <c r="L343" s="1" t="s">
        <v>1485</v>
      </c>
      <c r="M343" s="4" t="str">
        <f t="shared" si="1"/>
        <v>Outstanding</v>
      </c>
      <c r="N343" s="13" t="s">
        <v>21</v>
      </c>
    </row>
    <row r="344" spans="1:14" ht="60" customHeight="1" x14ac:dyDescent="0.35">
      <c r="A344" s="11" t="s">
        <v>1486</v>
      </c>
      <c r="B344" s="1" t="s">
        <v>1487</v>
      </c>
      <c r="C344" s="2" t="s">
        <v>27</v>
      </c>
      <c r="D344" s="3" t="s">
        <v>1035</v>
      </c>
      <c r="E344" s="4" t="s">
        <v>18</v>
      </c>
      <c r="F344" s="4" t="s">
        <v>19</v>
      </c>
      <c r="G344" s="4" t="s">
        <v>20</v>
      </c>
      <c r="H344" s="4" t="s">
        <v>21</v>
      </c>
      <c r="I344" s="5" t="s">
        <v>21</v>
      </c>
      <c r="J344" s="1" t="s">
        <v>1488</v>
      </c>
      <c r="K344" s="1" t="s">
        <v>1489</v>
      </c>
      <c r="L344" s="1" t="s">
        <v>1490</v>
      </c>
      <c r="M344" s="4" t="str">
        <f t="shared" si="1"/>
        <v>Outstanding</v>
      </c>
      <c r="N344" s="13" t="s">
        <v>21</v>
      </c>
    </row>
    <row r="345" spans="1:14" ht="60" customHeight="1" x14ac:dyDescent="0.35">
      <c r="A345" s="11" t="s">
        <v>1491</v>
      </c>
      <c r="B345" s="1" t="s">
        <v>1492</v>
      </c>
      <c r="C345" s="2" t="s">
        <v>27</v>
      </c>
      <c r="D345" s="3" t="s">
        <v>1035</v>
      </c>
      <c r="E345" s="4" t="s">
        <v>18</v>
      </c>
      <c r="F345" s="4" t="s">
        <v>19</v>
      </c>
      <c r="G345" s="4" t="s">
        <v>20</v>
      </c>
      <c r="H345" s="4" t="s">
        <v>21</v>
      </c>
      <c r="I345" s="5" t="s">
        <v>21</v>
      </c>
      <c r="J345" s="1" t="s">
        <v>1493</v>
      </c>
      <c r="K345" s="1" t="s">
        <v>1494</v>
      </c>
      <c r="L345" s="1" t="s">
        <v>1495</v>
      </c>
      <c r="M345" s="4" t="str">
        <f t="shared" si="1"/>
        <v>Outstanding</v>
      </c>
      <c r="N345" s="13" t="s">
        <v>21</v>
      </c>
    </row>
    <row r="346" spans="1:14" ht="60" customHeight="1" x14ac:dyDescent="0.35">
      <c r="A346" s="11" t="s">
        <v>1496</v>
      </c>
      <c r="B346" s="1" t="s">
        <v>1497</v>
      </c>
      <c r="C346" s="2" t="s">
        <v>27</v>
      </c>
      <c r="D346" s="3" t="s">
        <v>1035</v>
      </c>
      <c r="E346" s="4" t="s">
        <v>18</v>
      </c>
      <c r="F346" s="4" t="s">
        <v>19</v>
      </c>
      <c r="G346" s="4" t="s">
        <v>20</v>
      </c>
      <c r="H346" s="4" t="s">
        <v>21</v>
      </c>
      <c r="I346" s="5" t="s">
        <v>21</v>
      </c>
      <c r="J346" s="1" t="s">
        <v>1498</v>
      </c>
      <c r="K346" s="1" t="s">
        <v>1499</v>
      </c>
      <c r="L346" s="1" t="s">
        <v>1500</v>
      </c>
      <c r="M346" s="4" t="str">
        <f t="shared" si="1"/>
        <v>Outstanding</v>
      </c>
      <c r="N346" s="13" t="s">
        <v>21</v>
      </c>
    </row>
    <row r="347" spans="1:14" ht="60" customHeight="1" x14ac:dyDescent="0.35">
      <c r="A347" s="11" t="s">
        <v>1501</v>
      </c>
      <c r="B347" s="1" t="s">
        <v>1502</v>
      </c>
      <c r="C347" s="2" t="s">
        <v>27</v>
      </c>
      <c r="D347" s="3" t="s">
        <v>1035</v>
      </c>
      <c r="E347" s="4" t="s">
        <v>18</v>
      </c>
      <c r="F347" s="4" t="s">
        <v>19</v>
      </c>
      <c r="G347" s="4" t="s">
        <v>20</v>
      </c>
      <c r="H347" s="4" t="s">
        <v>21</v>
      </c>
      <c r="I347" s="5" t="s">
        <v>21</v>
      </c>
      <c r="J347" s="1" t="s">
        <v>1503</v>
      </c>
      <c r="K347" s="1" t="s">
        <v>1504</v>
      </c>
      <c r="L347" s="1" t="s">
        <v>1505</v>
      </c>
      <c r="M347" s="4" t="str">
        <f t="shared" si="1"/>
        <v>Outstanding</v>
      </c>
      <c r="N347" s="13" t="s">
        <v>21</v>
      </c>
    </row>
    <row r="348" spans="1:14" ht="60" customHeight="1" x14ac:dyDescent="0.35">
      <c r="A348" s="11" t="s">
        <v>1506</v>
      </c>
      <c r="B348" s="1" t="s">
        <v>1507</v>
      </c>
      <c r="C348" s="2" t="s">
        <v>27</v>
      </c>
      <c r="D348" s="3" t="s">
        <v>1035</v>
      </c>
      <c r="E348" s="4" t="s">
        <v>18</v>
      </c>
      <c r="F348" s="4" t="s">
        <v>19</v>
      </c>
      <c r="G348" s="4" t="s">
        <v>20</v>
      </c>
      <c r="H348" s="4" t="s">
        <v>21</v>
      </c>
      <c r="I348" s="5" t="s">
        <v>21</v>
      </c>
      <c r="J348" s="1" t="s">
        <v>1508</v>
      </c>
      <c r="K348" s="1" t="s">
        <v>1509</v>
      </c>
      <c r="L348" s="1" t="s">
        <v>1510</v>
      </c>
      <c r="M348" s="4" t="str">
        <f t="shared" si="1"/>
        <v>Outstanding</v>
      </c>
      <c r="N348" s="13" t="s">
        <v>21</v>
      </c>
    </row>
    <row r="349" spans="1:14" ht="60" customHeight="1" x14ac:dyDescent="0.35">
      <c r="A349" s="11" t="s">
        <v>1511</v>
      </c>
      <c r="B349" s="1" t="s">
        <v>1512</v>
      </c>
      <c r="C349" s="2" t="s">
        <v>27</v>
      </c>
      <c r="D349" s="3" t="s">
        <v>1035</v>
      </c>
      <c r="E349" s="4" t="s">
        <v>18</v>
      </c>
      <c r="F349" s="4" t="s">
        <v>19</v>
      </c>
      <c r="G349" s="4" t="s">
        <v>20</v>
      </c>
      <c r="H349" s="4" t="s">
        <v>21</v>
      </c>
      <c r="I349" s="5" t="s">
        <v>21</v>
      </c>
      <c r="J349" s="1" t="s">
        <v>1513</v>
      </c>
      <c r="K349" s="1" t="s">
        <v>1514</v>
      </c>
      <c r="L349" s="1" t="s">
        <v>1515</v>
      </c>
      <c r="M349" s="4" t="str">
        <f t="shared" si="1"/>
        <v>Outstanding</v>
      </c>
      <c r="N349" s="13" t="s">
        <v>21</v>
      </c>
    </row>
    <row r="350" spans="1:14" ht="60" customHeight="1" x14ac:dyDescent="0.35">
      <c r="A350" s="11" t="s">
        <v>1516</v>
      </c>
      <c r="B350" s="1" t="s">
        <v>1517</v>
      </c>
      <c r="C350" s="2" t="s">
        <v>27</v>
      </c>
      <c r="D350" s="3" t="s">
        <v>1035</v>
      </c>
      <c r="E350" s="4" t="s">
        <v>18</v>
      </c>
      <c r="F350" s="4" t="s">
        <v>19</v>
      </c>
      <c r="G350" s="4" t="s">
        <v>20</v>
      </c>
      <c r="H350" s="4" t="s">
        <v>21</v>
      </c>
      <c r="I350" s="5" t="s">
        <v>21</v>
      </c>
      <c r="J350" s="1" t="s">
        <v>1518</v>
      </c>
      <c r="K350" s="1" t="s">
        <v>1519</v>
      </c>
      <c r="L350" s="1" t="s">
        <v>1520</v>
      </c>
      <c r="M350" s="4" t="str">
        <f t="shared" si="1"/>
        <v>Outstanding</v>
      </c>
      <c r="N350" s="13" t="s">
        <v>21</v>
      </c>
    </row>
    <row r="351" spans="1:14" ht="60" customHeight="1" x14ac:dyDescent="0.35">
      <c r="A351" s="11" t="s">
        <v>1521</v>
      </c>
      <c r="B351" s="1" t="s">
        <v>1522</v>
      </c>
      <c r="C351" s="2" t="s">
        <v>27</v>
      </c>
      <c r="D351" s="3" t="s">
        <v>1035</v>
      </c>
      <c r="E351" s="4" t="s">
        <v>18</v>
      </c>
      <c r="F351" s="4" t="s">
        <v>19</v>
      </c>
      <c r="G351" s="4" t="s">
        <v>20</v>
      </c>
      <c r="H351" s="4" t="s">
        <v>21</v>
      </c>
      <c r="I351" s="5" t="s">
        <v>21</v>
      </c>
      <c r="J351" s="1" t="s">
        <v>1523</v>
      </c>
      <c r="K351" s="1" t="s">
        <v>1524</v>
      </c>
      <c r="L351" s="1" t="s">
        <v>1525</v>
      </c>
      <c r="M351" s="4" t="str">
        <f t="shared" si="1"/>
        <v>Outstanding</v>
      </c>
      <c r="N351" s="13" t="s">
        <v>21</v>
      </c>
    </row>
    <row r="352" spans="1:14" ht="60" customHeight="1" x14ac:dyDescent="0.35">
      <c r="A352" s="11" t="s">
        <v>1526</v>
      </c>
      <c r="B352" s="1" t="s">
        <v>1527</v>
      </c>
      <c r="C352" s="2" t="s">
        <v>27</v>
      </c>
      <c r="D352" s="3" t="s">
        <v>1035</v>
      </c>
      <c r="E352" s="4" t="s">
        <v>18</v>
      </c>
      <c r="F352" s="4" t="s">
        <v>19</v>
      </c>
      <c r="G352" s="4" t="s">
        <v>20</v>
      </c>
      <c r="H352" s="4" t="s">
        <v>21</v>
      </c>
      <c r="I352" s="5" t="s">
        <v>21</v>
      </c>
      <c r="J352" s="1" t="s">
        <v>1528</v>
      </c>
      <c r="K352" s="1" t="s">
        <v>1529</v>
      </c>
      <c r="L352" s="1" t="s">
        <v>1530</v>
      </c>
      <c r="M352" s="4" t="str">
        <f t="shared" si="1"/>
        <v>Outstanding</v>
      </c>
      <c r="N352" s="13" t="s">
        <v>21</v>
      </c>
    </row>
    <row r="353" spans="1:14" ht="60" customHeight="1" x14ac:dyDescent="0.35">
      <c r="A353" s="11" t="s">
        <v>1531</v>
      </c>
      <c r="B353" s="1" t="s">
        <v>1532</v>
      </c>
      <c r="C353" s="2" t="s">
        <v>27</v>
      </c>
      <c r="D353" s="3" t="s">
        <v>1035</v>
      </c>
      <c r="E353" s="4" t="s">
        <v>18</v>
      </c>
      <c r="F353" s="4" t="s">
        <v>19</v>
      </c>
      <c r="G353" s="4" t="s">
        <v>20</v>
      </c>
      <c r="H353" s="4" t="s">
        <v>21</v>
      </c>
      <c r="I353" s="5" t="s">
        <v>21</v>
      </c>
      <c r="J353" s="1" t="s">
        <v>1533</v>
      </c>
      <c r="K353" s="1" t="s">
        <v>1534</v>
      </c>
      <c r="L353" s="1" t="s">
        <v>1535</v>
      </c>
      <c r="M353" s="4" t="str">
        <f t="shared" si="1"/>
        <v>Outstanding</v>
      </c>
      <c r="N353" s="13" t="s">
        <v>21</v>
      </c>
    </row>
    <row r="354" spans="1:14" ht="60" customHeight="1" x14ac:dyDescent="0.35">
      <c r="A354" s="11" t="s">
        <v>1536</v>
      </c>
      <c r="B354" s="1" t="s">
        <v>1537</v>
      </c>
      <c r="C354" s="2" t="s">
        <v>27</v>
      </c>
      <c r="D354" s="3" t="s">
        <v>1035</v>
      </c>
      <c r="E354" s="4" t="s">
        <v>18</v>
      </c>
      <c r="F354" s="4" t="s">
        <v>19</v>
      </c>
      <c r="G354" s="4" t="s">
        <v>20</v>
      </c>
      <c r="H354" s="4" t="s">
        <v>21</v>
      </c>
      <c r="I354" s="5" t="s">
        <v>21</v>
      </c>
      <c r="J354" s="1" t="s">
        <v>1538</v>
      </c>
      <c r="K354" s="1" t="s">
        <v>1539</v>
      </c>
      <c r="L354" s="1" t="s">
        <v>1540</v>
      </c>
      <c r="M354" s="4" t="str">
        <f t="shared" si="1"/>
        <v>Outstanding</v>
      </c>
      <c r="N354" s="13" t="s">
        <v>21</v>
      </c>
    </row>
    <row r="355" spans="1:14" ht="60" customHeight="1" x14ac:dyDescent="0.35">
      <c r="A355" s="11" t="s">
        <v>1541</v>
      </c>
      <c r="B355" s="1" t="s">
        <v>1542</v>
      </c>
      <c r="C355" s="2" t="s">
        <v>27</v>
      </c>
      <c r="D355" s="3" t="s">
        <v>1035</v>
      </c>
      <c r="E355" s="4" t="s">
        <v>18</v>
      </c>
      <c r="F355" s="4" t="s">
        <v>19</v>
      </c>
      <c r="G355" s="4" t="s">
        <v>20</v>
      </c>
      <c r="H355" s="4" t="s">
        <v>21</v>
      </c>
      <c r="I355" s="5" t="s">
        <v>21</v>
      </c>
      <c r="J355" s="1" t="s">
        <v>1543</v>
      </c>
      <c r="K355" s="1" t="s">
        <v>1544</v>
      </c>
      <c r="L355" s="1" t="s">
        <v>1545</v>
      </c>
      <c r="M355" s="4" t="str">
        <f t="shared" si="1"/>
        <v>Outstanding</v>
      </c>
      <c r="N355" s="13" t="s">
        <v>21</v>
      </c>
    </row>
    <row r="356" spans="1:14" ht="60" customHeight="1" x14ac:dyDescent="0.35">
      <c r="A356" s="11" t="s">
        <v>1546</v>
      </c>
      <c r="B356" s="1" t="s">
        <v>1547</v>
      </c>
      <c r="C356" s="2" t="s">
        <v>27</v>
      </c>
      <c r="D356" s="3" t="s">
        <v>1035</v>
      </c>
      <c r="E356" s="4" t="s">
        <v>18</v>
      </c>
      <c r="F356" s="4" t="s">
        <v>19</v>
      </c>
      <c r="G356" s="4" t="s">
        <v>20</v>
      </c>
      <c r="H356" s="4" t="s">
        <v>21</v>
      </c>
      <c r="I356" s="5" t="s">
        <v>21</v>
      </c>
      <c r="J356" s="1" t="s">
        <v>1548</v>
      </c>
      <c r="K356" s="1" t="s">
        <v>1549</v>
      </c>
      <c r="L356" s="1" t="s">
        <v>1550</v>
      </c>
      <c r="M356" s="4" t="str">
        <f t="shared" si="1"/>
        <v>Outstanding</v>
      </c>
      <c r="N356" s="13" t="s">
        <v>21</v>
      </c>
    </row>
    <row r="357" spans="1:14" ht="60" customHeight="1" x14ac:dyDescent="0.35">
      <c r="A357" s="11" t="s">
        <v>1551</v>
      </c>
      <c r="B357" s="1" t="s">
        <v>1552</v>
      </c>
      <c r="C357" s="2" t="s">
        <v>27</v>
      </c>
      <c r="D357" s="3" t="s">
        <v>1035</v>
      </c>
      <c r="E357" s="4" t="s">
        <v>18</v>
      </c>
      <c r="F357" s="4" t="s">
        <v>19</v>
      </c>
      <c r="G357" s="4" t="s">
        <v>20</v>
      </c>
      <c r="H357" s="4" t="s">
        <v>21</v>
      </c>
      <c r="I357" s="5" t="s">
        <v>21</v>
      </c>
      <c r="J357" s="1" t="s">
        <v>1553</v>
      </c>
      <c r="K357" s="1" t="s">
        <v>1554</v>
      </c>
      <c r="L357" s="1" t="s">
        <v>1555</v>
      </c>
      <c r="M357" s="4" t="str">
        <f t="shared" si="1"/>
        <v>Outstanding</v>
      </c>
      <c r="N357" s="13" t="s">
        <v>21</v>
      </c>
    </row>
    <row r="358" spans="1:14" ht="60" customHeight="1" x14ac:dyDescent="0.35">
      <c r="A358" s="11" t="s">
        <v>1556</v>
      </c>
      <c r="B358" s="1" t="s">
        <v>1557</v>
      </c>
      <c r="C358" s="2" t="s">
        <v>27</v>
      </c>
      <c r="D358" s="3" t="s">
        <v>1035</v>
      </c>
      <c r="E358" s="4" t="s">
        <v>18</v>
      </c>
      <c r="F358" s="4" t="s">
        <v>19</v>
      </c>
      <c r="G358" s="4" t="s">
        <v>20</v>
      </c>
      <c r="H358" s="4" t="s">
        <v>21</v>
      </c>
      <c r="I358" s="5" t="s">
        <v>21</v>
      </c>
      <c r="J358" s="1" t="s">
        <v>1558</v>
      </c>
      <c r="K358" s="1" t="s">
        <v>1559</v>
      </c>
      <c r="L358" s="1" t="s">
        <v>1560</v>
      </c>
      <c r="M358" s="4" t="str">
        <f t="shared" si="1"/>
        <v>Outstanding</v>
      </c>
      <c r="N358" s="13" t="s">
        <v>21</v>
      </c>
    </row>
    <row r="359" spans="1:14" ht="60" customHeight="1" x14ac:dyDescent="0.35">
      <c r="A359" s="11" t="s">
        <v>1561</v>
      </c>
      <c r="B359" s="1" t="s">
        <v>1562</v>
      </c>
      <c r="C359" s="2" t="s">
        <v>16</v>
      </c>
      <c r="D359" s="3" t="s">
        <v>1035</v>
      </c>
      <c r="E359" s="4" t="s">
        <v>18</v>
      </c>
      <c r="F359" s="4" t="s">
        <v>19</v>
      </c>
      <c r="G359" s="4" t="s">
        <v>20</v>
      </c>
      <c r="H359" s="4" t="s">
        <v>21</v>
      </c>
      <c r="I359" s="5" t="s">
        <v>21</v>
      </c>
      <c r="J359" s="1" t="s">
        <v>1563</v>
      </c>
      <c r="K359" s="1" t="s">
        <v>1564</v>
      </c>
      <c r="L359" s="1" t="s">
        <v>1565</v>
      </c>
      <c r="M359" s="4" t="str">
        <f t="shared" si="1"/>
        <v>Outstanding</v>
      </c>
      <c r="N359" s="13" t="s">
        <v>21</v>
      </c>
    </row>
    <row r="360" spans="1:14" ht="60" customHeight="1" x14ac:dyDescent="0.35">
      <c r="A360" s="11" t="s">
        <v>1566</v>
      </c>
      <c r="B360" s="1" t="s">
        <v>1567</v>
      </c>
      <c r="C360" s="2" t="s">
        <v>27</v>
      </c>
      <c r="D360" s="3" t="s">
        <v>1035</v>
      </c>
      <c r="E360" s="4" t="s">
        <v>18</v>
      </c>
      <c r="F360" s="4" t="s">
        <v>19</v>
      </c>
      <c r="G360" s="4" t="s">
        <v>20</v>
      </c>
      <c r="H360" s="4" t="s">
        <v>21</v>
      </c>
      <c r="I360" s="5" t="s">
        <v>21</v>
      </c>
      <c r="J360" s="1" t="s">
        <v>1568</v>
      </c>
      <c r="K360" s="1" t="s">
        <v>1569</v>
      </c>
      <c r="L360" s="1" t="s">
        <v>1570</v>
      </c>
      <c r="M360" s="4" t="str">
        <f t="shared" si="1"/>
        <v>Outstanding</v>
      </c>
      <c r="N360" s="13" t="s">
        <v>21</v>
      </c>
    </row>
    <row r="361" spans="1:14" ht="60" customHeight="1" x14ac:dyDescent="0.35">
      <c r="A361" s="11" t="s">
        <v>1571</v>
      </c>
      <c r="B361" s="1" t="s">
        <v>1572</v>
      </c>
      <c r="C361" s="2" t="s">
        <v>27</v>
      </c>
      <c r="D361" s="3" t="s">
        <v>1035</v>
      </c>
      <c r="E361" s="4" t="s">
        <v>18</v>
      </c>
      <c r="F361" s="4" t="s">
        <v>19</v>
      </c>
      <c r="G361" s="4" t="s">
        <v>20</v>
      </c>
      <c r="H361" s="4" t="s">
        <v>21</v>
      </c>
      <c r="I361" s="5" t="s">
        <v>21</v>
      </c>
      <c r="J361" s="1" t="s">
        <v>1573</v>
      </c>
      <c r="K361" s="1" t="s">
        <v>1574</v>
      </c>
      <c r="L361" s="1" t="s">
        <v>1575</v>
      </c>
      <c r="M361" s="4" t="str">
        <f t="shared" si="1"/>
        <v>Outstanding</v>
      </c>
      <c r="N361" s="13" t="s">
        <v>21</v>
      </c>
    </row>
    <row r="362" spans="1:14" ht="60" customHeight="1" x14ac:dyDescent="0.35">
      <c r="A362" s="11" t="s">
        <v>1576</v>
      </c>
      <c r="B362" s="1" t="s">
        <v>1577</v>
      </c>
      <c r="C362" s="2" t="s">
        <v>27</v>
      </c>
      <c r="D362" s="3" t="s">
        <v>1035</v>
      </c>
      <c r="E362" s="4" t="s">
        <v>18</v>
      </c>
      <c r="F362" s="4" t="s">
        <v>19</v>
      </c>
      <c r="G362" s="4" t="s">
        <v>20</v>
      </c>
      <c r="H362" s="4" t="s">
        <v>21</v>
      </c>
      <c r="I362" s="5" t="s">
        <v>21</v>
      </c>
      <c r="J362" s="1" t="s">
        <v>1578</v>
      </c>
      <c r="K362" s="1" t="s">
        <v>1579</v>
      </c>
      <c r="L362" s="1" t="s">
        <v>1580</v>
      </c>
      <c r="M362" s="4" t="str">
        <f t="shared" si="1"/>
        <v>Outstanding</v>
      </c>
      <c r="N362" s="13" t="s">
        <v>21</v>
      </c>
    </row>
    <row r="363" spans="1:14" ht="60" customHeight="1" x14ac:dyDescent="0.35">
      <c r="A363" s="11" t="s">
        <v>1581</v>
      </c>
      <c r="B363" s="1" t="s">
        <v>1582</v>
      </c>
      <c r="C363" s="2" t="s">
        <v>27</v>
      </c>
      <c r="D363" s="3" t="s">
        <v>1035</v>
      </c>
      <c r="E363" s="4" t="s">
        <v>18</v>
      </c>
      <c r="F363" s="4" t="s">
        <v>19</v>
      </c>
      <c r="G363" s="4" t="s">
        <v>20</v>
      </c>
      <c r="H363" s="4" t="s">
        <v>21</v>
      </c>
      <c r="I363" s="5" t="s">
        <v>21</v>
      </c>
      <c r="J363" s="1" t="s">
        <v>1583</v>
      </c>
      <c r="K363" s="1" t="s">
        <v>1584</v>
      </c>
      <c r="L363" s="1" t="s">
        <v>1585</v>
      </c>
      <c r="M363" s="4" t="str">
        <f t="shared" si="1"/>
        <v>Outstanding</v>
      </c>
      <c r="N363" s="13" t="s">
        <v>21</v>
      </c>
    </row>
    <row r="364" spans="1:14" ht="60" customHeight="1" x14ac:dyDescent="0.35">
      <c r="A364" s="11" t="s">
        <v>1586</v>
      </c>
      <c r="B364" s="1" t="s">
        <v>1587</v>
      </c>
      <c r="C364" s="2" t="s">
        <v>27</v>
      </c>
      <c r="D364" s="3" t="s">
        <v>1035</v>
      </c>
      <c r="E364" s="4" t="s">
        <v>18</v>
      </c>
      <c r="F364" s="4" t="s">
        <v>19</v>
      </c>
      <c r="G364" s="4" t="s">
        <v>20</v>
      </c>
      <c r="H364" s="4" t="s">
        <v>21</v>
      </c>
      <c r="I364" s="5" t="s">
        <v>21</v>
      </c>
      <c r="J364" s="1" t="s">
        <v>1588</v>
      </c>
      <c r="K364" s="1" t="s">
        <v>1589</v>
      </c>
      <c r="L364" s="1" t="s">
        <v>1590</v>
      </c>
      <c r="M364" s="4" t="str">
        <f t="shared" si="1"/>
        <v>Outstanding</v>
      </c>
      <c r="N364" s="13" t="s">
        <v>21</v>
      </c>
    </row>
    <row r="365" spans="1:14" ht="60" customHeight="1" x14ac:dyDescent="0.35">
      <c r="A365" s="11" t="s">
        <v>1591</v>
      </c>
      <c r="B365" s="1" t="s">
        <v>1592</v>
      </c>
      <c r="C365" s="2" t="s">
        <v>27</v>
      </c>
      <c r="D365" s="3" t="s">
        <v>1035</v>
      </c>
      <c r="E365" s="4" t="s">
        <v>18</v>
      </c>
      <c r="F365" s="4" t="s">
        <v>19</v>
      </c>
      <c r="G365" s="4" t="s">
        <v>20</v>
      </c>
      <c r="H365" s="4" t="s">
        <v>21</v>
      </c>
      <c r="I365" s="5" t="s">
        <v>21</v>
      </c>
      <c r="J365" s="1" t="s">
        <v>1593</v>
      </c>
      <c r="K365" s="1" t="s">
        <v>1594</v>
      </c>
      <c r="L365" s="1" t="s">
        <v>1595</v>
      </c>
      <c r="M365" s="4" t="str">
        <f t="shared" si="1"/>
        <v>Outstanding</v>
      </c>
      <c r="N365" s="13" t="s">
        <v>21</v>
      </c>
    </row>
    <row r="366" spans="1:14" ht="60" customHeight="1" x14ac:dyDescent="0.35">
      <c r="A366" s="11" t="s">
        <v>1596</v>
      </c>
      <c r="B366" s="1" t="s">
        <v>1587</v>
      </c>
      <c r="C366" s="2" t="s">
        <v>27</v>
      </c>
      <c r="D366" s="3" t="s">
        <v>1035</v>
      </c>
      <c r="E366" s="4" t="s">
        <v>18</v>
      </c>
      <c r="F366" s="4" t="s">
        <v>19</v>
      </c>
      <c r="G366" s="4" t="s">
        <v>20</v>
      </c>
      <c r="H366" s="4" t="s">
        <v>21</v>
      </c>
      <c r="I366" s="5" t="s">
        <v>21</v>
      </c>
      <c r="J366" s="1" t="s">
        <v>1597</v>
      </c>
      <c r="K366" s="1" t="s">
        <v>1589</v>
      </c>
      <c r="L366" s="1" t="s">
        <v>1598</v>
      </c>
      <c r="M366" s="4" t="str">
        <f t="shared" si="1"/>
        <v>Outstanding</v>
      </c>
      <c r="N366" s="13" t="s">
        <v>21</v>
      </c>
    </row>
    <row r="367" spans="1:14" ht="60" customHeight="1" x14ac:dyDescent="0.35">
      <c r="A367" s="11" t="s">
        <v>1599</v>
      </c>
      <c r="B367" s="1" t="s">
        <v>1600</v>
      </c>
      <c r="C367" s="2" t="s">
        <v>27</v>
      </c>
      <c r="D367" s="3" t="s">
        <v>1035</v>
      </c>
      <c r="E367" s="4" t="s">
        <v>18</v>
      </c>
      <c r="F367" s="4" t="s">
        <v>19</v>
      </c>
      <c r="G367" s="4" t="s">
        <v>20</v>
      </c>
      <c r="H367" s="4" t="s">
        <v>21</v>
      </c>
      <c r="I367" s="5" t="s">
        <v>21</v>
      </c>
      <c r="J367" s="1" t="s">
        <v>1601</v>
      </c>
      <c r="K367" s="1" t="s">
        <v>1602</v>
      </c>
      <c r="L367" s="1" t="s">
        <v>1603</v>
      </c>
      <c r="M367" s="4" t="str">
        <f t="shared" si="1"/>
        <v>Outstanding</v>
      </c>
      <c r="N367" s="13" t="s">
        <v>21</v>
      </c>
    </row>
    <row r="368" spans="1:14" ht="60" customHeight="1" x14ac:dyDescent="0.35">
      <c r="A368" s="11" t="s">
        <v>1604</v>
      </c>
      <c r="B368" s="1" t="s">
        <v>1605</v>
      </c>
      <c r="C368" s="2" t="s">
        <v>27</v>
      </c>
      <c r="D368" s="3" t="s">
        <v>1035</v>
      </c>
      <c r="E368" s="4" t="s">
        <v>18</v>
      </c>
      <c r="F368" s="4" t="s">
        <v>19</v>
      </c>
      <c r="G368" s="4" t="s">
        <v>20</v>
      </c>
      <c r="H368" s="4" t="s">
        <v>21</v>
      </c>
      <c r="I368" s="5" t="s">
        <v>21</v>
      </c>
      <c r="J368" s="1" t="s">
        <v>1606</v>
      </c>
      <c r="K368" s="1" t="s">
        <v>1607</v>
      </c>
      <c r="L368" s="1" t="s">
        <v>1081</v>
      </c>
      <c r="M368" s="4" t="str">
        <f t="shared" si="1"/>
        <v>Outstanding</v>
      </c>
      <c r="N368" s="13" t="s">
        <v>21</v>
      </c>
    </row>
    <row r="369" spans="1:14" ht="60" customHeight="1" x14ac:dyDescent="0.35">
      <c r="A369" s="11" t="s">
        <v>1608</v>
      </c>
      <c r="B369" s="1" t="s">
        <v>1609</v>
      </c>
      <c r="C369" s="2" t="s">
        <v>27</v>
      </c>
      <c r="D369" s="3" t="s">
        <v>1035</v>
      </c>
      <c r="E369" s="4" t="s">
        <v>18</v>
      </c>
      <c r="F369" s="4" t="s">
        <v>19</v>
      </c>
      <c r="G369" s="4" t="s">
        <v>20</v>
      </c>
      <c r="H369" s="4" t="s">
        <v>21</v>
      </c>
      <c r="I369" s="5" t="s">
        <v>21</v>
      </c>
      <c r="J369" s="1" t="s">
        <v>1610</v>
      </c>
      <c r="K369" s="1" t="s">
        <v>1611</v>
      </c>
      <c r="L369" s="1" t="s">
        <v>1612</v>
      </c>
      <c r="M369" s="4" t="str">
        <f t="shared" si="1"/>
        <v>Outstanding</v>
      </c>
      <c r="N369" s="13" t="s">
        <v>21</v>
      </c>
    </row>
    <row r="370" spans="1:14" ht="60" customHeight="1" x14ac:dyDescent="0.35">
      <c r="A370" s="11" t="s">
        <v>1613</v>
      </c>
      <c r="B370" s="1" t="s">
        <v>1614</v>
      </c>
      <c r="C370" s="2" t="s">
        <v>27</v>
      </c>
      <c r="D370" s="3" t="s">
        <v>1035</v>
      </c>
      <c r="E370" s="4" t="s">
        <v>18</v>
      </c>
      <c r="F370" s="4" t="s">
        <v>19</v>
      </c>
      <c r="G370" s="4" t="s">
        <v>20</v>
      </c>
      <c r="H370" s="4" t="s">
        <v>21</v>
      </c>
      <c r="I370" s="5" t="s">
        <v>21</v>
      </c>
      <c r="J370" s="1" t="s">
        <v>1615</v>
      </c>
      <c r="K370" s="1" t="s">
        <v>1616</v>
      </c>
      <c r="L370" s="1" t="s">
        <v>1617</v>
      </c>
      <c r="M370" s="4" t="str">
        <f t="shared" si="1"/>
        <v>Outstanding</v>
      </c>
      <c r="N370" s="13" t="s">
        <v>21</v>
      </c>
    </row>
    <row r="371" spans="1:14" ht="60" customHeight="1" x14ac:dyDescent="0.35">
      <c r="A371" s="11" t="s">
        <v>1618</v>
      </c>
      <c r="B371" s="1" t="s">
        <v>1614</v>
      </c>
      <c r="C371" s="2" t="s">
        <v>27</v>
      </c>
      <c r="D371" s="3" t="s">
        <v>1035</v>
      </c>
      <c r="E371" s="4" t="s">
        <v>18</v>
      </c>
      <c r="F371" s="4" t="s">
        <v>19</v>
      </c>
      <c r="G371" s="4" t="s">
        <v>20</v>
      </c>
      <c r="H371" s="4" t="s">
        <v>21</v>
      </c>
      <c r="I371" s="5" t="s">
        <v>21</v>
      </c>
      <c r="J371" s="1" t="s">
        <v>1619</v>
      </c>
      <c r="K371" s="1" t="s">
        <v>1616</v>
      </c>
      <c r="L371" s="1" t="s">
        <v>1620</v>
      </c>
      <c r="M371" s="4" t="str">
        <f t="shared" si="1"/>
        <v>Outstanding</v>
      </c>
      <c r="N371" s="13" t="s">
        <v>21</v>
      </c>
    </row>
    <row r="372" spans="1:14" ht="60" customHeight="1" x14ac:dyDescent="0.35">
      <c r="A372" s="11" t="s">
        <v>1621</v>
      </c>
      <c r="B372" s="1" t="s">
        <v>1622</v>
      </c>
      <c r="C372" s="2" t="s">
        <v>27</v>
      </c>
      <c r="D372" s="3" t="s">
        <v>1035</v>
      </c>
      <c r="E372" s="4" t="s">
        <v>18</v>
      </c>
      <c r="F372" s="4" t="s">
        <v>19</v>
      </c>
      <c r="G372" s="4" t="s">
        <v>20</v>
      </c>
      <c r="H372" s="4" t="s">
        <v>21</v>
      </c>
      <c r="I372" s="5" t="s">
        <v>21</v>
      </c>
      <c r="J372" s="1" t="s">
        <v>1610</v>
      </c>
      <c r="K372" s="1" t="s">
        <v>1623</v>
      </c>
      <c r="L372" s="1" t="s">
        <v>1612</v>
      </c>
      <c r="M372" s="4" t="str">
        <f t="shared" si="1"/>
        <v>Outstanding</v>
      </c>
      <c r="N372" s="13" t="s">
        <v>21</v>
      </c>
    </row>
    <row r="373" spans="1:14" ht="60" customHeight="1" x14ac:dyDescent="0.35">
      <c r="A373" s="11" t="s">
        <v>1624</v>
      </c>
      <c r="B373" s="1" t="s">
        <v>1625</v>
      </c>
      <c r="C373" s="2" t="s">
        <v>27</v>
      </c>
      <c r="D373" s="3" t="s">
        <v>1035</v>
      </c>
      <c r="E373" s="4" t="s">
        <v>18</v>
      </c>
      <c r="F373" s="4" t="s">
        <v>19</v>
      </c>
      <c r="G373" s="4" t="s">
        <v>20</v>
      </c>
      <c r="H373" s="4" t="s">
        <v>21</v>
      </c>
      <c r="I373" s="5" t="s">
        <v>21</v>
      </c>
      <c r="J373" s="1" t="s">
        <v>1626</v>
      </c>
      <c r="K373" s="1" t="s">
        <v>1627</v>
      </c>
      <c r="L373" s="1" t="s">
        <v>1628</v>
      </c>
      <c r="M373" s="4" t="str">
        <f t="shared" si="1"/>
        <v>Outstanding</v>
      </c>
      <c r="N373" s="13" t="s">
        <v>21</v>
      </c>
    </row>
    <row r="374" spans="1:14" ht="60" customHeight="1" x14ac:dyDescent="0.35">
      <c r="A374" s="11" t="s">
        <v>1629</v>
      </c>
      <c r="B374" s="1" t="s">
        <v>1630</v>
      </c>
      <c r="C374" s="2" t="s">
        <v>27</v>
      </c>
      <c r="D374" s="3" t="s">
        <v>1035</v>
      </c>
      <c r="E374" s="4" t="s">
        <v>18</v>
      </c>
      <c r="F374" s="4" t="s">
        <v>19</v>
      </c>
      <c r="G374" s="4" t="s">
        <v>20</v>
      </c>
      <c r="H374" s="4" t="s">
        <v>21</v>
      </c>
      <c r="I374" s="5" t="s">
        <v>21</v>
      </c>
      <c r="J374" s="1" t="s">
        <v>1631</v>
      </c>
      <c r="K374" s="1" t="s">
        <v>1627</v>
      </c>
      <c r="L374" s="1" t="s">
        <v>1632</v>
      </c>
      <c r="M374" s="4" t="str">
        <f t="shared" si="1"/>
        <v>Outstanding</v>
      </c>
      <c r="N374" s="13" t="s">
        <v>21</v>
      </c>
    </row>
    <row r="375" spans="1:14" ht="60" customHeight="1" x14ac:dyDescent="0.35">
      <c r="A375" s="11" t="s">
        <v>1633</v>
      </c>
      <c r="B375" s="1" t="s">
        <v>1634</v>
      </c>
      <c r="C375" s="2" t="s">
        <v>27</v>
      </c>
      <c r="D375" s="3" t="s">
        <v>1035</v>
      </c>
      <c r="E375" s="4" t="s">
        <v>18</v>
      </c>
      <c r="F375" s="4" t="s">
        <v>19</v>
      </c>
      <c r="G375" s="4" t="s">
        <v>20</v>
      </c>
      <c r="H375" s="4" t="s">
        <v>21</v>
      </c>
      <c r="I375" s="5" t="s">
        <v>21</v>
      </c>
      <c r="J375" s="1" t="s">
        <v>1635</v>
      </c>
      <c r="K375" s="1" t="s">
        <v>1627</v>
      </c>
      <c r="L375" s="1" t="s">
        <v>1636</v>
      </c>
      <c r="M375" s="4" t="str">
        <f t="shared" si="1"/>
        <v>Outstanding</v>
      </c>
      <c r="N375" s="13" t="s">
        <v>21</v>
      </c>
    </row>
    <row r="376" spans="1:14" ht="60" customHeight="1" x14ac:dyDescent="0.35">
      <c r="A376" s="11" t="s">
        <v>1637</v>
      </c>
      <c r="B376" s="1" t="s">
        <v>1638</v>
      </c>
      <c r="C376" s="2" t="s">
        <v>27</v>
      </c>
      <c r="D376" s="3" t="s">
        <v>1035</v>
      </c>
      <c r="E376" s="4" t="s">
        <v>18</v>
      </c>
      <c r="F376" s="4" t="s">
        <v>19</v>
      </c>
      <c r="G376" s="4" t="s">
        <v>20</v>
      </c>
      <c r="H376" s="4" t="s">
        <v>21</v>
      </c>
      <c r="I376" s="5" t="s">
        <v>21</v>
      </c>
      <c r="J376" s="1" t="s">
        <v>1639</v>
      </c>
      <c r="K376" s="1" t="s">
        <v>1627</v>
      </c>
      <c r="L376" s="1" t="s">
        <v>1640</v>
      </c>
      <c r="M376" s="4" t="str">
        <f t="shared" si="1"/>
        <v>Outstanding</v>
      </c>
      <c r="N376" s="13" t="s">
        <v>21</v>
      </c>
    </row>
    <row r="377" spans="1:14" ht="60" customHeight="1" x14ac:dyDescent="0.35">
      <c r="A377" s="11" t="s">
        <v>1641</v>
      </c>
      <c r="B377" s="1" t="s">
        <v>1642</v>
      </c>
      <c r="C377" s="2" t="s">
        <v>27</v>
      </c>
      <c r="D377" s="3" t="s">
        <v>1035</v>
      </c>
      <c r="E377" s="4" t="s">
        <v>18</v>
      </c>
      <c r="F377" s="4" t="s">
        <v>19</v>
      </c>
      <c r="G377" s="4" t="s">
        <v>20</v>
      </c>
      <c r="H377" s="4" t="s">
        <v>21</v>
      </c>
      <c r="I377" s="5" t="s">
        <v>21</v>
      </c>
      <c r="J377" s="1" t="s">
        <v>1643</v>
      </c>
      <c r="K377" s="1" t="s">
        <v>1627</v>
      </c>
      <c r="L377" s="1" t="s">
        <v>1644</v>
      </c>
      <c r="M377" s="4" t="str">
        <f t="shared" si="1"/>
        <v>Outstanding</v>
      </c>
      <c r="N377" s="13" t="s">
        <v>21</v>
      </c>
    </row>
    <row r="378" spans="1:14" ht="60" customHeight="1" x14ac:dyDescent="0.35">
      <c r="A378" s="11" t="s">
        <v>1645</v>
      </c>
      <c r="B378" s="1" t="s">
        <v>1646</v>
      </c>
      <c r="C378" s="2" t="s">
        <v>27</v>
      </c>
      <c r="D378" s="3" t="s">
        <v>1035</v>
      </c>
      <c r="E378" s="4" t="s">
        <v>18</v>
      </c>
      <c r="F378" s="4" t="s">
        <v>19</v>
      </c>
      <c r="G378" s="4" t="s">
        <v>20</v>
      </c>
      <c r="H378" s="4" t="s">
        <v>21</v>
      </c>
      <c r="I378" s="5" t="s">
        <v>21</v>
      </c>
      <c r="J378" s="1" t="s">
        <v>1647</v>
      </c>
      <c r="K378" s="1" t="s">
        <v>1627</v>
      </c>
      <c r="L378" s="1" t="s">
        <v>1648</v>
      </c>
      <c r="M378" s="4" t="str">
        <f t="shared" si="1"/>
        <v>Outstanding</v>
      </c>
      <c r="N378" s="13" t="s">
        <v>21</v>
      </c>
    </row>
    <row r="379" spans="1:14" ht="60" customHeight="1" x14ac:dyDescent="0.35">
      <c r="A379" s="11" t="s">
        <v>1649</v>
      </c>
      <c r="B379" s="1" t="s">
        <v>1650</v>
      </c>
      <c r="C379" s="2" t="s">
        <v>27</v>
      </c>
      <c r="D379" s="3" t="s">
        <v>1035</v>
      </c>
      <c r="E379" s="4" t="s">
        <v>18</v>
      </c>
      <c r="F379" s="4" t="s">
        <v>19</v>
      </c>
      <c r="G379" s="4" t="s">
        <v>20</v>
      </c>
      <c r="H379" s="4" t="s">
        <v>21</v>
      </c>
      <c r="I379" s="5" t="s">
        <v>21</v>
      </c>
      <c r="J379" s="1" t="s">
        <v>1651</v>
      </c>
      <c r="K379" s="1" t="s">
        <v>1627</v>
      </c>
      <c r="L379" s="1" t="s">
        <v>1652</v>
      </c>
      <c r="M379" s="4" t="str">
        <f t="shared" si="1"/>
        <v>Outstanding</v>
      </c>
      <c r="N379" s="13" t="s">
        <v>21</v>
      </c>
    </row>
    <row r="380" spans="1:14" ht="60" customHeight="1" x14ac:dyDescent="0.35">
      <c r="A380" s="11" t="s">
        <v>1653</v>
      </c>
      <c r="B380" s="1" t="s">
        <v>1650</v>
      </c>
      <c r="C380" s="2" t="s">
        <v>27</v>
      </c>
      <c r="D380" s="3" t="s">
        <v>1035</v>
      </c>
      <c r="E380" s="4" t="s">
        <v>18</v>
      </c>
      <c r="F380" s="4" t="s">
        <v>19</v>
      </c>
      <c r="G380" s="4" t="s">
        <v>20</v>
      </c>
      <c r="H380" s="4" t="s">
        <v>21</v>
      </c>
      <c r="I380" s="5" t="s">
        <v>21</v>
      </c>
      <c r="J380" s="1" t="s">
        <v>1654</v>
      </c>
      <c r="K380" s="1" t="s">
        <v>1627</v>
      </c>
      <c r="L380" s="1" t="s">
        <v>1655</v>
      </c>
      <c r="M380" s="4" t="str">
        <f t="shared" si="1"/>
        <v>Outstanding</v>
      </c>
      <c r="N380" s="13" t="s">
        <v>21</v>
      </c>
    </row>
    <row r="381" spans="1:14" ht="60" customHeight="1" x14ac:dyDescent="0.35">
      <c r="A381" s="11" t="s">
        <v>1656</v>
      </c>
      <c r="B381" s="1" t="s">
        <v>1650</v>
      </c>
      <c r="C381" s="2" t="s">
        <v>27</v>
      </c>
      <c r="D381" s="3" t="s">
        <v>1035</v>
      </c>
      <c r="E381" s="4" t="s">
        <v>18</v>
      </c>
      <c r="F381" s="4" t="s">
        <v>19</v>
      </c>
      <c r="G381" s="4" t="s">
        <v>20</v>
      </c>
      <c r="H381" s="4" t="s">
        <v>21</v>
      </c>
      <c r="I381" s="5" t="s">
        <v>21</v>
      </c>
      <c r="J381" s="1" t="s">
        <v>1657</v>
      </c>
      <c r="K381" s="1" t="s">
        <v>1627</v>
      </c>
      <c r="L381" s="1" t="s">
        <v>1658</v>
      </c>
      <c r="M381" s="4" t="str">
        <f t="shared" si="1"/>
        <v>Outstanding</v>
      </c>
      <c r="N381" s="13" t="s">
        <v>21</v>
      </c>
    </row>
    <row r="382" spans="1:14" ht="60" customHeight="1" x14ac:dyDescent="0.35">
      <c r="A382" s="11" t="s">
        <v>1659</v>
      </c>
      <c r="B382" s="1" t="s">
        <v>1660</v>
      </c>
      <c r="C382" s="2" t="s">
        <v>27</v>
      </c>
      <c r="D382" s="3" t="s">
        <v>1035</v>
      </c>
      <c r="E382" s="4" t="s">
        <v>18</v>
      </c>
      <c r="F382" s="4" t="s">
        <v>19</v>
      </c>
      <c r="G382" s="4" t="s">
        <v>20</v>
      </c>
      <c r="H382" s="4" t="s">
        <v>21</v>
      </c>
      <c r="I382" s="5" t="s">
        <v>21</v>
      </c>
      <c r="J382" s="1" t="s">
        <v>1661</v>
      </c>
      <c r="K382" s="1" t="s">
        <v>1662</v>
      </c>
      <c r="L382" s="1" t="s">
        <v>1663</v>
      </c>
      <c r="M382" s="4" t="str">
        <f t="shared" si="1"/>
        <v>Outstanding</v>
      </c>
      <c r="N382" s="13" t="s">
        <v>21</v>
      </c>
    </row>
    <row r="383" spans="1:14" ht="60" customHeight="1" x14ac:dyDescent="0.35">
      <c r="A383" s="11" t="s">
        <v>1664</v>
      </c>
      <c r="B383" s="1" t="s">
        <v>1665</v>
      </c>
      <c r="C383" s="2" t="s">
        <v>27</v>
      </c>
      <c r="D383" s="3" t="s">
        <v>1035</v>
      </c>
      <c r="E383" s="4" t="s">
        <v>18</v>
      </c>
      <c r="F383" s="4" t="s">
        <v>19</v>
      </c>
      <c r="G383" s="4" t="s">
        <v>20</v>
      </c>
      <c r="H383" s="4" t="s">
        <v>21</v>
      </c>
      <c r="I383" s="5" t="s">
        <v>21</v>
      </c>
      <c r="J383" s="1" t="s">
        <v>1666</v>
      </c>
      <c r="K383" s="1" t="s">
        <v>1667</v>
      </c>
      <c r="L383" s="1" t="s">
        <v>1668</v>
      </c>
      <c r="M383" s="4" t="str">
        <f t="shared" si="1"/>
        <v>Outstanding</v>
      </c>
      <c r="N383" s="13" t="s">
        <v>21</v>
      </c>
    </row>
    <row r="384" spans="1:14" ht="60" customHeight="1" x14ac:dyDescent="0.35">
      <c r="A384" s="11" t="s">
        <v>1669</v>
      </c>
      <c r="B384" s="1" t="s">
        <v>1665</v>
      </c>
      <c r="C384" s="2" t="s">
        <v>27</v>
      </c>
      <c r="D384" s="3" t="s">
        <v>1035</v>
      </c>
      <c r="E384" s="4" t="s">
        <v>18</v>
      </c>
      <c r="F384" s="4" t="s">
        <v>19</v>
      </c>
      <c r="G384" s="4" t="s">
        <v>20</v>
      </c>
      <c r="H384" s="4" t="s">
        <v>21</v>
      </c>
      <c r="I384" s="5" t="s">
        <v>21</v>
      </c>
      <c r="J384" s="1" t="s">
        <v>1670</v>
      </c>
      <c r="K384" s="1" t="s">
        <v>1667</v>
      </c>
      <c r="L384" s="1" t="s">
        <v>1671</v>
      </c>
      <c r="M384" s="4" t="str">
        <f t="shared" si="1"/>
        <v>Outstanding</v>
      </c>
      <c r="N384" s="13" t="s">
        <v>21</v>
      </c>
    </row>
    <row r="385" spans="1:14" ht="60" customHeight="1" x14ac:dyDescent="0.35">
      <c r="A385" s="11" t="s">
        <v>1672</v>
      </c>
      <c r="B385" s="1" t="s">
        <v>1673</v>
      </c>
      <c r="C385" s="2" t="s">
        <v>27</v>
      </c>
      <c r="D385" s="3" t="s">
        <v>1035</v>
      </c>
      <c r="E385" s="4" t="s">
        <v>18</v>
      </c>
      <c r="F385" s="4" t="s">
        <v>19</v>
      </c>
      <c r="G385" s="4" t="s">
        <v>20</v>
      </c>
      <c r="H385" s="4" t="s">
        <v>21</v>
      </c>
      <c r="I385" s="5" t="s">
        <v>21</v>
      </c>
      <c r="J385" s="1" t="s">
        <v>1674</v>
      </c>
      <c r="K385" s="1" t="s">
        <v>1675</v>
      </c>
      <c r="L385" s="1" t="s">
        <v>1676</v>
      </c>
      <c r="M385" s="4" t="str">
        <f t="shared" si="1"/>
        <v>Outstanding</v>
      </c>
      <c r="N385" s="13" t="s">
        <v>21</v>
      </c>
    </row>
    <row r="386" spans="1:14" ht="60" customHeight="1" x14ac:dyDescent="0.35">
      <c r="A386" s="11" t="s">
        <v>1677</v>
      </c>
      <c r="B386" s="1" t="s">
        <v>1678</v>
      </c>
      <c r="C386" s="2" t="s">
        <v>27</v>
      </c>
      <c r="D386" s="3" t="s">
        <v>1035</v>
      </c>
      <c r="E386" s="4" t="s">
        <v>18</v>
      </c>
      <c r="F386" s="4" t="s">
        <v>19</v>
      </c>
      <c r="G386" s="4" t="s">
        <v>20</v>
      </c>
      <c r="H386" s="4" t="s">
        <v>21</v>
      </c>
      <c r="I386" s="5" t="s">
        <v>21</v>
      </c>
      <c r="J386" s="1" t="s">
        <v>1679</v>
      </c>
      <c r="K386" s="1" t="s">
        <v>1680</v>
      </c>
      <c r="L386" s="1" t="s">
        <v>1681</v>
      </c>
      <c r="M386" s="4" t="str">
        <f t="shared" si="1"/>
        <v>Outstanding</v>
      </c>
      <c r="N386" s="13" t="s">
        <v>21</v>
      </c>
    </row>
    <row r="387" spans="1:14" ht="60" customHeight="1" x14ac:dyDescent="0.35">
      <c r="A387" s="11" t="s">
        <v>1682</v>
      </c>
      <c r="B387" s="1" t="s">
        <v>1683</v>
      </c>
      <c r="C387" s="2" t="s">
        <v>27</v>
      </c>
      <c r="D387" s="3" t="s">
        <v>1035</v>
      </c>
      <c r="E387" s="4" t="s">
        <v>18</v>
      </c>
      <c r="F387" s="4" t="s">
        <v>19</v>
      </c>
      <c r="G387" s="4" t="s">
        <v>20</v>
      </c>
      <c r="H387" s="4" t="s">
        <v>21</v>
      </c>
      <c r="I387" s="5" t="s">
        <v>21</v>
      </c>
      <c r="J387" s="1" t="s">
        <v>1606</v>
      </c>
      <c r="K387" s="1" t="s">
        <v>1684</v>
      </c>
      <c r="L387" s="1" t="s">
        <v>1081</v>
      </c>
      <c r="M387" s="4" t="str">
        <f t="shared" si="1"/>
        <v>Outstanding</v>
      </c>
      <c r="N387" s="13" t="s">
        <v>21</v>
      </c>
    </row>
    <row r="388" spans="1:14" ht="60" customHeight="1" x14ac:dyDescent="0.35">
      <c r="A388" s="11" t="s">
        <v>1685</v>
      </c>
      <c r="B388" s="1" t="s">
        <v>1686</v>
      </c>
      <c r="C388" s="2" t="s">
        <v>27</v>
      </c>
      <c r="D388" s="3" t="s">
        <v>1035</v>
      </c>
      <c r="E388" s="4" t="s">
        <v>18</v>
      </c>
      <c r="F388" s="4" t="s">
        <v>19</v>
      </c>
      <c r="G388" s="4" t="s">
        <v>20</v>
      </c>
      <c r="H388" s="4" t="s">
        <v>21</v>
      </c>
      <c r="I388" s="5" t="s">
        <v>21</v>
      </c>
      <c r="J388" s="1" t="s">
        <v>1687</v>
      </c>
      <c r="K388" s="1" t="s">
        <v>1688</v>
      </c>
      <c r="L388" s="1" t="s">
        <v>1689</v>
      </c>
      <c r="M388" s="4" t="str">
        <f t="shared" si="1"/>
        <v>Outstanding</v>
      </c>
      <c r="N388" s="13" t="s">
        <v>21</v>
      </c>
    </row>
    <row r="389" spans="1:14" ht="60" customHeight="1" x14ac:dyDescent="0.35">
      <c r="A389" s="11" t="s">
        <v>1690</v>
      </c>
      <c r="B389" s="1" t="s">
        <v>1691</v>
      </c>
      <c r="C389" s="2" t="s">
        <v>27</v>
      </c>
      <c r="D389" s="3" t="s">
        <v>1035</v>
      </c>
      <c r="E389" s="4" t="s">
        <v>18</v>
      </c>
      <c r="F389" s="4" t="s">
        <v>19</v>
      </c>
      <c r="G389" s="4" t="s">
        <v>20</v>
      </c>
      <c r="H389" s="4" t="s">
        <v>21</v>
      </c>
      <c r="I389" s="5" t="s">
        <v>21</v>
      </c>
      <c r="J389" s="1" t="s">
        <v>1088</v>
      </c>
      <c r="K389" s="1" t="s">
        <v>1692</v>
      </c>
      <c r="L389" s="1" t="s">
        <v>1693</v>
      </c>
      <c r="M389" s="4" t="str">
        <f t="shared" si="1"/>
        <v>Outstanding</v>
      </c>
      <c r="N389" s="13" t="s">
        <v>21</v>
      </c>
    </row>
    <row r="390" spans="1:14" ht="60" customHeight="1" x14ac:dyDescent="0.35">
      <c r="A390" s="11" t="s">
        <v>1694</v>
      </c>
      <c r="B390" s="1" t="s">
        <v>1695</v>
      </c>
      <c r="C390" s="2" t="s">
        <v>27</v>
      </c>
      <c r="D390" s="3" t="s">
        <v>1035</v>
      </c>
      <c r="E390" s="4" t="s">
        <v>18</v>
      </c>
      <c r="F390" s="4" t="s">
        <v>19</v>
      </c>
      <c r="G390" s="4" t="s">
        <v>20</v>
      </c>
      <c r="H390" s="4" t="s">
        <v>21</v>
      </c>
      <c r="I390" s="5" t="s">
        <v>21</v>
      </c>
      <c r="J390" s="1" t="s">
        <v>1696</v>
      </c>
      <c r="K390" s="1" t="s">
        <v>1697</v>
      </c>
      <c r="L390" s="1" t="s">
        <v>1698</v>
      </c>
      <c r="M390" s="4" t="str">
        <f t="shared" si="1"/>
        <v>Outstanding</v>
      </c>
      <c r="N390" s="13" t="s">
        <v>21</v>
      </c>
    </row>
    <row r="391" spans="1:14" ht="60" customHeight="1" x14ac:dyDescent="0.35">
      <c r="A391" s="11" t="s">
        <v>1699</v>
      </c>
      <c r="B391" s="1" t="s">
        <v>1700</v>
      </c>
      <c r="C391" s="2" t="s">
        <v>27</v>
      </c>
      <c r="D391" s="3" t="s">
        <v>1035</v>
      </c>
      <c r="E391" s="4" t="s">
        <v>18</v>
      </c>
      <c r="F391" s="4" t="s">
        <v>19</v>
      </c>
      <c r="G391" s="4" t="s">
        <v>20</v>
      </c>
      <c r="H391" s="4" t="s">
        <v>21</v>
      </c>
      <c r="I391" s="5" t="s">
        <v>21</v>
      </c>
      <c r="J391" s="1" t="s">
        <v>1696</v>
      </c>
      <c r="K391" s="1" t="s">
        <v>1701</v>
      </c>
      <c r="L391" s="1" t="s">
        <v>1702</v>
      </c>
      <c r="M391" s="4" t="str">
        <f t="shared" si="1"/>
        <v>Outstanding</v>
      </c>
      <c r="N391" s="13" t="s">
        <v>21</v>
      </c>
    </row>
    <row r="392" spans="1:14" ht="60" customHeight="1" x14ac:dyDescent="0.35">
      <c r="A392" s="11" t="s">
        <v>1703</v>
      </c>
      <c r="B392" s="1" t="s">
        <v>1704</v>
      </c>
      <c r="C392" s="2" t="s">
        <v>27</v>
      </c>
      <c r="D392" s="3" t="s">
        <v>1035</v>
      </c>
      <c r="E392" s="4" t="s">
        <v>18</v>
      </c>
      <c r="F392" s="4" t="s">
        <v>19</v>
      </c>
      <c r="G392" s="4" t="s">
        <v>20</v>
      </c>
      <c r="H392" s="4" t="s">
        <v>21</v>
      </c>
      <c r="I392" s="5" t="s">
        <v>21</v>
      </c>
      <c r="J392" s="1" t="s">
        <v>1696</v>
      </c>
      <c r="K392" s="1" t="s">
        <v>1705</v>
      </c>
      <c r="L392" s="1" t="s">
        <v>1706</v>
      </c>
      <c r="M392" s="4" t="str">
        <f t="shared" si="1"/>
        <v>Outstanding</v>
      </c>
      <c r="N392" s="13" t="s">
        <v>21</v>
      </c>
    </row>
    <row r="393" spans="1:14" ht="60" customHeight="1" x14ac:dyDescent="0.35">
      <c r="A393" s="11" t="s">
        <v>1707</v>
      </c>
      <c r="B393" s="1" t="s">
        <v>1708</v>
      </c>
      <c r="C393" s="2" t="s">
        <v>27</v>
      </c>
      <c r="D393" s="3" t="s">
        <v>1035</v>
      </c>
      <c r="E393" s="4" t="s">
        <v>18</v>
      </c>
      <c r="F393" s="4" t="s">
        <v>19</v>
      </c>
      <c r="G393" s="4" t="s">
        <v>20</v>
      </c>
      <c r="H393" s="4" t="s">
        <v>21</v>
      </c>
      <c r="I393" s="5" t="s">
        <v>21</v>
      </c>
      <c r="J393" s="1" t="s">
        <v>1709</v>
      </c>
      <c r="K393" s="1" t="s">
        <v>1710</v>
      </c>
      <c r="L393" s="1" t="s">
        <v>1711</v>
      </c>
      <c r="M393" s="4" t="str">
        <f t="shared" si="1"/>
        <v>Outstanding</v>
      </c>
      <c r="N393" s="13" t="s">
        <v>21</v>
      </c>
    </row>
    <row r="394" spans="1:14" ht="60" customHeight="1" x14ac:dyDescent="0.35">
      <c r="A394" s="11" t="s">
        <v>1712</v>
      </c>
      <c r="B394" s="1" t="s">
        <v>1713</v>
      </c>
      <c r="C394" s="2" t="s">
        <v>27</v>
      </c>
      <c r="D394" s="3" t="s">
        <v>1035</v>
      </c>
      <c r="E394" s="4" t="s">
        <v>18</v>
      </c>
      <c r="F394" s="4" t="s">
        <v>19</v>
      </c>
      <c r="G394" s="4" t="s">
        <v>20</v>
      </c>
      <c r="H394" s="4" t="s">
        <v>21</v>
      </c>
      <c r="I394" s="5" t="s">
        <v>21</v>
      </c>
      <c r="J394" s="1" t="s">
        <v>1714</v>
      </c>
      <c r="K394" s="1" t="s">
        <v>1715</v>
      </c>
      <c r="L394" s="1" t="s">
        <v>1716</v>
      </c>
      <c r="M394" s="4" t="str">
        <f t="shared" si="1"/>
        <v>Outstanding</v>
      </c>
      <c r="N394" s="13" t="s">
        <v>21</v>
      </c>
    </row>
    <row r="395" spans="1:14" ht="60" customHeight="1" x14ac:dyDescent="0.35">
      <c r="A395" s="11" t="s">
        <v>1717</v>
      </c>
      <c r="B395" s="1" t="s">
        <v>1718</v>
      </c>
      <c r="C395" s="2" t="s">
        <v>27</v>
      </c>
      <c r="D395" s="3" t="s">
        <v>1035</v>
      </c>
      <c r="E395" s="4" t="s">
        <v>18</v>
      </c>
      <c r="F395" s="4" t="s">
        <v>19</v>
      </c>
      <c r="G395" s="4" t="s">
        <v>20</v>
      </c>
      <c r="H395" s="4" t="s">
        <v>21</v>
      </c>
      <c r="I395" s="5" t="s">
        <v>21</v>
      </c>
      <c r="J395" s="1" t="s">
        <v>1719</v>
      </c>
      <c r="K395" s="1" t="s">
        <v>1715</v>
      </c>
      <c r="L395" s="1" t="s">
        <v>1720</v>
      </c>
      <c r="M395" s="4" t="str">
        <f t="shared" si="1"/>
        <v>Outstanding</v>
      </c>
      <c r="N395" s="13" t="s">
        <v>21</v>
      </c>
    </row>
    <row r="396" spans="1:14" ht="60" customHeight="1" x14ac:dyDescent="0.35">
      <c r="A396" s="11" t="s">
        <v>1721</v>
      </c>
      <c r="B396" s="1" t="s">
        <v>1722</v>
      </c>
      <c r="C396" s="2" t="s">
        <v>27</v>
      </c>
      <c r="D396" s="3" t="s">
        <v>1035</v>
      </c>
      <c r="E396" s="4" t="s">
        <v>18</v>
      </c>
      <c r="F396" s="4" t="s">
        <v>19</v>
      </c>
      <c r="G396" s="4" t="s">
        <v>20</v>
      </c>
      <c r="H396" s="4" t="s">
        <v>21</v>
      </c>
      <c r="I396" s="5" t="s">
        <v>21</v>
      </c>
      <c r="J396" s="1" t="s">
        <v>1723</v>
      </c>
      <c r="K396" s="1" t="s">
        <v>1715</v>
      </c>
      <c r="L396" s="1" t="s">
        <v>1724</v>
      </c>
      <c r="M396" s="4" t="str">
        <f t="shared" si="1"/>
        <v>Outstanding</v>
      </c>
      <c r="N396" s="13" t="s">
        <v>21</v>
      </c>
    </row>
    <row r="397" spans="1:14" ht="60" customHeight="1" x14ac:dyDescent="0.35">
      <c r="A397" s="11" t="s">
        <v>1725</v>
      </c>
      <c r="B397" s="1" t="s">
        <v>1726</v>
      </c>
      <c r="C397" s="2" t="s">
        <v>27</v>
      </c>
      <c r="D397" s="3" t="s">
        <v>1035</v>
      </c>
      <c r="E397" s="4" t="s">
        <v>18</v>
      </c>
      <c r="F397" s="4" t="s">
        <v>19</v>
      </c>
      <c r="G397" s="4" t="s">
        <v>20</v>
      </c>
      <c r="H397" s="4" t="s">
        <v>21</v>
      </c>
      <c r="I397" s="5" t="s">
        <v>21</v>
      </c>
      <c r="J397" s="1" t="s">
        <v>1727</v>
      </c>
      <c r="K397" s="1" t="s">
        <v>1728</v>
      </c>
      <c r="L397" s="1" t="s">
        <v>1729</v>
      </c>
      <c r="M397" s="4" t="str">
        <f t="shared" si="1"/>
        <v>Outstanding</v>
      </c>
      <c r="N397" s="13" t="s">
        <v>21</v>
      </c>
    </row>
    <row r="398" spans="1:14" ht="60" customHeight="1" x14ac:dyDescent="0.35">
      <c r="A398" s="11" t="s">
        <v>1730</v>
      </c>
      <c r="B398" s="1" t="s">
        <v>1731</v>
      </c>
      <c r="C398" s="2" t="s">
        <v>27</v>
      </c>
      <c r="D398" s="3" t="s">
        <v>1035</v>
      </c>
      <c r="E398" s="4" t="s">
        <v>18</v>
      </c>
      <c r="F398" s="4" t="s">
        <v>19</v>
      </c>
      <c r="G398" s="4" t="s">
        <v>20</v>
      </c>
      <c r="H398" s="4" t="s">
        <v>21</v>
      </c>
      <c r="I398" s="5" t="s">
        <v>21</v>
      </c>
      <c r="J398" s="1" t="s">
        <v>1610</v>
      </c>
      <c r="K398" s="1" t="s">
        <v>1732</v>
      </c>
      <c r="L398" s="1" t="s">
        <v>1612</v>
      </c>
      <c r="M398" s="4" t="str">
        <f t="shared" si="1"/>
        <v>Outstanding</v>
      </c>
      <c r="N398" s="13" t="s">
        <v>21</v>
      </c>
    </row>
    <row r="399" spans="1:14" ht="60" customHeight="1" x14ac:dyDescent="0.35">
      <c r="A399" s="11" t="s">
        <v>1733</v>
      </c>
      <c r="B399" s="1" t="s">
        <v>1734</v>
      </c>
      <c r="C399" s="2" t="s">
        <v>27</v>
      </c>
      <c r="D399" s="3" t="s">
        <v>1035</v>
      </c>
      <c r="E399" s="4" t="s">
        <v>18</v>
      </c>
      <c r="F399" s="4" t="s">
        <v>19</v>
      </c>
      <c r="G399" s="4" t="s">
        <v>20</v>
      </c>
      <c r="H399" s="4" t="s">
        <v>21</v>
      </c>
      <c r="I399" s="5" t="s">
        <v>21</v>
      </c>
      <c r="J399" s="1" t="s">
        <v>1735</v>
      </c>
      <c r="K399" s="1" t="s">
        <v>1736</v>
      </c>
      <c r="L399" s="1" t="s">
        <v>1737</v>
      </c>
      <c r="M399" s="4" t="str">
        <f t="shared" si="1"/>
        <v>Outstanding</v>
      </c>
      <c r="N399" s="13" t="s">
        <v>21</v>
      </c>
    </row>
    <row r="400" spans="1:14" ht="60" customHeight="1" x14ac:dyDescent="0.35">
      <c r="A400" s="11" t="s">
        <v>1738</v>
      </c>
      <c r="B400" s="1" t="s">
        <v>1739</v>
      </c>
      <c r="C400" s="2" t="s">
        <v>27</v>
      </c>
      <c r="D400" s="3" t="s">
        <v>1035</v>
      </c>
      <c r="E400" s="4" t="s">
        <v>18</v>
      </c>
      <c r="F400" s="4" t="s">
        <v>19</v>
      </c>
      <c r="G400" s="4" t="s">
        <v>20</v>
      </c>
      <c r="H400" s="4" t="s">
        <v>21</v>
      </c>
      <c r="I400" s="5" t="s">
        <v>21</v>
      </c>
      <c r="J400" s="1" t="s">
        <v>1740</v>
      </c>
      <c r="K400" s="1" t="s">
        <v>1741</v>
      </c>
      <c r="L400" s="1" t="s">
        <v>1742</v>
      </c>
      <c r="M400" s="4" t="str">
        <f t="shared" si="1"/>
        <v>Outstanding</v>
      </c>
      <c r="N400" s="13" t="s">
        <v>21</v>
      </c>
    </row>
    <row r="401" spans="1:14" ht="60" customHeight="1" x14ac:dyDescent="0.35">
      <c r="A401" s="11" t="s">
        <v>1743</v>
      </c>
      <c r="B401" s="1" t="s">
        <v>1744</v>
      </c>
      <c r="C401" s="2" t="s">
        <v>27</v>
      </c>
      <c r="D401" s="3" t="s">
        <v>1035</v>
      </c>
      <c r="E401" s="4" t="s">
        <v>18</v>
      </c>
      <c r="F401" s="4" t="s">
        <v>19</v>
      </c>
      <c r="G401" s="4" t="s">
        <v>20</v>
      </c>
      <c r="H401" s="4" t="s">
        <v>21</v>
      </c>
      <c r="I401" s="5" t="s">
        <v>21</v>
      </c>
      <c r="J401" s="1" t="s">
        <v>1740</v>
      </c>
      <c r="K401" s="1" t="s">
        <v>1745</v>
      </c>
      <c r="L401" s="1" t="s">
        <v>1742</v>
      </c>
      <c r="M401" s="4" t="str">
        <f t="shared" si="1"/>
        <v>Outstanding</v>
      </c>
      <c r="N401" s="13" t="s">
        <v>21</v>
      </c>
    </row>
    <row r="402" spans="1:14" ht="60" customHeight="1" x14ac:dyDescent="0.35">
      <c r="A402" s="11" t="s">
        <v>1746</v>
      </c>
      <c r="B402" s="1" t="s">
        <v>1747</v>
      </c>
      <c r="C402" s="2" t="s">
        <v>522</v>
      </c>
      <c r="D402" s="3" t="s">
        <v>1035</v>
      </c>
      <c r="E402" s="4" t="s">
        <v>18</v>
      </c>
      <c r="F402" s="4" t="s">
        <v>19</v>
      </c>
      <c r="G402" s="4" t="s">
        <v>20</v>
      </c>
      <c r="H402" s="4" t="s">
        <v>21</v>
      </c>
      <c r="I402" s="5" t="s">
        <v>21</v>
      </c>
      <c r="J402" s="1" t="s">
        <v>1748</v>
      </c>
      <c r="K402" s="1" t="s">
        <v>1749</v>
      </c>
      <c r="L402" s="1" t="s">
        <v>1750</v>
      </c>
      <c r="M402" s="4" t="str">
        <f t="shared" si="1"/>
        <v>Outstanding</v>
      </c>
      <c r="N402" s="13" t="s">
        <v>21</v>
      </c>
    </row>
    <row r="403" spans="1:14" ht="60" customHeight="1" x14ac:dyDescent="0.35">
      <c r="A403" s="11" t="s">
        <v>1751</v>
      </c>
      <c r="B403" s="1" t="s">
        <v>1752</v>
      </c>
      <c r="C403" s="2" t="s">
        <v>522</v>
      </c>
      <c r="D403" s="3" t="s">
        <v>1035</v>
      </c>
      <c r="E403" s="4" t="s">
        <v>18</v>
      </c>
      <c r="F403" s="4" t="s">
        <v>19</v>
      </c>
      <c r="G403" s="4" t="s">
        <v>20</v>
      </c>
      <c r="H403" s="4" t="s">
        <v>21</v>
      </c>
      <c r="I403" s="5" t="s">
        <v>21</v>
      </c>
      <c r="J403" s="1" t="s">
        <v>1753</v>
      </c>
      <c r="K403" s="1" t="s">
        <v>1754</v>
      </c>
      <c r="L403" s="1" t="s">
        <v>1755</v>
      </c>
      <c r="M403" s="4" t="str">
        <f t="shared" si="1"/>
        <v>Outstanding</v>
      </c>
      <c r="N403" s="13" t="s">
        <v>21</v>
      </c>
    </row>
    <row r="404" spans="1:14" ht="60" customHeight="1" x14ac:dyDescent="0.35">
      <c r="A404" s="11" t="s">
        <v>1756</v>
      </c>
      <c r="B404" s="1" t="s">
        <v>1757</v>
      </c>
      <c r="C404" s="2" t="s">
        <v>522</v>
      </c>
      <c r="D404" s="3" t="s">
        <v>1035</v>
      </c>
      <c r="E404" s="4" t="s">
        <v>18</v>
      </c>
      <c r="F404" s="4" t="s">
        <v>19</v>
      </c>
      <c r="G404" s="4" t="s">
        <v>20</v>
      </c>
      <c r="H404" s="4" t="s">
        <v>21</v>
      </c>
      <c r="I404" s="5" t="s">
        <v>21</v>
      </c>
      <c r="J404" s="1" t="s">
        <v>1758</v>
      </c>
      <c r="K404" s="1" t="s">
        <v>1759</v>
      </c>
      <c r="L404" s="1" t="s">
        <v>1760</v>
      </c>
      <c r="M404" s="4" t="str">
        <f t="shared" si="1"/>
        <v>Outstanding</v>
      </c>
      <c r="N404" s="13" t="s">
        <v>21</v>
      </c>
    </row>
    <row r="405" spans="1:14" ht="60" customHeight="1" x14ac:dyDescent="0.35">
      <c r="A405" s="11" t="s">
        <v>1761</v>
      </c>
      <c r="B405" s="1" t="s">
        <v>1762</v>
      </c>
      <c r="C405" s="2" t="s">
        <v>27</v>
      </c>
      <c r="D405" s="3" t="s">
        <v>1035</v>
      </c>
      <c r="E405" s="4" t="s">
        <v>18</v>
      </c>
      <c r="F405" s="4" t="s">
        <v>19</v>
      </c>
      <c r="G405" s="4" t="s">
        <v>20</v>
      </c>
      <c r="H405" s="4" t="s">
        <v>21</v>
      </c>
      <c r="I405" s="5" t="s">
        <v>21</v>
      </c>
      <c r="J405" s="1" t="s">
        <v>1763</v>
      </c>
      <c r="K405" s="1" t="s">
        <v>1764</v>
      </c>
      <c r="L405" s="1" t="s">
        <v>1765</v>
      </c>
      <c r="M405" s="4" t="str">
        <f t="shared" si="1"/>
        <v>Outstanding</v>
      </c>
      <c r="N405" s="13" t="s">
        <v>21</v>
      </c>
    </row>
    <row r="406" spans="1:14" ht="60" customHeight="1" x14ac:dyDescent="0.35">
      <c r="A406" s="11" t="s">
        <v>1766</v>
      </c>
      <c r="B406" s="1" t="s">
        <v>1767</v>
      </c>
      <c r="C406" s="2" t="s">
        <v>27</v>
      </c>
      <c r="D406" s="3" t="s">
        <v>1035</v>
      </c>
      <c r="E406" s="4" t="s">
        <v>18</v>
      </c>
      <c r="F406" s="4" t="s">
        <v>19</v>
      </c>
      <c r="G406" s="4" t="s">
        <v>20</v>
      </c>
      <c r="H406" s="4" t="s">
        <v>21</v>
      </c>
      <c r="I406" s="5" t="s">
        <v>21</v>
      </c>
      <c r="J406" s="1" t="s">
        <v>1763</v>
      </c>
      <c r="K406" s="1" t="s">
        <v>1768</v>
      </c>
      <c r="L406" s="1" t="s">
        <v>1769</v>
      </c>
      <c r="M406" s="4" t="str">
        <f t="shared" si="1"/>
        <v>Outstanding</v>
      </c>
      <c r="N406" s="13" t="s">
        <v>21</v>
      </c>
    </row>
    <row r="407" spans="1:14" ht="60" customHeight="1" x14ac:dyDescent="0.35">
      <c r="A407" s="11" t="s">
        <v>1770</v>
      </c>
      <c r="B407" s="1" t="s">
        <v>1771</v>
      </c>
      <c r="C407" s="2" t="s">
        <v>27</v>
      </c>
      <c r="D407" s="3" t="s">
        <v>1035</v>
      </c>
      <c r="E407" s="4" t="s">
        <v>18</v>
      </c>
      <c r="F407" s="4" t="s">
        <v>19</v>
      </c>
      <c r="G407" s="4" t="s">
        <v>20</v>
      </c>
      <c r="H407" s="4" t="s">
        <v>21</v>
      </c>
      <c r="I407" s="5" t="s">
        <v>21</v>
      </c>
      <c r="J407" s="1" t="s">
        <v>1772</v>
      </c>
      <c r="K407" s="1" t="s">
        <v>1773</v>
      </c>
      <c r="L407" s="1" t="s">
        <v>1774</v>
      </c>
      <c r="M407" s="4" t="str">
        <f t="shared" si="1"/>
        <v>Outstanding</v>
      </c>
      <c r="N407" s="13" t="s">
        <v>21</v>
      </c>
    </row>
    <row r="408" spans="1:14" ht="60" customHeight="1" x14ac:dyDescent="0.35">
      <c r="A408" s="11" t="s">
        <v>1775</v>
      </c>
      <c r="B408" s="1" t="s">
        <v>1776</v>
      </c>
      <c r="C408" s="2" t="s">
        <v>27</v>
      </c>
      <c r="D408" s="3" t="s">
        <v>1035</v>
      </c>
      <c r="E408" s="4" t="s">
        <v>18</v>
      </c>
      <c r="F408" s="4" t="s">
        <v>19</v>
      </c>
      <c r="G408" s="4" t="s">
        <v>20</v>
      </c>
      <c r="H408" s="4" t="s">
        <v>21</v>
      </c>
      <c r="I408" s="5" t="s">
        <v>21</v>
      </c>
      <c r="J408" s="1" t="s">
        <v>1777</v>
      </c>
      <c r="K408" s="1" t="s">
        <v>1778</v>
      </c>
      <c r="L408" s="1" t="s">
        <v>1779</v>
      </c>
      <c r="M408" s="4" t="str">
        <f t="shared" si="1"/>
        <v>Outstanding</v>
      </c>
      <c r="N408" s="13" t="s">
        <v>21</v>
      </c>
    </row>
    <row r="409" spans="1:14" ht="60" customHeight="1" x14ac:dyDescent="0.35">
      <c r="A409" s="11" t="s">
        <v>1780</v>
      </c>
      <c r="B409" s="1" t="s">
        <v>1781</v>
      </c>
      <c r="C409" s="2" t="s">
        <v>27</v>
      </c>
      <c r="D409" s="3" t="s">
        <v>1035</v>
      </c>
      <c r="E409" s="4" t="s">
        <v>18</v>
      </c>
      <c r="F409" s="4" t="s">
        <v>19</v>
      </c>
      <c r="G409" s="4" t="s">
        <v>20</v>
      </c>
      <c r="H409" s="4" t="s">
        <v>21</v>
      </c>
      <c r="I409" s="5" t="s">
        <v>21</v>
      </c>
      <c r="J409" s="1" t="s">
        <v>1782</v>
      </c>
      <c r="K409" s="1" t="s">
        <v>1783</v>
      </c>
      <c r="L409" s="1" t="s">
        <v>1784</v>
      </c>
      <c r="M409" s="4" t="str">
        <f t="shared" si="1"/>
        <v>Outstanding</v>
      </c>
      <c r="N409" s="13" t="s">
        <v>21</v>
      </c>
    </row>
    <row r="410" spans="1:14" ht="60" customHeight="1" x14ac:dyDescent="0.35">
      <c r="A410" s="11" t="s">
        <v>1785</v>
      </c>
      <c r="B410" s="1" t="s">
        <v>1786</v>
      </c>
      <c r="C410" s="2" t="s">
        <v>27</v>
      </c>
      <c r="D410" s="3" t="s">
        <v>1035</v>
      </c>
      <c r="E410" s="4" t="s">
        <v>18</v>
      </c>
      <c r="F410" s="4" t="s">
        <v>19</v>
      </c>
      <c r="G410" s="4" t="s">
        <v>20</v>
      </c>
      <c r="H410" s="4" t="s">
        <v>21</v>
      </c>
      <c r="I410" s="5" t="s">
        <v>21</v>
      </c>
      <c r="J410" s="1" t="s">
        <v>1787</v>
      </c>
      <c r="K410" s="1" t="s">
        <v>1788</v>
      </c>
      <c r="L410" s="1" t="s">
        <v>1789</v>
      </c>
      <c r="M410" s="4" t="str">
        <f t="shared" si="1"/>
        <v>Outstanding</v>
      </c>
      <c r="N410" s="13" t="s">
        <v>21</v>
      </c>
    </row>
    <row r="411" spans="1:14" ht="60" customHeight="1" x14ac:dyDescent="0.35">
      <c r="A411" s="11" t="s">
        <v>1790</v>
      </c>
      <c r="B411" s="1" t="s">
        <v>1791</v>
      </c>
      <c r="C411" s="2" t="s">
        <v>27</v>
      </c>
      <c r="D411" s="3" t="s">
        <v>1035</v>
      </c>
      <c r="E411" s="4" t="s">
        <v>18</v>
      </c>
      <c r="F411" s="4" t="s">
        <v>19</v>
      </c>
      <c r="G411" s="4" t="s">
        <v>20</v>
      </c>
      <c r="H411" s="4" t="s">
        <v>21</v>
      </c>
      <c r="I411" s="5" t="s">
        <v>21</v>
      </c>
      <c r="J411" s="1" t="s">
        <v>1792</v>
      </c>
      <c r="K411" s="1" t="s">
        <v>1793</v>
      </c>
      <c r="L411" s="1" t="s">
        <v>1794</v>
      </c>
      <c r="M411" s="4" t="str">
        <f t="shared" si="1"/>
        <v>Outstanding</v>
      </c>
      <c r="N411" s="13" t="s">
        <v>21</v>
      </c>
    </row>
    <row r="412" spans="1:14" ht="60" customHeight="1" x14ac:dyDescent="0.35">
      <c r="A412" s="11" t="s">
        <v>1795</v>
      </c>
      <c r="B412" s="1" t="s">
        <v>1796</v>
      </c>
      <c r="C412" s="2" t="s">
        <v>27</v>
      </c>
      <c r="D412" s="3" t="s">
        <v>1035</v>
      </c>
      <c r="E412" s="4" t="s">
        <v>18</v>
      </c>
      <c r="F412" s="4" t="s">
        <v>19</v>
      </c>
      <c r="G412" s="4" t="s">
        <v>20</v>
      </c>
      <c r="H412" s="4" t="s">
        <v>21</v>
      </c>
      <c r="I412" s="5" t="s">
        <v>21</v>
      </c>
      <c r="J412" s="1" t="s">
        <v>1088</v>
      </c>
      <c r="K412" s="1" t="s">
        <v>1797</v>
      </c>
      <c r="L412" s="1" t="s">
        <v>1693</v>
      </c>
      <c r="M412" s="4" t="str">
        <f t="shared" si="1"/>
        <v>Outstanding</v>
      </c>
      <c r="N412" s="13" t="s">
        <v>21</v>
      </c>
    </row>
    <row r="413" spans="1:14" ht="60" customHeight="1" x14ac:dyDescent="0.35">
      <c r="A413" s="11" t="s">
        <v>1798</v>
      </c>
      <c r="B413" s="1" t="s">
        <v>1799</v>
      </c>
      <c r="C413" s="2" t="s">
        <v>27</v>
      </c>
      <c r="D413" s="3" t="s">
        <v>1035</v>
      </c>
      <c r="E413" s="4" t="s">
        <v>18</v>
      </c>
      <c r="F413" s="4" t="s">
        <v>19</v>
      </c>
      <c r="G413" s="4" t="s">
        <v>20</v>
      </c>
      <c r="H413" s="4" t="s">
        <v>21</v>
      </c>
      <c r="I413" s="5" t="s">
        <v>21</v>
      </c>
      <c r="J413" s="1" t="s">
        <v>1800</v>
      </c>
      <c r="K413" s="1" t="s">
        <v>1801</v>
      </c>
      <c r="L413" s="1" t="s">
        <v>1802</v>
      </c>
      <c r="M413" s="4" t="str">
        <f t="shared" si="1"/>
        <v>Outstanding</v>
      </c>
      <c r="N413" s="13" t="s">
        <v>21</v>
      </c>
    </row>
    <row r="414" spans="1:14" ht="60" customHeight="1" x14ac:dyDescent="0.35">
      <c r="A414" s="11" t="s">
        <v>1803</v>
      </c>
      <c r="B414" s="1" t="s">
        <v>1804</v>
      </c>
      <c r="C414" s="2" t="s">
        <v>27</v>
      </c>
      <c r="D414" s="3" t="s">
        <v>1035</v>
      </c>
      <c r="E414" s="4" t="s">
        <v>18</v>
      </c>
      <c r="F414" s="4" t="s">
        <v>19</v>
      </c>
      <c r="G414" s="4" t="s">
        <v>20</v>
      </c>
      <c r="H414" s="4" t="s">
        <v>21</v>
      </c>
      <c r="I414" s="5" t="s">
        <v>21</v>
      </c>
      <c r="J414" s="1" t="s">
        <v>1805</v>
      </c>
      <c r="K414" s="1" t="s">
        <v>1806</v>
      </c>
      <c r="L414" s="1" t="s">
        <v>1807</v>
      </c>
      <c r="M414" s="4" t="str">
        <f t="shared" si="1"/>
        <v>Outstanding</v>
      </c>
      <c r="N414" s="13" t="s">
        <v>21</v>
      </c>
    </row>
    <row r="415" spans="1:14" ht="60" customHeight="1" x14ac:dyDescent="0.35">
      <c r="A415" s="11" t="s">
        <v>1808</v>
      </c>
      <c r="B415" s="1" t="s">
        <v>1809</v>
      </c>
      <c r="C415" s="2" t="s">
        <v>27</v>
      </c>
      <c r="D415" s="3" t="s">
        <v>1035</v>
      </c>
      <c r="E415" s="4" t="s">
        <v>18</v>
      </c>
      <c r="F415" s="4" t="s">
        <v>19</v>
      </c>
      <c r="G415" s="4" t="s">
        <v>20</v>
      </c>
      <c r="H415" s="4" t="s">
        <v>21</v>
      </c>
      <c r="I415" s="5" t="s">
        <v>21</v>
      </c>
      <c r="J415" s="1" t="s">
        <v>1810</v>
      </c>
      <c r="K415" s="1" t="s">
        <v>1811</v>
      </c>
      <c r="L415" s="1" t="s">
        <v>1081</v>
      </c>
      <c r="M415" s="4" t="str">
        <f t="shared" si="1"/>
        <v>Outstanding</v>
      </c>
      <c r="N415" s="13" t="s">
        <v>21</v>
      </c>
    </row>
    <row r="416" spans="1:14" ht="60" customHeight="1" x14ac:dyDescent="0.35">
      <c r="A416" s="11" t="s">
        <v>1812</v>
      </c>
      <c r="B416" s="1" t="s">
        <v>1813</v>
      </c>
      <c r="C416" s="2" t="s">
        <v>27</v>
      </c>
      <c r="D416" s="3" t="s">
        <v>1035</v>
      </c>
      <c r="E416" s="4" t="s">
        <v>18</v>
      </c>
      <c r="F416" s="4" t="s">
        <v>19</v>
      </c>
      <c r="G416" s="4" t="s">
        <v>20</v>
      </c>
      <c r="H416" s="4" t="s">
        <v>21</v>
      </c>
      <c r="I416" s="5" t="s">
        <v>21</v>
      </c>
      <c r="J416" s="1" t="s">
        <v>1814</v>
      </c>
      <c r="K416" s="1" t="s">
        <v>1815</v>
      </c>
      <c r="L416" s="1" t="s">
        <v>1816</v>
      </c>
      <c r="M416" s="4" t="str">
        <f t="shared" si="1"/>
        <v>Outstanding</v>
      </c>
      <c r="N416" s="13" t="s">
        <v>21</v>
      </c>
    </row>
    <row r="417" spans="1:14" ht="60" customHeight="1" x14ac:dyDescent="0.35">
      <c r="A417" s="11" t="s">
        <v>1817</v>
      </c>
      <c r="B417" s="1" t="s">
        <v>1818</v>
      </c>
      <c r="C417" s="2" t="s">
        <v>16</v>
      </c>
      <c r="D417" s="3" t="s">
        <v>1035</v>
      </c>
      <c r="E417" s="4" t="s">
        <v>18</v>
      </c>
      <c r="F417" s="4" t="s">
        <v>19</v>
      </c>
      <c r="G417" s="4" t="s">
        <v>20</v>
      </c>
      <c r="H417" s="4" t="s">
        <v>21</v>
      </c>
      <c r="I417" s="5" t="s">
        <v>21</v>
      </c>
      <c r="J417" s="1" t="s">
        <v>1606</v>
      </c>
      <c r="K417" s="1" t="s">
        <v>1819</v>
      </c>
      <c r="L417" s="1" t="s">
        <v>1081</v>
      </c>
      <c r="M417" s="4" t="str">
        <f t="shared" si="1"/>
        <v>Outstanding</v>
      </c>
      <c r="N417" s="13" t="s">
        <v>21</v>
      </c>
    </row>
    <row r="418" spans="1:14" ht="60" customHeight="1" x14ac:dyDescent="0.35">
      <c r="A418" s="11" t="s">
        <v>1820</v>
      </c>
      <c r="B418" s="1" t="s">
        <v>1821</v>
      </c>
      <c r="C418" s="2" t="s">
        <v>16</v>
      </c>
      <c r="D418" s="3" t="s">
        <v>1035</v>
      </c>
      <c r="E418" s="4" t="s">
        <v>18</v>
      </c>
      <c r="F418" s="4" t="s">
        <v>19</v>
      </c>
      <c r="G418" s="4" t="s">
        <v>20</v>
      </c>
      <c r="H418" s="4" t="s">
        <v>21</v>
      </c>
      <c r="I418" s="5" t="s">
        <v>21</v>
      </c>
      <c r="J418" s="1" t="s">
        <v>1822</v>
      </c>
      <c r="K418" s="1" t="s">
        <v>1823</v>
      </c>
      <c r="L418" s="1" t="s">
        <v>1824</v>
      </c>
      <c r="M418" s="4" t="str">
        <f t="shared" si="1"/>
        <v>Outstanding</v>
      </c>
      <c r="N418" s="13" t="s">
        <v>21</v>
      </c>
    </row>
    <row r="419" spans="1:14" ht="60" customHeight="1" x14ac:dyDescent="0.35">
      <c r="A419" s="11" t="s">
        <v>1825</v>
      </c>
      <c r="B419" s="1" t="s">
        <v>1826</v>
      </c>
      <c r="C419" s="2" t="s">
        <v>16</v>
      </c>
      <c r="D419" s="3" t="s">
        <v>1035</v>
      </c>
      <c r="E419" s="4" t="s">
        <v>18</v>
      </c>
      <c r="F419" s="4" t="s">
        <v>19</v>
      </c>
      <c r="G419" s="4" t="s">
        <v>20</v>
      </c>
      <c r="H419" s="4" t="s">
        <v>21</v>
      </c>
      <c r="I419" s="5" t="s">
        <v>21</v>
      </c>
      <c r="J419" s="1" t="s">
        <v>1606</v>
      </c>
      <c r="K419" s="1" t="s">
        <v>1827</v>
      </c>
      <c r="L419" s="1" t="s">
        <v>1081</v>
      </c>
      <c r="M419" s="4" t="str">
        <f t="shared" si="1"/>
        <v>Outstanding</v>
      </c>
      <c r="N419" s="13" t="s">
        <v>21</v>
      </c>
    </row>
    <row r="420" spans="1:14" ht="60" customHeight="1" x14ac:dyDescent="0.35">
      <c r="A420" s="11" t="s">
        <v>1828</v>
      </c>
      <c r="B420" s="1" t="s">
        <v>1829</v>
      </c>
      <c r="C420" s="2" t="s">
        <v>16</v>
      </c>
      <c r="D420" s="3" t="s">
        <v>1035</v>
      </c>
      <c r="E420" s="4" t="s">
        <v>18</v>
      </c>
      <c r="F420" s="4" t="s">
        <v>19</v>
      </c>
      <c r="G420" s="4" t="s">
        <v>20</v>
      </c>
      <c r="H420" s="4" t="s">
        <v>21</v>
      </c>
      <c r="I420" s="5" t="s">
        <v>21</v>
      </c>
      <c r="J420" s="1" t="s">
        <v>1830</v>
      </c>
      <c r="K420" s="1" t="s">
        <v>1831</v>
      </c>
      <c r="L420" s="1" t="s">
        <v>1816</v>
      </c>
      <c r="M420" s="4" t="str">
        <f t="shared" si="1"/>
        <v>Outstanding</v>
      </c>
      <c r="N420" s="13" t="s">
        <v>21</v>
      </c>
    </row>
    <row r="421" spans="1:14" ht="60" customHeight="1" x14ac:dyDescent="0.35">
      <c r="A421" s="11" t="s">
        <v>1832</v>
      </c>
      <c r="B421" s="1" t="s">
        <v>1833</v>
      </c>
      <c r="C421" s="2" t="s">
        <v>27</v>
      </c>
      <c r="D421" s="3" t="s">
        <v>1035</v>
      </c>
      <c r="E421" s="4" t="s">
        <v>18</v>
      </c>
      <c r="F421" s="4" t="s">
        <v>19</v>
      </c>
      <c r="G421" s="4" t="s">
        <v>20</v>
      </c>
      <c r="H421" s="4" t="s">
        <v>21</v>
      </c>
      <c r="I421" s="5" t="s">
        <v>21</v>
      </c>
      <c r="J421" s="1" t="s">
        <v>1834</v>
      </c>
      <c r="K421" s="1" t="s">
        <v>1835</v>
      </c>
      <c r="L421" s="1" t="s">
        <v>1836</v>
      </c>
      <c r="M421" s="4" t="str">
        <f t="shared" si="1"/>
        <v>Outstanding</v>
      </c>
      <c r="N421" s="13" t="s">
        <v>21</v>
      </c>
    </row>
    <row r="422" spans="1:14" ht="60" customHeight="1" x14ac:dyDescent="0.35">
      <c r="A422" s="11" t="s">
        <v>1837</v>
      </c>
      <c r="B422" s="1" t="s">
        <v>1838</v>
      </c>
      <c r="C422" s="2" t="s">
        <v>27</v>
      </c>
      <c r="D422" s="3" t="s">
        <v>1035</v>
      </c>
      <c r="E422" s="4" t="s">
        <v>18</v>
      </c>
      <c r="F422" s="4" t="s">
        <v>19</v>
      </c>
      <c r="G422" s="4" t="s">
        <v>20</v>
      </c>
      <c r="H422" s="4" t="s">
        <v>21</v>
      </c>
      <c r="I422" s="5" t="s">
        <v>21</v>
      </c>
      <c r="J422" s="1" t="s">
        <v>1839</v>
      </c>
      <c r="K422" s="1" t="s">
        <v>1835</v>
      </c>
      <c r="L422" s="1" t="s">
        <v>1840</v>
      </c>
      <c r="M422" s="4" t="str">
        <f t="shared" si="1"/>
        <v>Outstanding</v>
      </c>
      <c r="N422" s="13" t="s">
        <v>21</v>
      </c>
    </row>
    <row r="423" spans="1:14" ht="60" customHeight="1" x14ac:dyDescent="0.35">
      <c r="A423" s="11" t="s">
        <v>1841</v>
      </c>
      <c r="B423" s="1" t="s">
        <v>1842</v>
      </c>
      <c r="C423" s="2" t="s">
        <v>27</v>
      </c>
      <c r="D423" s="3" t="s">
        <v>1035</v>
      </c>
      <c r="E423" s="4" t="s">
        <v>18</v>
      </c>
      <c r="F423" s="4" t="s">
        <v>19</v>
      </c>
      <c r="G423" s="4" t="s">
        <v>20</v>
      </c>
      <c r="H423" s="4" t="s">
        <v>21</v>
      </c>
      <c r="I423" s="5" t="s">
        <v>21</v>
      </c>
      <c r="J423" s="1" t="s">
        <v>1088</v>
      </c>
      <c r="K423" s="1" t="s">
        <v>1843</v>
      </c>
      <c r="L423" s="1" t="s">
        <v>1693</v>
      </c>
      <c r="M423" s="4" t="str">
        <f t="shared" si="1"/>
        <v>Outstanding</v>
      </c>
      <c r="N423" s="13" t="s">
        <v>21</v>
      </c>
    </row>
    <row r="424" spans="1:14" ht="60" customHeight="1" x14ac:dyDescent="0.35">
      <c r="A424" s="11" t="s">
        <v>1844</v>
      </c>
      <c r="B424" s="1" t="s">
        <v>1845</v>
      </c>
      <c r="C424" s="2" t="s">
        <v>27</v>
      </c>
      <c r="D424" s="3" t="s">
        <v>1035</v>
      </c>
      <c r="E424" s="4" t="s">
        <v>18</v>
      </c>
      <c r="F424" s="4" t="s">
        <v>19</v>
      </c>
      <c r="G424" s="4" t="s">
        <v>20</v>
      </c>
      <c r="H424" s="4" t="s">
        <v>21</v>
      </c>
      <c r="I424" s="5" t="s">
        <v>21</v>
      </c>
      <c r="J424" s="1" t="s">
        <v>1846</v>
      </c>
      <c r="K424" s="1" t="s">
        <v>1191</v>
      </c>
      <c r="L424" s="1" t="s">
        <v>1847</v>
      </c>
      <c r="M424" s="4" t="str">
        <f t="shared" si="1"/>
        <v>Outstanding</v>
      </c>
      <c r="N424" s="13" t="s">
        <v>21</v>
      </c>
    </row>
    <row r="425" spans="1:14" ht="60" customHeight="1" x14ac:dyDescent="0.35">
      <c r="A425" s="11" t="s">
        <v>1848</v>
      </c>
      <c r="B425" s="1" t="s">
        <v>1849</v>
      </c>
      <c r="C425" s="2" t="s">
        <v>27</v>
      </c>
      <c r="D425" s="3" t="s">
        <v>1035</v>
      </c>
      <c r="E425" s="4" t="s">
        <v>18</v>
      </c>
      <c r="F425" s="4" t="s">
        <v>19</v>
      </c>
      <c r="G425" s="4" t="s">
        <v>20</v>
      </c>
      <c r="H425" s="4" t="s">
        <v>21</v>
      </c>
      <c r="I425" s="5" t="s">
        <v>21</v>
      </c>
      <c r="J425" s="1" t="s">
        <v>1850</v>
      </c>
      <c r="K425" s="1" t="s">
        <v>1191</v>
      </c>
      <c r="L425" s="1" t="s">
        <v>1851</v>
      </c>
      <c r="M425" s="4" t="str">
        <f t="shared" si="1"/>
        <v>Outstanding</v>
      </c>
      <c r="N425" s="13" t="s">
        <v>21</v>
      </c>
    </row>
    <row r="426" spans="1:14" ht="60" customHeight="1" x14ac:dyDescent="0.35">
      <c r="A426" s="11" t="s">
        <v>1852</v>
      </c>
      <c r="B426" s="1" t="s">
        <v>1853</v>
      </c>
      <c r="C426" s="2" t="s">
        <v>27</v>
      </c>
      <c r="D426" s="3" t="s">
        <v>1035</v>
      </c>
      <c r="E426" s="4" t="s">
        <v>18</v>
      </c>
      <c r="F426" s="4" t="s">
        <v>19</v>
      </c>
      <c r="G426" s="4" t="s">
        <v>20</v>
      </c>
      <c r="H426" s="4" t="s">
        <v>21</v>
      </c>
      <c r="I426" s="5" t="s">
        <v>21</v>
      </c>
      <c r="J426" s="1" t="s">
        <v>1846</v>
      </c>
      <c r="K426" s="1" t="s">
        <v>1191</v>
      </c>
      <c r="L426" s="1" t="s">
        <v>1847</v>
      </c>
      <c r="M426" s="4" t="str">
        <f t="shared" si="1"/>
        <v>Outstanding</v>
      </c>
      <c r="N426" s="13" t="s">
        <v>21</v>
      </c>
    </row>
    <row r="427" spans="1:14" ht="60" customHeight="1" x14ac:dyDescent="0.35">
      <c r="A427" s="11" t="s">
        <v>1854</v>
      </c>
      <c r="B427" s="1" t="s">
        <v>1855</v>
      </c>
      <c r="C427" s="2" t="s">
        <v>27</v>
      </c>
      <c r="D427" s="3" t="s">
        <v>1035</v>
      </c>
      <c r="E427" s="4" t="s">
        <v>18</v>
      </c>
      <c r="F427" s="4" t="s">
        <v>19</v>
      </c>
      <c r="G427" s="4" t="s">
        <v>20</v>
      </c>
      <c r="H427" s="4" t="s">
        <v>21</v>
      </c>
      <c r="I427" s="5" t="s">
        <v>21</v>
      </c>
      <c r="J427" s="1" t="s">
        <v>1850</v>
      </c>
      <c r="K427" s="1" t="s">
        <v>1191</v>
      </c>
      <c r="L427" s="1" t="s">
        <v>1851</v>
      </c>
      <c r="M427" s="4" t="str">
        <f t="shared" si="1"/>
        <v>Outstanding</v>
      </c>
      <c r="N427" s="13" t="s">
        <v>21</v>
      </c>
    </row>
    <row r="428" spans="1:14" ht="60" customHeight="1" x14ac:dyDescent="0.35">
      <c r="A428" s="11" t="s">
        <v>1856</v>
      </c>
      <c r="B428" s="1" t="s">
        <v>1857</v>
      </c>
      <c r="C428" s="2" t="s">
        <v>27</v>
      </c>
      <c r="D428" s="3" t="s">
        <v>1035</v>
      </c>
      <c r="E428" s="4" t="s">
        <v>18</v>
      </c>
      <c r="F428" s="4" t="s">
        <v>19</v>
      </c>
      <c r="G428" s="4" t="s">
        <v>20</v>
      </c>
      <c r="H428" s="4" t="s">
        <v>21</v>
      </c>
      <c r="I428" s="5" t="s">
        <v>21</v>
      </c>
      <c r="J428" s="1" t="s">
        <v>1846</v>
      </c>
      <c r="K428" s="1" t="s">
        <v>1191</v>
      </c>
      <c r="L428" s="1" t="s">
        <v>1847</v>
      </c>
      <c r="M428" s="4" t="str">
        <f t="shared" si="1"/>
        <v>Outstanding</v>
      </c>
      <c r="N428" s="13" t="s">
        <v>21</v>
      </c>
    </row>
    <row r="429" spans="1:14" ht="60" customHeight="1" x14ac:dyDescent="0.35">
      <c r="A429" s="11" t="s">
        <v>1858</v>
      </c>
      <c r="B429" s="1" t="s">
        <v>1859</v>
      </c>
      <c r="C429" s="2" t="s">
        <v>27</v>
      </c>
      <c r="D429" s="3" t="s">
        <v>1035</v>
      </c>
      <c r="E429" s="4" t="s">
        <v>18</v>
      </c>
      <c r="F429" s="4" t="s">
        <v>19</v>
      </c>
      <c r="G429" s="4" t="s">
        <v>20</v>
      </c>
      <c r="H429" s="4" t="s">
        <v>21</v>
      </c>
      <c r="I429" s="5" t="s">
        <v>21</v>
      </c>
      <c r="J429" s="1" t="s">
        <v>1860</v>
      </c>
      <c r="K429" s="1" t="s">
        <v>1191</v>
      </c>
      <c r="L429" s="1" t="s">
        <v>1861</v>
      </c>
      <c r="M429" s="4" t="str">
        <f t="shared" si="1"/>
        <v>Outstanding</v>
      </c>
      <c r="N429" s="13" t="s">
        <v>21</v>
      </c>
    </row>
    <row r="430" spans="1:14" ht="60" customHeight="1" x14ac:dyDescent="0.35">
      <c r="A430" s="11" t="s">
        <v>1862</v>
      </c>
      <c r="B430" s="1" t="s">
        <v>1863</v>
      </c>
      <c r="C430" s="2" t="s">
        <v>27</v>
      </c>
      <c r="D430" s="3" t="s">
        <v>1035</v>
      </c>
      <c r="E430" s="4" t="s">
        <v>18</v>
      </c>
      <c r="F430" s="4" t="s">
        <v>19</v>
      </c>
      <c r="G430" s="4" t="s">
        <v>20</v>
      </c>
      <c r="H430" s="4" t="s">
        <v>21</v>
      </c>
      <c r="I430" s="5" t="s">
        <v>21</v>
      </c>
      <c r="J430" s="1" t="s">
        <v>1864</v>
      </c>
      <c r="K430" s="1" t="s">
        <v>1191</v>
      </c>
      <c r="L430" s="1" t="s">
        <v>1750</v>
      </c>
      <c r="M430" s="4" t="str">
        <f t="shared" si="1"/>
        <v>Outstanding</v>
      </c>
      <c r="N430" s="13" t="s">
        <v>21</v>
      </c>
    </row>
    <row r="431" spans="1:14" ht="60" customHeight="1" x14ac:dyDescent="0.35">
      <c r="A431" s="11" t="s">
        <v>1865</v>
      </c>
      <c r="B431" s="1" t="s">
        <v>1866</v>
      </c>
      <c r="C431" s="2" t="s">
        <v>27</v>
      </c>
      <c r="D431" s="3" t="s">
        <v>1035</v>
      </c>
      <c r="E431" s="4" t="s">
        <v>18</v>
      </c>
      <c r="F431" s="4" t="s">
        <v>19</v>
      </c>
      <c r="G431" s="4" t="s">
        <v>20</v>
      </c>
      <c r="H431" s="4" t="s">
        <v>21</v>
      </c>
      <c r="I431" s="5" t="s">
        <v>21</v>
      </c>
      <c r="J431" s="1" t="s">
        <v>1867</v>
      </c>
      <c r="K431" s="1" t="s">
        <v>1868</v>
      </c>
      <c r="L431" s="1" t="s">
        <v>1869</v>
      </c>
      <c r="M431" s="4" t="str">
        <f t="shared" si="1"/>
        <v>Outstanding</v>
      </c>
      <c r="N431" s="13" t="s">
        <v>21</v>
      </c>
    </row>
    <row r="432" spans="1:14" ht="60" customHeight="1" x14ac:dyDescent="0.35">
      <c r="A432" s="11" t="s">
        <v>1870</v>
      </c>
      <c r="B432" s="1" t="s">
        <v>1871</v>
      </c>
      <c r="C432" s="2" t="s">
        <v>27</v>
      </c>
      <c r="D432" s="3" t="s">
        <v>1035</v>
      </c>
      <c r="E432" s="4" t="s">
        <v>18</v>
      </c>
      <c r="F432" s="4" t="s">
        <v>19</v>
      </c>
      <c r="G432" s="4" t="s">
        <v>20</v>
      </c>
      <c r="H432" s="4" t="s">
        <v>21</v>
      </c>
      <c r="I432" s="5" t="s">
        <v>21</v>
      </c>
      <c r="J432" s="1" t="s">
        <v>1872</v>
      </c>
      <c r="K432" s="1" t="s">
        <v>1191</v>
      </c>
      <c r="L432" s="1" t="s">
        <v>1861</v>
      </c>
      <c r="M432" s="4" t="str">
        <f t="shared" si="1"/>
        <v>Outstanding</v>
      </c>
      <c r="N432" s="13" t="s">
        <v>21</v>
      </c>
    </row>
    <row r="433" spans="1:14" ht="60" customHeight="1" x14ac:dyDescent="0.35">
      <c r="A433" s="11" t="s">
        <v>1873</v>
      </c>
      <c r="B433" s="1" t="s">
        <v>1874</v>
      </c>
      <c r="C433" s="2" t="s">
        <v>27</v>
      </c>
      <c r="D433" s="3" t="s">
        <v>1035</v>
      </c>
      <c r="E433" s="4" t="s">
        <v>18</v>
      </c>
      <c r="F433" s="4" t="s">
        <v>19</v>
      </c>
      <c r="G433" s="4" t="s">
        <v>20</v>
      </c>
      <c r="H433" s="4" t="s">
        <v>21</v>
      </c>
      <c r="I433" s="5" t="s">
        <v>21</v>
      </c>
      <c r="J433" s="1" t="s">
        <v>1872</v>
      </c>
      <c r="K433" s="1" t="s">
        <v>1191</v>
      </c>
      <c r="L433" s="1" t="s">
        <v>1861</v>
      </c>
      <c r="M433" s="4" t="str">
        <f t="shared" si="1"/>
        <v>Outstanding</v>
      </c>
      <c r="N433" s="13" t="s">
        <v>21</v>
      </c>
    </row>
    <row r="434" spans="1:14" ht="60" customHeight="1" x14ac:dyDescent="0.35">
      <c r="A434" s="11" t="s">
        <v>1875</v>
      </c>
      <c r="B434" s="1" t="s">
        <v>1876</v>
      </c>
      <c r="C434" s="2" t="s">
        <v>27</v>
      </c>
      <c r="D434" s="3" t="s">
        <v>1035</v>
      </c>
      <c r="E434" s="4" t="s">
        <v>18</v>
      </c>
      <c r="F434" s="4" t="s">
        <v>19</v>
      </c>
      <c r="G434" s="4" t="s">
        <v>20</v>
      </c>
      <c r="H434" s="4" t="s">
        <v>21</v>
      </c>
      <c r="I434" s="5" t="s">
        <v>21</v>
      </c>
      <c r="J434" s="1" t="s">
        <v>1088</v>
      </c>
      <c r="K434" s="1" t="s">
        <v>1191</v>
      </c>
      <c r="L434" s="1" t="s">
        <v>1877</v>
      </c>
      <c r="M434" s="4" t="str">
        <f t="shared" si="1"/>
        <v>Outstanding</v>
      </c>
      <c r="N434" s="13" t="s">
        <v>21</v>
      </c>
    </row>
    <row r="435" spans="1:14" ht="60" customHeight="1" x14ac:dyDescent="0.35">
      <c r="A435" s="11" t="s">
        <v>1878</v>
      </c>
      <c r="B435" s="1" t="s">
        <v>1879</v>
      </c>
      <c r="C435" s="2" t="s">
        <v>27</v>
      </c>
      <c r="D435" s="3" t="s">
        <v>1035</v>
      </c>
      <c r="E435" s="4" t="s">
        <v>18</v>
      </c>
      <c r="F435" s="4" t="s">
        <v>19</v>
      </c>
      <c r="G435" s="4" t="s">
        <v>20</v>
      </c>
      <c r="H435" s="4" t="s">
        <v>21</v>
      </c>
      <c r="I435" s="5" t="s">
        <v>21</v>
      </c>
      <c r="J435" s="1" t="s">
        <v>1880</v>
      </c>
      <c r="K435" s="1" t="s">
        <v>1881</v>
      </c>
      <c r="L435" s="1" t="s">
        <v>1882</v>
      </c>
      <c r="M435" s="4" t="str">
        <f t="shared" si="1"/>
        <v>Outstanding</v>
      </c>
      <c r="N435" s="13" t="s">
        <v>21</v>
      </c>
    </row>
    <row r="436" spans="1:14" ht="60" customHeight="1" x14ac:dyDescent="0.35">
      <c r="A436" s="11" t="s">
        <v>1883</v>
      </c>
      <c r="B436" s="1" t="s">
        <v>1879</v>
      </c>
      <c r="C436" s="2" t="s">
        <v>27</v>
      </c>
      <c r="D436" s="3" t="s">
        <v>1035</v>
      </c>
      <c r="E436" s="4" t="s">
        <v>18</v>
      </c>
      <c r="F436" s="4" t="s">
        <v>19</v>
      </c>
      <c r="G436" s="4" t="s">
        <v>20</v>
      </c>
      <c r="H436" s="4" t="s">
        <v>21</v>
      </c>
      <c r="I436" s="5" t="s">
        <v>21</v>
      </c>
      <c r="J436" s="1" t="s">
        <v>1884</v>
      </c>
      <c r="K436" s="1" t="s">
        <v>1881</v>
      </c>
      <c r="L436" s="1" t="s">
        <v>1885</v>
      </c>
      <c r="M436" s="4" t="str">
        <f t="shared" si="1"/>
        <v>Outstanding</v>
      </c>
      <c r="N436" s="13" t="s">
        <v>21</v>
      </c>
    </row>
    <row r="437" spans="1:14" ht="60" customHeight="1" x14ac:dyDescent="0.35">
      <c r="A437" s="11" t="s">
        <v>1886</v>
      </c>
      <c r="B437" s="1" t="s">
        <v>1887</v>
      </c>
      <c r="C437" s="2" t="s">
        <v>27</v>
      </c>
      <c r="D437" s="3" t="s">
        <v>1035</v>
      </c>
      <c r="E437" s="4" t="s">
        <v>18</v>
      </c>
      <c r="F437" s="4" t="s">
        <v>19</v>
      </c>
      <c r="G437" s="4" t="s">
        <v>20</v>
      </c>
      <c r="H437" s="4" t="s">
        <v>21</v>
      </c>
      <c r="I437" s="5" t="s">
        <v>21</v>
      </c>
      <c r="J437" s="1" t="s">
        <v>1888</v>
      </c>
      <c r="K437" s="1" t="s">
        <v>1889</v>
      </c>
      <c r="L437" s="1" t="s">
        <v>1890</v>
      </c>
      <c r="M437" s="4" t="str">
        <f t="shared" si="1"/>
        <v>Outstanding</v>
      </c>
      <c r="N437" s="13" t="s">
        <v>21</v>
      </c>
    </row>
    <row r="438" spans="1:14" ht="60" customHeight="1" x14ac:dyDescent="0.35">
      <c r="A438" s="11" t="s">
        <v>1891</v>
      </c>
      <c r="B438" s="1" t="s">
        <v>1892</v>
      </c>
      <c r="C438" s="2" t="s">
        <v>27</v>
      </c>
      <c r="D438" s="3" t="s">
        <v>1035</v>
      </c>
      <c r="E438" s="4" t="s">
        <v>18</v>
      </c>
      <c r="F438" s="4" t="s">
        <v>19</v>
      </c>
      <c r="G438" s="4" t="s">
        <v>20</v>
      </c>
      <c r="H438" s="4" t="s">
        <v>21</v>
      </c>
      <c r="I438" s="5" t="s">
        <v>21</v>
      </c>
      <c r="J438" s="1" t="s">
        <v>1893</v>
      </c>
      <c r="K438" s="1" t="s">
        <v>1894</v>
      </c>
      <c r="L438" s="1" t="s">
        <v>1895</v>
      </c>
      <c r="M438" s="4" t="str">
        <f t="shared" si="1"/>
        <v>Outstanding</v>
      </c>
      <c r="N438" s="13" t="s">
        <v>21</v>
      </c>
    </row>
    <row r="439" spans="1:14" ht="60" customHeight="1" x14ac:dyDescent="0.35">
      <c r="A439" s="11" t="s">
        <v>1896</v>
      </c>
      <c r="B439" s="1" t="s">
        <v>1897</v>
      </c>
      <c r="C439" s="2" t="s">
        <v>27</v>
      </c>
      <c r="D439" s="3" t="s">
        <v>1035</v>
      </c>
      <c r="E439" s="4" t="s">
        <v>18</v>
      </c>
      <c r="F439" s="4" t="s">
        <v>19</v>
      </c>
      <c r="G439" s="4" t="s">
        <v>20</v>
      </c>
      <c r="H439" s="4" t="s">
        <v>21</v>
      </c>
      <c r="I439" s="5" t="s">
        <v>21</v>
      </c>
      <c r="J439" s="1" t="s">
        <v>1898</v>
      </c>
      <c r="K439" s="1" t="s">
        <v>1899</v>
      </c>
      <c r="L439" s="1" t="s">
        <v>1900</v>
      </c>
      <c r="M439" s="4" t="str">
        <f t="shared" si="1"/>
        <v>Outstanding</v>
      </c>
      <c r="N439" s="13" t="s">
        <v>21</v>
      </c>
    </row>
    <row r="440" spans="1:14" ht="60" customHeight="1" x14ac:dyDescent="0.35">
      <c r="A440" s="11" t="s">
        <v>1901</v>
      </c>
      <c r="B440" s="1" t="s">
        <v>1902</v>
      </c>
      <c r="C440" s="2" t="s">
        <v>27</v>
      </c>
      <c r="D440" s="3" t="s">
        <v>1035</v>
      </c>
      <c r="E440" s="4" t="s">
        <v>18</v>
      </c>
      <c r="F440" s="4" t="s">
        <v>19</v>
      </c>
      <c r="G440" s="4" t="s">
        <v>20</v>
      </c>
      <c r="H440" s="4" t="s">
        <v>21</v>
      </c>
      <c r="I440" s="5" t="s">
        <v>21</v>
      </c>
      <c r="J440" s="1" t="s">
        <v>1903</v>
      </c>
      <c r="K440" s="1" t="s">
        <v>1191</v>
      </c>
      <c r="L440" s="1" t="s">
        <v>1904</v>
      </c>
      <c r="M440" s="4" t="str">
        <f t="shared" si="1"/>
        <v>Outstanding</v>
      </c>
      <c r="N440" s="13" t="s">
        <v>21</v>
      </c>
    </row>
    <row r="441" spans="1:14" ht="60" customHeight="1" x14ac:dyDescent="0.35">
      <c r="A441" s="11" t="s">
        <v>1905</v>
      </c>
      <c r="B441" s="1" t="s">
        <v>1906</v>
      </c>
      <c r="C441" s="2" t="s">
        <v>27</v>
      </c>
      <c r="D441" s="3" t="s">
        <v>1035</v>
      </c>
      <c r="E441" s="4" t="s">
        <v>18</v>
      </c>
      <c r="F441" s="4" t="s">
        <v>19</v>
      </c>
      <c r="G441" s="4" t="s">
        <v>20</v>
      </c>
      <c r="H441" s="4" t="s">
        <v>21</v>
      </c>
      <c r="I441" s="5" t="s">
        <v>21</v>
      </c>
      <c r="J441" s="1" t="s">
        <v>1907</v>
      </c>
      <c r="K441" s="1" t="s">
        <v>1191</v>
      </c>
      <c r="L441" s="1" t="s">
        <v>1742</v>
      </c>
      <c r="M441" s="4" t="str">
        <f t="shared" si="1"/>
        <v>Outstanding</v>
      </c>
      <c r="N441" s="13" t="s">
        <v>21</v>
      </c>
    </row>
    <row r="442" spans="1:14" ht="60" customHeight="1" x14ac:dyDescent="0.35">
      <c r="A442" s="11" t="s">
        <v>1908</v>
      </c>
      <c r="B442" s="1" t="s">
        <v>1909</v>
      </c>
      <c r="C442" s="2" t="s">
        <v>27</v>
      </c>
      <c r="D442" s="3" t="s">
        <v>1035</v>
      </c>
      <c r="E442" s="4" t="s">
        <v>18</v>
      </c>
      <c r="F442" s="4" t="s">
        <v>19</v>
      </c>
      <c r="G442" s="4" t="s">
        <v>20</v>
      </c>
      <c r="H442" s="4" t="s">
        <v>21</v>
      </c>
      <c r="I442" s="5" t="s">
        <v>21</v>
      </c>
      <c r="J442" s="1" t="s">
        <v>1867</v>
      </c>
      <c r="K442" s="1" t="s">
        <v>1191</v>
      </c>
      <c r="L442" s="1" t="s">
        <v>1869</v>
      </c>
      <c r="M442" s="4" t="str">
        <f t="shared" si="1"/>
        <v>Outstanding</v>
      </c>
      <c r="N442" s="13" t="s">
        <v>21</v>
      </c>
    </row>
    <row r="443" spans="1:14" ht="60" customHeight="1" x14ac:dyDescent="0.35">
      <c r="A443" s="11" t="s">
        <v>1910</v>
      </c>
      <c r="B443" s="1" t="s">
        <v>1911</v>
      </c>
      <c r="C443" s="2" t="s">
        <v>27</v>
      </c>
      <c r="D443" s="3" t="s">
        <v>1035</v>
      </c>
      <c r="E443" s="4" t="s">
        <v>18</v>
      </c>
      <c r="F443" s="4" t="s">
        <v>19</v>
      </c>
      <c r="G443" s="4" t="s">
        <v>20</v>
      </c>
      <c r="H443" s="4" t="s">
        <v>21</v>
      </c>
      <c r="I443" s="5" t="s">
        <v>21</v>
      </c>
      <c r="J443" s="1" t="s">
        <v>1830</v>
      </c>
      <c r="K443" s="1" t="s">
        <v>1912</v>
      </c>
      <c r="L443" s="1" t="s">
        <v>1816</v>
      </c>
      <c r="M443" s="4" t="str">
        <f t="shared" si="1"/>
        <v>Outstanding</v>
      </c>
      <c r="N443" s="13" t="s">
        <v>21</v>
      </c>
    </row>
    <row r="444" spans="1:14" ht="60" customHeight="1" x14ac:dyDescent="0.35">
      <c r="A444" s="11" t="s">
        <v>1913</v>
      </c>
      <c r="B444" s="1" t="s">
        <v>1914</v>
      </c>
      <c r="C444" s="2" t="s">
        <v>27</v>
      </c>
      <c r="D444" s="3" t="s">
        <v>1035</v>
      </c>
      <c r="E444" s="4" t="s">
        <v>18</v>
      </c>
      <c r="F444" s="4" t="s">
        <v>19</v>
      </c>
      <c r="G444" s="4" t="s">
        <v>20</v>
      </c>
      <c r="H444" s="4" t="s">
        <v>21</v>
      </c>
      <c r="I444" s="5" t="s">
        <v>21</v>
      </c>
      <c r="J444" s="1" t="s">
        <v>1915</v>
      </c>
      <c r="K444" s="1" t="s">
        <v>1759</v>
      </c>
      <c r="L444" s="1" t="s">
        <v>1916</v>
      </c>
      <c r="M444" s="4" t="str">
        <f t="shared" si="1"/>
        <v>Outstanding</v>
      </c>
      <c r="N444" s="13" t="s">
        <v>21</v>
      </c>
    </row>
    <row r="445" spans="1:14" ht="60" customHeight="1" x14ac:dyDescent="0.35">
      <c r="A445" s="11" t="s">
        <v>1917</v>
      </c>
      <c r="B445" s="1" t="s">
        <v>1918</v>
      </c>
      <c r="C445" s="2" t="s">
        <v>27</v>
      </c>
      <c r="D445" s="3" t="s">
        <v>1035</v>
      </c>
      <c r="E445" s="4" t="s">
        <v>18</v>
      </c>
      <c r="F445" s="4" t="s">
        <v>19</v>
      </c>
      <c r="G445" s="4" t="s">
        <v>20</v>
      </c>
      <c r="H445" s="4" t="s">
        <v>21</v>
      </c>
      <c r="I445" s="5" t="s">
        <v>21</v>
      </c>
      <c r="J445" s="1" t="s">
        <v>1919</v>
      </c>
      <c r="K445" s="1" t="s">
        <v>1920</v>
      </c>
      <c r="L445" s="1" t="s">
        <v>1921</v>
      </c>
      <c r="M445" s="4" t="str">
        <f t="shared" si="1"/>
        <v>Outstanding</v>
      </c>
      <c r="N445" s="13" t="s">
        <v>21</v>
      </c>
    </row>
    <row r="446" spans="1:14" ht="60" customHeight="1" x14ac:dyDescent="0.35">
      <c r="A446" s="11" t="s">
        <v>1922</v>
      </c>
      <c r="B446" s="1" t="s">
        <v>1918</v>
      </c>
      <c r="C446" s="2" t="s">
        <v>27</v>
      </c>
      <c r="D446" s="3" t="s">
        <v>1035</v>
      </c>
      <c r="E446" s="4" t="s">
        <v>18</v>
      </c>
      <c r="F446" s="4" t="s">
        <v>19</v>
      </c>
      <c r="G446" s="4" t="s">
        <v>20</v>
      </c>
      <c r="H446" s="4" t="s">
        <v>21</v>
      </c>
      <c r="I446" s="5" t="s">
        <v>21</v>
      </c>
      <c r="J446" s="1" t="s">
        <v>1923</v>
      </c>
      <c r="K446" s="1" t="s">
        <v>1924</v>
      </c>
      <c r="L446" s="1" t="s">
        <v>1925</v>
      </c>
      <c r="M446" s="4" t="str">
        <f t="shared" si="1"/>
        <v>Outstanding</v>
      </c>
      <c r="N446" s="13" t="s">
        <v>21</v>
      </c>
    </row>
    <row r="447" spans="1:14" ht="60" customHeight="1" x14ac:dyDescent="0.35">
      <c r="A447" s="11" t="s">
        <v>1926</v>
      </c>
      <c r="B447" s="1" t="s">
        <v>1918</v>
      </c>
      <c r="C447" s="2" t="s">
        <v>27</v>
      </c>
      <c r="D447" s="3" t="s">
        <v>1035</v>
      </c>
      <c r="E447" s="4" t="s">
        <v>18</v>
      </c>
      <c r="F447" s="4" t="s">
        <v>19</v>
      </c>
      <c r="G447" s="4" t="s">
        <v>20</v>
      </c>
      <c r="H447" s="4" t="s">
        <v>21</v>
      </c>
      <c r="I447" s="5" t="s">
        <v>21</v>
      </c>
      <c r="J447" s="1" t="s">
        <v>1927</v>
      </c>
      <c r="K447" s="1" t="s">
        <v>1924</v>
      </c>
      <c r="L447" s="1" t="s">
        <v>1928</v>
      </c>
      <c r="M447" s="4" t="str">
        <f t="shared" si="1"/>
        <v>Outstanding</v>
      </c>
      <c r="N447" s="13" t="s">
        <v>21</v>
      </c>
    </row>
    <row r="448" spans="1:14" ht="60" customHeight="1" x14ac:dyDescent="0.35">
      <c r="A448" s="11" t="s">
        <v>1929</v>
      </c>
      <c r="B448" s="1" t="s">
        <v>1930</v>
      </c>
      <c r="C448" s="2" t="s">
        <v>27</v>
      </c>
      <c r="D448" s="3" t="s">
        <v>1035</v>
      </c>
      <c r="E448" s="4" t="s">
        <v>18</v>
      </c>
      <c r="F448" s="4" t="s">
        <v>19</v>
      </c>
      <c r="G448" s="4" t="s">
        <v>20</v>
      </c>
      <c r="H448" s="4" t="s">
        <v>21</v>
      </c>
      <c r="I448" s="5" t="s">
        <v>21</v>
      </c>
      <c r="J448" s="1" t="s">
        <v>1931</v>
      </c>
      <c r="K448" s="1" t="s">
        <v>1932</v>
      </c>
      <c r="L448" s="1" t="s">
        <v>1933</v>
      </c>
      <c r="M448" s="4" t="str">
        <f t="shared" si="1"/>
        <v>Outstanding</v>
      </c>
      <c r="N448" s="13" t="s">
        <v>21</v>
      </c>
    </row>
    <row r="449" spans="1:14" ht="60" customHeight="1" x14ac:dyDescent="0.35">
      <c r="A449" s="11" t="s">
        <v>1934</v>
      </c>
      <c r="B449" s="1" t="s">
        <v>1930</v>
      </c>
      <c r="C449" s="2" t="s">
        <v>27</v>
      </c>
      <c r="D449" s="3" t="s">
        <v>1035</v>
      </c>
      <c r="E449" s="4" t="s">
        <v>18</v>
      </c>
      <c r="F449" s="4" t="s">
        <v>19</v>
      </c>
      <c r="G449" s="4" t="s">
        <v>20</v>
      </c>
      <c r="H449" s="4" t="s">
        <v>21</v>
      </c>
      <c r="I449" s="5" t="s">
        <v>21</v>
      </c>
      <c r="J449" s="1" t="s">
        <v>1935</v>
      </c>
      <c r="K449" s="1" t="s">
        <v>1932</v>
      </c>
      <c r="L449" s="1" t="s">
        <v>1936</v>
      </c>
      <c r="M449" s="4" t="str">
        <f t="shared" si="1"/>
        <v>Outstanding</v>
      </c>
      <c r="N449" s="13" t="s">
        <v>21</v>
      </c>
    </row>
    <row r="450" spans="1:14" ht="60" customHeight="1" x14ac:dyDescent="0.35">
      <c r="A450" s="11" t="s">
        <v>1937</v>
      </c>
      <c r="B450" s="1" t="s">
        <v>1930</v>
      </c>
      <c r="C450" s="2" t="s">
        <v>27</v>
      </c>
      <c r="D450" s="3" t="s">
        <v>1035</v>
      </c>
      <c r="E450" s="4" t="s">
        <v>18</v>
      </c>
      <c r="F450" s="4" t="s">
        <v>19</v>
      </c>
      <c r="G450" s="4" t="s">
        <v>20</v>
      </c>
      <c r="H450" s="4" t="s">
        <v>21</v>
      </c>
      <c r="I450" s="5" t="s">
        <v>21</v>
      </c>
      <c r="J450" s="1" t="s">
        <v>1938</v>
      </c>
      <c r="K450" s="1" t="s">
        <v>1932</v>
      </c>
      <c r="L450" s="1" t="s">
        <v>1939</v>
      </c>
      <c r="M450" s="4" t="str">
        <f t="shared" si="1"/>
        <v>Outstanding</v>
      </c>
      <c r="N450" s="13" t="s">
        <v>21</v>
      </c>
    </row>
    <row r="451" spans="1:14" ht="60" customHeight="1" x14ac:dyDescent="0.35">
      <c r="A451" s="11" t="s">
        <v>1940</v>
      </c>
      <c r="B451" s="1" t="s">
        <v>1941</v>
      </c>
      <c r="C451" s="2" t="s">
        <v>27</v>
      </c>
      <c r="D451" s="3" t="s">
        <v>1035</v>
      </c>
      <c r="E451" s="4" t="s">
        <v>18</v>
      </c>
      <c r="F451" s="4" t="s">
        <v>19</v>
      </c>
      <c r="G451" s="4" t="s">
        <v>20</v>
      </c>
      <c r="H451" s="4" t="s">
        <v>21</v>
      </c>
      <c r="I451" s="5" t="s">
        <v>21</v>
      </c>
      <c r="J451" s="1" t="s">
        <v>1942</v>
      </c>
      <c r="K451" s="1" t="s">
        <v>1943</v>
      </c>
      <c r="L451" s="1" t="s">
        <v>1944</v>
      </c>
      <c r="M451" s="4" t="str">
        <f t="shared" si="1"/>
        <v>Outstanding</v>
      </c>
      <c r="N451" s="13" t="s">
        <v>21</v>
      </c>
    </row>
    <row r="452" spans="1:14" ht="60" customHeight="1" x14ac:dyDescent="0.35">
      <c r="A452" s="11" t="s">
        <v>1945</v>
      </c>
      <c r="B452" s="1" t="s">
        <v>1946</v>
      </c>
      <c r="C452" s="2" t="s">
        <v>27</v>
      </c>
      <c r="D452" s="3" t="s">
        <v>1035</v>
      </c>
      <c r="E452" s="4" t="s">
        <v>18</v>
      </c>
      <c r="F452" s="4" t="s">
        <v>19</v>
      </c>
      <c r="G452" s="4" t="s">
        <v>20</v>
      </c>
      <c r="H452" s="4" t="s">
        <v>21</v>
      </c>
      <c r="I452" s="5" t="s">
        <v>21</v>
      </c>
      <c r="J452" s="1" t="s">
        <v>1947</v>
      </c>
      <c r="K452" s="1" t="s">
        <v>1948</v>
      </c>
      <c r="L452" s="1" t="s">
        <v>1949</v>
      </c>
      <c r="M452" s="4" t="str">
        <f t="shared" si="1"/>
        <v>Outstanding</v>
      </c>
      <c r="N452" s="13" t="s">
        <v>21</v>
      </c>
    </row>
    <row r="453" spans="1:14" ht="60" customHeight="1" x14ac:dyDescent="0.35">
      <c r="A453" s="11" t="s">
        <v>1950</v>
      </c>
      <c r="B453" s="1" t="s">
        <v>1951</v>
      </c>
      <c r="C453" s="2" t="s">
        <v>27</v>
      </c>
      <c r="D453" s="3" t="s">
        <v>1952</v>
      </c>
      <c r="E453" s="4" t="s">
        <v>18</v>
      </c>
      <c r="F453" s="4" t="s">
        <v>19</v>
      </c>
      <c r="G453" s="4" t="s">
        <v>20</v>
      </c>
      <c r="H453" s="4" t="s">
        <v>21</v>
      </c>
      <c r="I453" s="5" t="s">
        <v>21</v>
      </c>
      <c r="J453" s="1" t="s">
        <v>1953</v>
      </c>
      <c r="K453" s="1" t="s">
        <v>1954</v>
      </c>
      <c r="L453" s="1" t="s">
        <v>1955</v>
      </c>
      <c r="M453" s="4" t="str">
        <f t="shared" si="1"/>
        <v>Outstanding</v>
      </c>
      <c r="N453" s="13" t="s">
        <v>21</v>
      </c>
    </row>
    <row r="454" spans="1:14" ht="60" customHeight="1" x14ac:dyDescent="0.35">
      <c r="A454" s="11" t="s">
        <v>1956</v>
      </c>
      <c r="B454" s="1" t="s">
        <v>1957</v>
      </c>
      <c r="C454" s="2" t="s">
        <v>27</v>
      </c>
      <c r="D454" s="3" t="s">
        <v>1952</v>
      </c>
      <c r="E454" s="4" t="s">
        <v>18</v>
      </c>
      <c r="F454" s="4" t="s">
        <v>19</v>
      </c>
      <c r="G454" s="4" t="s">
        <v>20</v>
      </c>
      <c r="H454" s="4" t="s">
        <v>21</v>
      </c>
      <c r="I454" s="5" t="s">
        <v>21</v>
      </c>
      <c r="J454" s="1" t="s">
        <v>1958</v>
      </c>
      <c r="K454" s="1" t="s">
        <v>1954</v>
      </c>
      <c r="L454" s="1" t="s">
        <v>1959</v>
      </c>
      <c r="M454" s="4" t="str">
        <f t="shared" si="1"/>
        <v>Outstanding</v>
      </c>
      <c r="N454" s="13" t="s">
        <v>21</v>
      </c>
    </row>
    <row r="455" spans="1:14" ht="60" customHeight="1" x14ac:dyDescent="0.35">
      <c r="A455" s="11" t="s">
        <v>1960</v>
      </c>
      <c r="B455" s="1" t="s">
        <v>1961</v>
      </c>
      <c r="C455" s="2" t="s">
        <v>27</v>
      </c>
      <c r="D455" s="3" t="s">
        <v>1952</v>
      </c>
      <c r="E455" s="4" t="s">
        <v>18</v>
      </c>
      <c r="F455" s="4" t="s">
        <v>19</v>
      </c>
      <c r="G455" s="4" t="s">
        <v>20</v>
      </c>
      <c r="H455" s="4" t="s">
        <v>21</v>
      </c>
      <c r="I455" s="5" t="s">
        <v>21</v>
      </c>
      <c r="J455" s="1" t="s">
        <v>1962</v>
      </c>
      <c r="K455" s="1" t="s">
        <v>1954</v>
      </c>
      <c r="L455" s="1" t="s">
        <v>1963</v>
      </c>
      <c r="M455" s="4" t="str">
        <f t="shared" si="1"/>
        <v>Outstanding</v>
      </c>
      <c r="N455" s="13" t="s">
        <v>21</v>
      </c>
    </row>
    <row r="456" spans="1:14" ht="60" customHeight="1" x14ac:dyDescent="0.35">
      <c r="A456" s="11" t="s">
        <v>1964</v>
      </c>
      <c r="B456" s="1" t="s">
        <v>1965</v>
      </c>
      <c r="C456" s="2" t="s">
        <v>27</v>
      </c>
      <c r="D456" s="3" t="s">
        <v>1952</v>
      </c>
      <c r="E456" s="4" t="s">
        <v>18</v>
      </c>
      <c r="F456" s="4" t="s">
        <v>19</v>
      </c>
      <c r="G456" s="4" t="s">
        <v>20</v>
      </c>
      <c r="H456" s="4" t="s">
        <v>21</v>
      </c>
      <c r="I456" s="5" t="s">
        <v>21</v>
      </c>
      <c r="J456" s="1" t="s">
        <v>1966</v>
      </c>
      <c r="K456" s="1" t="s">
        <v>1967</v>
      </c>
      <c r="L456" s="1" t="s">
        <v>1968</v>
      </c>
      <c r="M456" s="4" t="str">
        <f t="shared" si="1"/>
        <v>Outstanding</v>
      </c>
      <c r="N456" s="13" t="s">
        <v>21</v>
      </c>
    </row>
    <row r="457" spans="1:14" ht="60" customHeight="1" x14ac:dyDescent="0.35">
      <c r="A457" s="11" t="s">
        <v>1969</v>
      </c>
      <c r="B457" s="1" t="s">
        <v>1970</v>
      </c>
      <c r="C457" s="2" t="s">
        <v>27</v>
      </c>
      <c r="D457" s="3" t="s">
        <v>1952</v>
      </c>
      <c r="E457" s="4" t="s">
        <v>18</v>
      </c>
      <c r="F457" s="4" t="s">
        <v>19</v>
      </c>
      <c r="G457" s="4" t="s">
        <v>20</v>
      </c>
      <c r="H457" s="4" t="s">
        <v>21</v>
      </c>
      <c r="I457" s="5" t="s">
        <v>21</v>
      </c>
      <c r="J457" s="1" t="s">
        <v>1971</v>
      </c>
      <c r="K457" s="1" t="s">
        <v>1967</v>
      </c>
      <c r="L457" s="1" t="s">
        <v>1972</v>
      </c>
      <c r="M457" s="4" t="str">
        <f t="shared" si="1"/>
        <v>Outstanding</v>
      </c>
      <c r="N457" s="13" t="s">
        <v>21</v>
      </c>
    </row>
    <row r="458" spans="1:14" ht="60" customHeight="1" x14ac:dyDescent="0.35">
      <c r="A458" s="11" t="s">
        <v>1973</v>
      </c>
      <c r="B458" s="1" t="s">
        <v>1974</v>
      </c>
      <c r="C458" s="2" t="s">
        <v>27</v>
      </c>
      <c r="D458" s="3" t="s">
        <v>1952</v>
      </c>
      <c r="E458" s="4" t="s">
        <v>18</v>
      </c>
      <c r="F458" s="4" t="s">
        <v>19</v>
      </c>
      <c r="G458" s="4" t="s">
        <v>20</v>
      </c>
      <c r="H458" s="4" t="s">
        <v>21</v>
      </c>
      <c r="I458" s="5" t="s">
        <v>21</v>
      </c>
      <c r="J458" s="1" t="s">
        <v>1975</v>
      </c>
      <c r="K458" s="1" t="s">
        <v>1967</v>
      </c>
      <c r="L458" s="1" t="s">
        <v>1976</v>
      </c>
      <c r="M458" s="4" t="str">
        <f t="shared" si="1"/>
        <v>Outstanding</v>
      </c>
      <c r="N458" s="13" t="s">
        <v>21</v>
      </c>
    </row>
    <row r="459" spans="1:14" ht="60" customHeight="1" x14ac:dyDescent="0.35">
      <c r="A459" s="11" t="s">
        <v>1977</v>
      </c>
      <c r="B459" s="1" t="s">
        <v>1978</v>
      </c>
      <c r="C459" s="2" t="s">
        <v>27</v>
      </c>
      <c r="D459" s="3" t="s">
        <v>1952</v>
      </c>
      <c r="E459" s="4" t="s">
        <v>18</v>
      </c>
      <c r="F459" s="4" t="s">
        <v>19</v>
      </c>
      <c r="G459" s="4" t="s">
        <v>20</v>
      </c>
      <c r="H459" s="4" t="s">
        <v>21</v>
      </c>
      <c r="I459" s="5" t="s">
        <v>21</v>
      </c>
      <c r="J459" s="1" t="s">
        <v>1979</v>
      </c>
      <c r="K459" s="1" t="s">
        <v>1980</v>
      </c>
      <c r="L459" s="1" t="s">
        <v>1981</v>
      </c>
      <c r="M459" s="4" t="str">
        <f t="shared" si="1"/>
        <v>Outstanding</v>
      </c>
      <c r="N459" s="13" t="s">
        <v>21</v>
      </c>
    </row>
    <row r="460" spans="1:14" ht="60" customHeight="1" x14ac:dyDescent="0.35">
      <c r="A460" s="11" t="s">
        <v>1982</v>
      </c>
      <c r="B460" s="1" t="s">
        <v>1983</v>
      </c>
      <c r="C460" s="2" t="s">
        <v>27</v>
      </c>
      <c r="D460" s="3" t="s">
        <v>1952</v>
      </c>
      <c r="E460" s="4" t="s">
        <v>18</v>
      </c>
      <c r="F460" s="4" t="s">
        <v>19</v>
      </c>
      <c r="G460" s="4" t="s">
        <v>20</v>
      </c>
      <c r="H460" s="4" t="s">
        <v>21</v>
      </c>
      <c r="I460" s="5" t="s">
        <v>21</v>
      </c>
      <c r="J460" s="1" t="s">
        <v>1984</v>
      </c>
      <c r="K460" s="1" t="s">
        <v>1985</v>
      </c>
      <c r="L460" s="1" t="s">
        <v>1986</v>
      </c>
      <c r="M460" s="4" t="str">
        <f t="shared" si="1"/>
        <v>Outstanding</v>
      </c>
      <c r="N460" s="13" t="s">
        <v>21</v>
      </c>
    </row>
    <row r="461" spans="1:14" ht="60" customHeight="1" x14ac:dyDescent="0.35">
      <c r="A461" s="11" t="s">
        <v>1987</v>
      </c>
      <c r="B461" s="1" t="s">
        <v>1988</v>
      </c>
      <c r="C461" s="2" t="s">
        <v>27</v>
      </c>
      <c r="D461" s="3" t="s">
        <v>1952</v>
      </c>
      <c r="E461" s="4" t="s">
        <v>18</v>
      </c>
      <c r="F461" s="4" t="s">
        <v>19</v>
      </c>
      <c r="G461" s="4" t="s">
        <v>20</v>
      </c>
      <c r="H461" s="4" t="s">
        <v>21</v>
      </c>
      <c r="I461" s="5" t="s">
        <v>21</v>
      </c>
      <c r="J461" s="1" t="s">
        <v>1989</v>
      </c>
      <c r="K461" s="1" t="s">
        <v>1985</v>
      </c>
      <c r="L461" s="1" t="s">
        <v>1990</v>
      </c>
      <c r="M461" s="4" t="str">
        <f t="shared" si="1"/>
        <v>Outstanding</v>
      </c>
      <c r="N461" s="13" t="s">
        <v>21</v>
      </c>
    </row>
    <row r="462" spans="1:14" ht="60" customHeight="1" x14ac:dyDescent="0.35">
      <c r="A462" s="11" t="s">
        <v>1991</v>
      </c>
      <c r="B462" s="1" t="s">
        <v>1992</v>
      </c>
      <c r="C462" s="2" t="s">
        <v>27</v>
      </c>
      <c r="D462" s="3" t="s">
        <v>1952</v>
      </c>
      <c r="E462" s="4" t="s">
        <v>18</v>
      </c>
      <c r="F462" s="4" t="s">
        <v>19</v>
      </c>
      <c r="G462" s="4" t="s">
        <v>20</v>
      </c>
      <c r="H462" s="4" t="s">
        <v>21</v>
      </c>
      <c r="I462" s="5" t="s">
        <v>21</v>
      </c>
      <c r="J462" s="1" t="s">
        <v>1993</v>
      </c>
      <c r="K462" s="1" t="s">
        <v>1994</v>
      </c>
      <c r="L462" s="1" t="s">
        <v>1995</v>
      </c>
      <c r="M462" s="4" t="str">
        <f t="shared" si="1"/>
        <v>Outstanding</v>
      </c>
      <c r="N462" s="13" t="s">
        <v>21</v>
      </c>
    </row>
    <row r="463" spans="1:14" ht="60" customHeight="1" x14ac:dyDescent="0.35">
      <c r="A463" s="11" t="s">
        <v>1996</v>
      </c>
      <c r="B463" s="1" t="s">
        <v>1997</v>
      </c>
      <c r="C463" s="2" t="s">
        <v>27</v>
      </c>
      <c r="D463" s="3" t="s">
        <v>1952</v>
      </c>
      <c r="E463" s="4" t="s">
        <v>18</v>
      </c>
      <c r="F463" s="4" t="s">
        <v>19</v>
      </c>
      <c r="G463" s="4" t="s">
        <v>20</v>
      </c>
      <c r="H463" s="4" t="s">
        <v>21</v>
      </c>
      <c r="I463" s="5" t="s">
        <v>21</v>
      </c>
      <c r="J463" s="1" t="s">
        <v>1998</v>
      </c>
      <c r="K463" s="1" t="s">
        <v>1994</v>
      </c>
      <c r="L463" s="1" t="s">
        <v>1999</v>
      </c>
      <c r="M463" s="4" t="str">
        <f t="shared" si="1"/>
        <v>Outstanding</v>
      </c>
      <c r="N463" s="13" t="s">
        <v>21</v>
      </c>
    </row>
    <row r="464" spans="1:14" ht="60" customHeight="1" x14ac:dyDescent="0.35">
      <c r="A464" s="11" t="s">
        <v>2000</v>
      </c>
      <c r="B464" s="1" t="s">
        <v>2001</v>
      </c>
      <c r="C464" s="2" t="s">
        <v>27</v>
      </c>
      <c r="D464" s="3" t="s">
        <v>1952</v>
      </c>
      <c r="E464" s="4" t="s">
        <v>18</v>
      </c>
      <c r="F464" s="4" t="s">
        <v>19</v>
      </c>
      <c r="G464" s="4" t="s">
        <v>20</v>
      </c>
      <c r="H464" s="4" t="s">
        <v>21</v>
      </c>
      <c r="I464" s="5" t="s">
        <v>21</v>
      </c>
      <c r="J464" s="1" t="s">
        <v>2002</v>
      </c>
      <c r="K464" s="1" t="s">
        <v>1994</v>
      </c>
      <c r="L464" s="1" t="s">
        <v>2003</v>
      </c>
      <c r="M464" s="4" t="str">
        <f t="shared" si="1"/>
        <v>Outstanding</v>
      </c>
      <c r="N464" s="13" t="s">
        <v>21</v>
      </c>
    </row>
    <row r="465" spans="1:14" ht="60" customHeight="1" x14ac:dyDescent="0.35">
      <c r="A465" s="11" t="s">
        <v>2004</v>
      </c>
      <c r="B465" s="1" t="s">
        <v>2005</v>
      </c>
      <c r="C465" s="2" t="s">
        <v>27</v>
      </c>
      <c r="D465" s="3" t="s">
        <v>1952</v>
      </c>
      <c r="E465" s="4" t="s">
        <v>18</v>
      </c>
      <c r="F465" s="4" t="s">
        <v>19</v>
      </c>
      <c r="G465" s="4" t="s">
        <v>20</v>
      </c>
      <c r="H465" s="4" t="s">
        <v>21</v>
      </c>
      <c r="I465" s="5" t="s">
        <v>21</v>
      </c>
      <c r="J465" s="1" t="s">
        <v>2006</v>
      </c>
      <c r="K465" s="1" t="s">
        <v>2007</v>
      </c>
      <c r="L465" s="1" t="s">
        <v>2008</v>
      </c>
      <c r="M465" s="4" t="str">
        <f t="shared" si="1"/>
        <v>Outstanding</v>
      </c>
      <c r="N465" s="13" t="s">
        <v>21</v>
      </c>
    </row>
    <row r="466" spans="1:14" ht="60" customHeight="1" x14ac:dyDescent="0.35">
      <c r="A466" s="11" t="s">
        <v>2009</v>
      </c>
      <c r="B466" s="1" t="s">
        <v>2010</v>
      </c>
      <c r="C466" s="2" t="s">
        <v>27</v>
      </c>
      <c r="D466" s="3" t="s">
        <v>1952</v>
      </c>
      <c r="E466" s="4" t="s">
        <v>18</v>
      </c>
      <c r="F466" s="4" t="s">
        <v>19</v>
      </c>
      <c r="G466" s="4" t="s">
        <v>20</v>
      </c>
      <c r="H466" s="4" t="s">
        <v>21</v>
      </c>
      <c r="I466" s="5" t="s">
        <v>21</v>
      </c>
      <c r="J466" s="1" t="s">
        <v>2011</v>
      </c>
      <c r="K466" s="1" t="s">
        <v>2007</v>
      </c>
      <c r="L466" s="1" t="s">
        <v>2012</v>
      </c>
      <c r="M466" s="4" t="str">
        <f t="shared" si="1"/>
        <v>Outstanding</v>
      </c>
      <c r="N466" s="13" t="s">
        <v>21</v>
      </c>
    </row>
    <row r="467" spans="1:14" ht="60" customHeight="1" x14ac:dyDescent="0.35">
      <c r="A467" s="11" t="s">
        <v>2013</v>
      </c>
      <c r="B467" s="1" t="s">
        <v>2014</v>
      </c>
      <c r="C467" s="2" t="s">
        <v>27</v>
      </c>
      <c r="D467" s="3" t="s">
        <v>1952</v>
      </c>
      <c r="E467" s="4" t="s">
        <v>18</v>
      </c>
      <c r="F467" s="4" t="s">
        <v>19</v>
      </c>
      <c r="G467" s="4" t="s">
        <v>20</v>
      </c>
      <c r="H467" s="4" t="s">
        <v>21</v>
      </c>
      <c r="I467" s="5" t="s">
        <v>21</v>
      </c>
      <c r="J467" s="1" t="s">
        <v>2015</v>
      </c>
      <c r="K467" s="1" t="s">
        <v>2016</v>
      </c>
      <c r="L467" s="1" t="s">
        <v>2017</v>
      </c>
      <c r="M467" s="4" t="str">
        <f t="shared" si="1"/>
        <v>Outstanding</v>
      </c>
      <c r="N467" s="13" t="s">
        <v>21</v>
      </c>
    </row>
    <row r="468" spans="1:14" ht="60" customHeight="1" x14ac:dyDescent="0.35">
      <c r="A468" s="11" t="s">
        <v>2018</v>
      </c>
      <c r="B468" s="1" t="s">
        <v>2019</v>
      </c>
      <c r="C468" s="2" t="s">
        <v>27</v>
      </c>
      <c r="D468" s="3" t="s">
        <v>1952</v>
      </c>
      <c r="E468" s="4" t="s">
        <v>18</v>
      </c>
      <c r="F468" s="4" t="s">
        <v>19</v>
      </c>
      <c r="G468" s="4" t="s">
        <v>20</v>
      </c>
      <c r="H468" s="4" t="s">
        <v>21</v>
      </c>
      <c r="I468" s="5" t="s">
        <v>21</v>
      </c>
      <c r="J468" s="1" t="s">
        <v>2020</v>
      </c>
      <c r="K468" s="1" t="s">
        <v>2016</v>
      </c>
      <c r="L468" s="1" t="s">
        <v>2021</v>
      </c>
      <c r="M468" s="4" t="str">
        <f t="shared" si="1"/>
        <v>Outstanding</v>
      </c>
      <c r="N468" s="13" t="s">
        <v>21</v>
      </c>
    </row>
    <row r="469" spans="1:14" ht="60" customHeight="1" x14ac:dyDescent="0.35">
      <c r="A469" s="11" t="s">
        <v>2022</v>
      </c>
      <c r="B469" s="1" t="s">
        <v>2023</v>
      </c>
      <c r="C469" s="2" t="s">
        <v>27</v>
      </c>
      <c r="D469" s="3" t="s">
        <v>1952</v>
      </c>
      <c r="E469" s="4" t="s">
        <v>18</v>
      </c>
      <c r="F469" s="4" t="s">
        <v>19</v>
      </c>
      <c r="G469" s="4" t="s">
        <v>20</v>
      </c>
      <c r="H469" s="4" t="s">
        <v>21</v>
      </c>
      <c r="I469" s="5" t="s">
        <v>21</v>
      </c>
      <c r="J469" s="1" t="s">
        <v>2024</v>
      </c>
      <c r="K469" s="1" t="s">
        <v>2025</v>
      </c>
      <c r="L469" s="1" t="s">
        <v>2026</v>
      </c>
      <c r="M469" s="4" t="str">
        <f t="shared" si="1"/>
        <v>Outstanding</v>
      </c>
      <c r="N469" s="13" t="s">
        <v>21</v>
      </c>
    </row>
    <row r="470" spans="1:14" ht="60" customHeight="1" x14ac:dyDescent="0.35">
      <c r="A470" s="11" t="s">
        <v>2027</v>
      </c>
      <c r="B470" s="1" t="s">
        <v>2028</v>
      </c>
      <c r="C470" s="2" t="s">
        <v>27</v>
      </c>
      <c r="D470" s="3" t="s">
        <v>1952</v>
      </c>
      <c r="E470" s="4" t="s">
        <v>18</v>
      </c>
      <c r="F470" s="4" t="s">
        <v>19</v>
      </c>
      <c r="G470" s="4" t="s">
        <v>20</v>
      </c>
      <c r="H470" s="4" t="s">
        <v>21</v>
      </c>
      <c r="I470" s="5" t="s">
        <v>21</v>
      </c>
      <c r="J470" s="1" t="s">
        <v>2029</v>
      </c>
      <c r="K470" s="1" t="s">
        <v>2025</v>
      </c>
      <c r="L470" s="1" t="s">
        <v>2030</v>
      </c>
      <c r="M470" s="4" t="str">
        <f t="shared" si="1"/>
        <v>Outstanding</v>
      </c>
      <c r="N470" s="13" t="s">
        <v>21</v>
      </c>
    </row>
    <row r="471" spans="1:14" ht="60" customHeight="1" x14ac:dyDescent="0.35">
      <c r="A471" s="11" t="s">
        <v>2031</v>
      </c>
      <c r="B471" s="1" t="s">
        <v>2032</v>
      </c>
      <c r="C471" s="2" t="s">
        <v>27</v>
      </c>
      <c r="D471" s="3" t="s">
        <v>1952</v>
      </c>
      <c r="E471" s="4" t="s">
        <v>18</v>
      </c>
      <c r="F471" s="4" t="s">
        <v>19</v>
      </c>
      <c r="G471" s="4" t="s">
        <v>20</v>
      </c>
      <c r="H471" s="4" t="s">
        <v>21</v>
      </c>
      <c r="I471" s="5" t="s">
        <v>21</v>
      </c>
      <c r="J471" s="1" t="s">
        <v>2033</v>
      </c>
      <c r="K471" s="1" t="s">
        <v>2025</v>
      </c>
      <c r="L471" s="1" t="s">
        <v>2034</v>
      </c>
      <c r="M471" s="4" t="str">
        <f t="shared" si="1"/>
        <v>Outstanding</v>
      </c>
      <c r="N471" s="13" t="s">
        <v>21</v>
      </c>
    </row>
    <row r="472" spans="1:14" ht="60" customHeight="1" x14ac:dyDescent="0.35">
      <c r="A472" s="11" t="s">
        <v>2035</v>
      </c>
      <c r="B472" s="1" t="s">
        <v>2036</v>
      </c>
      <c r="C472" s="2" t="s">
        <v>27</v>
      </c>
      <c r="D472" s="3" t="s">
        <v>1952</v>
      </c>
      <c r="E472" s="4" t="s">
        <v>18</v>
      </c>
      <c r="F472" s="4" t="s">
        <v>19</v>
      </c>
      <c r="G472" s="4" t="s">
        <v>20</v>
      </c>
      <c r="H472" s="4" t="s">
        <v>21</v>
      </c>
      <c r="I472" s="5" t="s">
        <v>21</v>
      </c>
      <c r="J472" s="1" t="s">
        <v>2037</v>
      </c>
      <c r="K472" s="1" t="s">
        <v>2038</v>
      </c>
      <c r="L472" s="1" t="s">
        <v>2039</v>
      </c>
      <c r="M472" s="4" t="str">
        <f t="shared" si="1"/>
        <v>Outstanding</v>
      </c>
      <c r="N472" s="13" t="s">
        <v>21</v>
      </c>
    </row>
    <row r="473" spans="1:14" ht="60" customHeight="1" x14ac:dyDescent="0.35">
      <c r="A473" s="11" t="s">
        <v>2040</v>
      </c>
      <c r="B473" s="1" t="s">
        <v>2041</v>
      </c>
      <c r="C473" s="2" t="s">
        <v>27</v>
      </c>
      <c r="D473" s="3" t="s">
        <v>1952</v>
      </c>
      <c r="E473" s="4" t="s">
        <v>18</v>
      </c>
      <c r="F473" s="4" t="s">
        <v>19</v>
      </c>
      <c r="G473" s="4" t="s">
        <v>20</v>
      </c>
      <c r="H473" s="4" t="s">
        <v>21</v>
      </c>
      <c r="I473" s="5" t="s">
        <v>21</v>
      </c>
      <c r="J473" s="1" t="s">
        <v>2042</v>
      </c>
      <c r="K473" s="1" t="s">
        <v>2043</v>
      </c>
      <c r="L473" s="1" t="s">
        <v>2044</v>
      </c>
      <c r="M473" s="4" t="str">
        <f t="shared" si="1"/>
        <v>Outstanding</v>
      </c>
      <c r="N473" s="13" t="s">
        <v>21</v>
      </c>
    </row>
    <row r="474" spans="1:14" ht="60" customHeight="1" x14ac:dyDescent="0.35">
      <c r="A474" s="11" t="s">
        <v>2045</v>
      </c>
      <c r="B474" s="1" t="s">
        <v>2046</v>
      </c>
      <c r="C474" s="2" t="s">
        <v>27</v>
      </c>
      <c r="D474" s="3" t="s">
        <v>1952</v>
      </c>
      <c r="E474" s="4" t="s">
        <v>18</v>
      </c>
      <c r="F474" s="4" t="s">
        <v>19</v>
      </c>
      <c r="G474" s="4" t="s">
        <v>20</v>
      </c>
      <c r="H474" s="4" t="s">
        <v>21</v>
      </c>
      <c r="I474" s="5" t="s">
        <v>21</v>
      </c>
      <c r="J474" s="1" t="s">
        <v>2047</v>
      </c>
      <c r="K474" s="1" t="s">
        <v>2043</v>
      </c>
      <c r="L474" s="1" t="s">
        <v>2030</v>
      </c>
      <c r="M474" s="4" t="str">
        <f t="shared" si="1"/>
        <v>Outstanding</v>
      </c>
      <c r="N474" s="13" t="s">
        <v>21</v>
      </c>
    </row>
    <row r="475" spans="1:14" ht="60" customHeight="1" x14ac:dyDescent="0.35">
      <c r="A475" s="11" t="s">
        <v>2048</v>
      </c>
      <c r="B475" s="1" t="s">
        <v>2049</v>
      </c>
      <c r="C475" s="2" t="s">
        <v>27</v>
      </c>
      <c r="D475" s="3" t="s">
        <v>1952</v>
      </c>
      <c r="E475" s="4" t="s">
        <v>18</v>
      </c>
      <c r="F475" s="4" t="s">
        <v>19</v>
      </c>
      <c r="G475" s="4" t="s">
        <v>20</v>
      </c>
      <c r="H475" s="4" t="s">
        <v>21</v>
      </c>
      <c r="I475" s="5" t="s">
        <v>21</v>
      </c>
      <c r="J475" s="1" t="s">
        <v>2050</v>
      </c>
      <c r="K475" s="1" t="s">
        <v>2043</v>
      </c>
      <c r="L475" s="1" t="s">
        <v>2051</v>
      </c>
      <c r="M475" s="4" t="str">
        <f t="shared" si="1"/>
        <v>Outstanding</v>
      </c>
      <c r="N475" s="13" t="s">
        <v>21</v>
      </c>
    </row>
    <row r="476" spans="1:14" ht="60" customHeight="1" x14ac:dyDescent="0.35">
      <c r="A476" s="11" t="s">
        <v>2052</v>
      </c>
      <c r="B476" s="1" t="s">
        <v>2053</v>
      </c>
      <c r="C476" s="2" t="s">
        <v>27</v>
      </c>
      <c r="D476" s="3" t="s">
        <v>1952</v>
      </c>
      <c r="E476" s="4" t="s">
        <v>18</v>
      </c>
      <c r="F476" s="4" t="s">
        <v>19</v>
      </c>
      <c r="G476" s="4" t="s">
        <v>20</v>
      </c>
      <c r="H476" s="4" t="s">
        <v>21</v>
      </c>
      <c r="I476" s="5" t="s">
        <v>21</v>
      </c>
      <c r="J476" s="1" t="s">
        <v>2054</v>
      </c>
      <c r="K476" s="1" t="s">
        <v>2055</v>
      </c>
      <c r="L476" s="1" t="s">
        <v>2056</v>
      </c>
      <c r="M476" s="4" t="str">
        <f t="shared" si="1"/>
        <v>Outstanding</v>
      </c>
      <c r="N476" s="13" t="s">
        <v>21</v>
      </c>
    </row>
    <row r="477" spans="1:14" ht="60" customHeight="1" x14ac:dyDescent="0.35">
      <c r="A477" s="11" t="s">
        <v>2057</v>
      </c>
      <c r="B477" s="1" t="s">
        <v>2058</v>
      </c>
      <c r="C477" s="2" t="s">
        <v>27</v>
      </c>
      <c r="D477" s="3" t="s">
        <v>1952</v>
      </c>
      <c r="E477" s="4" t="s">
        <v>18</v>
      </c>
      <c r="F477" s="4" t="s">
        <v>19</v>
      </c>
      <c r="G477" s="4" t="s">
        <v>20</v>
      </c>
      <c r="H477" s="4" t="s">
        <v>21</v>
      </c>
      <c r="I477" s="5" t="s">
        <v>21</v>
      </c>
      <c r="J477" s="1" t="s">
        <v>2042</v>
      </c>
      <c r="K477" s="1" t="s">
        <v>2059</v>
      </c>
      <c r="L477" s="1" t="s">
        <v>2060</v>
      </c>
      <c r="M477" s="4" t="str">
        <f t="shared" si="1"/>
        <v>Outstanding</v>
      </c>
      <c r="N477" s="13" t="s">
        <v>21</v>
      </c>
    </row>
    <row r="478" spans="1:14" ht="60" customHeight="1" x14ac:dyDescent="0.35">
      <c r="A478" s="11" t="s">
        <v>2061</v>
      </c>
      <c r="B478" s="1" t="s">
        <v>2062</v>
      </c>
      <c r="C478" s="2" t="s">
        <v>27</v>
      </c>
      <c r="D478" s="3" t="s">
        <v>1952</v>
      </c>
      <c r="E478" s="4" t="s">
        <v>18</v>
      </c>
      <c r="F478" s="4" t="s">
        <v>19</v>
      </c>
      <c r="G478" s="4" t="s">
        <v>20</v>
      </c>
      <c r="H478" s="4" t="s">
        <v>21</v>
      </c>
      <c r="I478" s="5" t="s">
        <v>21</v>
      </c>
      <c r="J478" s="1" t="s">
        <v>2047</v>
      </c>
      <c r="K478" s="1" t="s">
        <v>2059</v>
      </c>
      <c r="L478" s="1" t="s">
        <v>2063</v>
      </c>
      <c r="M478" s="4" t="str">
        <f t="shared" si="1"/>
        <v>Outstanding</v>
      </c>
      <c r="N478" s="13" t="s">
        <v>21</v>
      </c>
    </row>
    <row r="479" spans="1:14" ht="60" customHeight="1" x14ac:dyDescent="0.35">
      <c r="A479" s="11" t="s">
        <v>2064</v>
      </c>
      <c r="B479" s="1" t="s">
        <v>2065</v>
      </c>
      <c r="C479" s="2" t="s">
        <v>27</v>
      </c>
      <c r="D479" s="3" t="s">
        <v>1952</v>
      </c>
      <c r="E479" s="4" t="s">
        <v>18</v>
      </c>
      <c r="F479" s="4" t="s">
        <v>19</v>
      </c>
      <c r="G479" s="4" t="s">
        <v>20</v>
      </c>
      <c r="H479" s="4" t="s">
        <v>21</v>
      </c>
      <c r="I479" s="5" t="s">
        <v>21</v>
      </c>
      <c r="J479" s="1" t="s">
        <v>2066</v>
      </c>
      <c r="K479" s="1" t="s">
        <v>2059</v>
      </c>
      <c r="L479" s="1" t="s">
        <v>2067</v>
      </c>
      <c r="M479" s="4" t="str">
        <f t="shared" si="1"/>
        <v>Outstanding</v>
      </c>
      <c r="N479" s="13" t="s">
        <v>21</v>
      </c>
    </row>
    <row r="480" spans="1:14" ht="60" customHeight="1" x14ac:dyDescent="0.35">
      <c r="A480" s="11" t="s">
        <v>2068</v>
      </c>
      <c r="B480" s="1" t="s">
        <v>2069</v>
      </c>
      <c r="C480" s="2" t="s">
        <v>27</v>
      </c>
      <c r="D480" s="3" t="s">
        <v>1952</v>
      </c>
      <c r="E480" s="4" t="s">
        <v>18</v>
      </c>
      <c r="F480" s="4" t="s">
        <v>19</v>
      </c>
      <c r="G480" s="4" t="s">
        <v>20</v>
      </c>
      <c r="H480" s="4" t="s">
        <v>21</v>
      </c>
      <c r="I480" s="5" t="s">
        <v>21</v>
      </c>
      <c r="J480" s="1" t="s">
        <v>2042</v>
      </c>
      <c r="K480" s="1" t="s">
        <v>2070</v>
      </c>
      <c r="L480" s="1" t="s">
        <v>2071</v>
      </c>
      <c r="M480" s="4" t="str">
        <f t="shared" si="1"/>
        <v>Outstanding</v>
      </c>
      <c r="N480" s="13" t="s">
        <v>21</v>
      </c>
    </row>
    <row r="481" spans="1:14" ht="60" customHeight="1" x14ac:dyDescent="0.35">
      <c r="A481" s="11" t="s">
        <v>2072</v>
      </c>
      <c r="B481" s="1" t="s">
        <v>2073</v>
      </c>
      <c r="C481" s="2" t="s">
        <v>27</v>
      </c>
      <c r="D481" s="3" t="s">
        <v>1952</v>
      </c>
      <c r="E481" s="4" t="s">
        <v>18</v>
      </c>
      <c r="F481" s="4" t="s">
        <v>19</v>
      </c>
      <c r="G481" s="4" t="s">
        <v>20</v>
      </c>
      <c r="H481" s="4" t="s">
        <v>21</v>
      </c>
      <c r="I481" s="5" t="s">
        <v>21</v>
      </c>
      <c r="J481" s="1" t="s">
        <v>2047</v>
      </c>
      <c r="K481" s="1" t="s">
        <v>2070</v>
      </c>
      <c r="L481" s="1" t="s">
        <v>2074</v>
      </c>
      <c r="M481" s="4" t="str">
        <f t="shared" si="1"/>
        <v>Outstanding</v>
      </c>
      <c r="N481" s="13" t="s">
        <v>21</v>
      </c>
    </row>
    <row r="482" spans="1:14" ht="60" customHeight="1" x14ac:dyDescent="0.35">
      <c r="A482" s="11" t="s">
        <v>2075</v>
      </c>
      <c r="B482" s="1" t="s">
        <v>2076</v>
      </c>
      <c r="C482" s="2" t="s">
        <v>27</v>
      </c>
      <c r="D482" s="3" t="s">
        <v>1952</v>
      </c>
      <c r="E482" s="4" t="s">
        <v>18</v>
      </c>
      <c r="F482" s="4" t="s">
        <v>19</v>
      </c>
      <c r="G482" s="4" t="s">
        <v>20</v>
      </c>
      <c r="H482" s="4" t="s">
        <v>21</v>
      </c>
      <c r="I482" s="5" t="s">
        <v>21</v>
      </c>
      <c r="J482" s="1" t="s">
        <v>2066</v>
      </c>
      <c r="K482" s="1" t="s">
        <v>2070</v>
      </c>
      <c r="L482" s="1" t="s">
        <v>2077</v>
      </c>
      <c r="M482" s="4" t="str">
        <f t="shared" si="1"/>
        <v>Outstanding</v>
      </c>
      <c r="N482" s="13" t="s">
        <v>21</v>
      </c>
    </row>
    <row r="483" spans="1:14" ht="60" customHeight="1" x14ac:dyDescent="0.35">
      <c r="A483" s="11" t="s">
        <v>2078</v>
      </c>
      <c r="B483" s="1" t="s">
        <v>2079</v>
      </c>
      <c r="C483" s="2" t="s">
        <v>27</v>
      </c>
      <c r="D483" s="3" t="s">
        <v>1952</v>
      </c>
      <c r="E483" s="4" t="s">
        <v>18</v>
      </c>
      <c r="F483" s="4" t="s">
        <v>19</v>
      </c>
      <c r="G483" s="4" t="s">
        <v>20</v>
      </c>
      <c r="H483" s="4" t="s">
        <v>21</v>
      </c>
      <c r="I483" s="5" t="s">
        <v>21</v>
      </c>
      <c r="J483" s="1" t="s">
        <v>2042</v>
      </c>
      <c r="K483" s="1" t="s">
        <v>2080</v>
      </c>
      <c r="L483" s="1" t="s">
        <v>2081</v>
      </c>
      <c r="M483" s="4" t="str">
        <f t="shared" si="1"/>
        <v>Outstanding</v>
      </c>
      <c r="N483" s="13" t="s">
        <v>21</v>
      </c>
    </row>
    <row r="484" spans="1:14" ht="60" customHeight="1" x14ac:dyDescent="0.35">
      <c r="A484" s="11" t="s">
        <v>2082</v>
      </c>
      <c r="B484" s="1" t="s">
        <v>2083</v>
      </c>
      <c r="C484" s="2" t="s">
        <v>27</v>
      </c>
      <c r="D484" s="3" t="s">
        <v>1952</v>
      </c>
      <c r="E484" s="4" t="s">
        <v>18</v>
      </c>
      <c r="F484" s="4" t="s">
        <v>19</v>
      </c>
      <c r="G484" s="4" t="s">
        <v>20</v>
      </c>
      <c r="H484" s="4" t="s">
        <v>21</v>
      </c>
      <c r="I484" s="5" t="s">
        <v>21</v>
      </c>
      <c r="J484" s="1" t="s">
        <v>2047</v>
      </c>
      <c r="K484" s="1" t="s">
        <v>2080</v>
      </c>
      <c r="L484" s="1" t="s">
        <v>2084</v>
      </c>
      <c r="M484" s="4" t="str">
        <f t="shared" si="1"/>
        <v>Outstanding</v>
      </c>
      <c r="N484" s="13" t="s">
        <v>21</v>
      </c>
    </row>
    <row r="485" spans="1:14" ht="60" customHeight="1" x14ac:dyDescent="0.35">
      <c r="A485" s="11" t="s">
        <v>2085</v>
      </c>
      <c r="B485" s="1" t="s">
        <v>2086</v>
      </c>
      <c r="C485" s="2" t="s">
        <v>27</v>
      </c>
      <c r="D485" s="3" t="s">
        <v>1952</v>
      </c>
      <c r="E485" s="4" t="s">
        <v>18</v>
      </c>
      <c r="F485" s="4" t="s">
        <v>19</v>
      </c>
      <c r="G485" s="4" t="s">
        <v>20</v>
      </c>
      <c r="H485" s="4" t="s">
        <v>21</v>
      </c>
      <c r="I485" s="5" t="s">
        <v>21</v>
      </c>
      <c r="J485" s="1" t="s">
        <v>2066</v>
      </c>
      <c r="K485" s="1" t="s">
        <v>2080</v>
      </c>
      <c r="L485" s="1" t="s">
        <v>2087</v>
      </c>
      <c r="M485" s="4" t="str">
        <f t="shared" si="1"/>
        <v>Outstanding</v>
      </c>
      <c r="N485" s="13" t="s">
        <v>21</v>
      </c>
    </row>
    <row r="486" spans="1:14" ht="60" customHeight="1" x14ac:dyDescent="0.35">
      <c r="A486" s="11" t="s">
        <v>2088</v>
      </c>
      <c r="B486" s="1" t="s">
        <v>2089</v>
      </c>
      <c r="C486" s="2" t="s">
        <v>27</v>
      </c>
      <c r="D486" s="3" t="s">
        <v>1952</v>
      </c>
      <c r="E486" s="4" t="s">
        <v>18</v>
      </c>
      <c r="F486" s="4" t="s">
        <v>19</v>
      </c>
      <c r="G486" s="4" t="s">
        <v>20</v>
      </c>
      <c r="H486" s="4" t="s">
        <v>21</v>
      </c>
      <c r="I486" s="5" t="s">
        <v>21</v>
      </c>
      <c r="J486" s="1" t="s">
        <v>2042</v>
      </c>
      <c r="K486" s="1" t="s">
        <v>2090</v>
      </c>
      <c r="L486" s="1" t="s">
        <v>2091</v>
      </c>
      <c r="M486" s="4" t="str">
        <f t="shared" si="1"/>
        <v>Outstanding</v>
      </c>
      <c r="N486" s="13" t="s">
        <v>21</v>
      </c>
    </row>
    <row r="487" spans="1:14" ht="60" customHeight="1" x14ac:dyDescent="0.35">
      <c r="A487" s="11" t="s">
        <v>2092</v>
      </c>
      <c r="B487" s="1" t="s">
        <v>2093</v>
      </c>
      <c r="C487" s="2" t="s">
        <v>27</v>
      </c>
      <c r="D487" s="3" t="s">
        <v>1952</v>
      </c>
      <c r="E487" s="4" t="s">
        <v>18</v>
      </c>
      <c r="F487" s="4" t="s">
        <v>19</v>
      </c>
      <c r="G487" s="4" t="s">
        <v>20</v>
      </c>
      <c r="H487" s="4" t="s">
        <v>21</v>
      </c>
      <c r="I487" s="5" t="s">
        <v>21</v>
      </c>
      <c r="J487" s="1" t="s">
        <v>2047</v>
      </c>
      <c r="K487" s="1" t="s">
        <v>2090</v>
      </c>
      <c r="L487" s="1" t="s">
        <v>2094</v>
      </c>
      <c r="M487" s="4" t="str">
        <f t="shared" si="1"/>
        <v>Outstanding</v>
      </c>
      <c r="N487" s="13" t="s">
        <v>21</v>
      </c>
    </row>
    <row r="488" spans="1:14" ht="60" customHeight="1" x14ac:dyDescent="0.35">
      <c r="A488" s="11" t="s">
        <v>2095</v>
      </c>
      <c r="B488" s="1" t="s">
        <v>2096</v>
      </c>
      <c r="C488" s="2" t="s">
        <v>27</v>
      </c>
      <c r="D488" s="3" t="s">
        <v>1952</v>
      </c>
      <c r="E488" s="4" t="s">
        <v>18</v>
      </c>
      <c r="F488" s="4" t="s">
        <v>19</v>
      </c>
      <c r="G488" s="4" t="s">
        <v>20</v>
      </c>
      <c r="H488" s="4" t="s">
        <v>21</v>
      </c>
      <c r="I488" s="5" t="s">
        <v>21</v>
      </c>
      <c r="J488" s="1" t="s">
        <v>2066</v>
      </c>
      <c r="K488" s="1" t="s">
        <v>2090</v>
      </c>
      <c r="L488" s="1" t="s">
        <v>2097</v>
      </c>
      <c r="M488" s="4" t="str">
        <f t="shared" si="1"/>
        <v>Outstanding</v>
      </c>
      <c r="N488" s="13" t="s">
        <v>21</v>
      </c>
    </row>
    <row r="489" spans="1:14" ht="60" customHeight="1" x14ac:dyDescent="0.35">
      <c r="A489" s="11" t="s">
        <v>2098</v>
      </c>
      <c r="B489" s="1" t="s">
        <v>2099</v>
      </c>
      <c r="C489" s="2" t="s">
        <v>27</v>
      </c>
      <c r="D489" s="3" t="s">
        <v>1952</v>
      </c>
      <c r="E489" s="4" t="s">
        <v>18</v>
      </c>
      <c r="F489" s="4" t="s">
        <v>19</v>
      </c>
      <c r="G489" s="4" t="s">
        <v>20</v>
      </c>
      <c r="H489" s="4" t="s">
        <v>21</v>
      </c>
      <c r="I489" s="5" t="s">
        <v>21</v>
      </c>
      <c r="J489" s="1" t="s">
        <v>2100</v>
      </c>
      <c r="K489" s="1" t="s">
        <v>2101</v>
      </c>
      <c r="L489" s="1" t="s">
        <v>2102</v>
      </c>
      <c r="M489" s="4" t="str">
        <f t="shared" si="1"/>
        <v>Outstanding</v>
      </c>
      <c r="N489" s="13" t="s">
        <v>21</v>
      </c>
    </row>
    <row r="490" spans="1:14" ht="60" customHeight="1" x14ac:dyDescent="0.35">
      <c r="A490" s="11" t="s">
        <v>2103</v>
      </c>
      <c r="B490" s="1" t="s">
        <v>2104</v>
      </c>
      <c r="C490" s="2" t="s">
        <v>27</v>
      </c>
      <c r="D490" s="3" t="s">
        <v>1952</v>
      </c>
      <c r="E490" s="4" t="s">
        <v>18</v>
      </c>
      <c r="F490" s="4" t="s">
        <v>19</v>
      </c>
      <c r="G490" s="4" t="s">
        <v>20</v>
      </c>
      <c r="H490" s="4" t="s">
        <v>21</v>
      </c>
      <c r="I490" s="5" t="s">
        <v>21</v>
      </c>
      <c r="J490" s="1" t="s">
        <v>2105</v>
      </c>
      <c r="K490" s="1" t="s">
        <v>2101</v>
      </c>
      <c r="L490" s="1" t="s">
        <v>2106</v>
      </c>
      <c r="M490" s="4" t="str">
        <f t="shared" si="1"/>
        <v>Outstanding</v>
      </c>
      <c r="N490" s="13" t="s">
        <v>21</v>
      </c>
    </row>
    <row r="491" spans="1:14" ht="60" customHeight="1" x14ac:dyDescent="0.35">
      <c r="A491" s="11" t="s">
        <v>2107</v>
      </c>
      <c r="B491" s="1" t="s">
        <v>2108</v>
      </c>
      <c r="C491" s="2" t="s">
        <v>27</v>
      </c>
      <c r="D491" s="3" t="s">
        <v>1952</v>
      </c>
      <c r="E491" s="4" t="s">
        <v>18</v>
      </c>
      <c r="F491" s="4" t="s">
        <v>19</v>
      </c>
      <c r="G491" s="4" t="s">
        <v>20</v>
      </c>
      <c r="H491" s="4" t="s">
        <v>21</v>
      </c>
      <c r="I491" s="5" t="s">
        <v>21</v>
      </c>
      <c r="J491" s="1" t="s">
        <v>2109</v>
      </c>
      <c r="K491" s="1" t="s">
        <v>2110</v>
      </c>
      <c r="L491" s="1" t="s">
        <v>2111</v>
      </c>
      <c r="M491" s="4" t="str">
        <f t="shared" si="1"/>
        <v>Outstanding</v>
      </c>
      <c r="N491" s="13" t="s">
        <v>21</v>
      </c>
    </row>
    <row r="492" spans="1:14" ht="60" customHeight="1" x14ac:dyDescent="0.35">
      <c r="A492" s="11" t="s">
        <v>2112</v>
      </c>
      <c r="B492" s="1" t="s">
        <v>2113</v>
      </c>
      <c r="C492" s="2" t="s">
        <v>27</v>
      </c>
      <c r="D492" s="3" t="s">
        <v>1952</v>
      </c>
      <c r="E492" s="4" t="s">
        <v>18</v>
      </c>
      <c r="F492" s="4" t="s">
        <v>19</v>
      </c>
      <c r="G492" s="4" t="s">
        <v>20</v>
      </c>
      <c r="H492" s="4" t="s">
        <v>21</v>
      </c>
      <c r="I492" s="5" t="s">
        <v>21</v>
      </c>
      <c r="J492" s="1" t="s">
        <v>2042</v>
      </c>
      <c r="K492" s="1" t="s">
        <v>2114</v>
      </c>
      <c r="L492" s="1" t="s">
        <v>2115</v>
      </c>
      <c r="M492" s="4" t="str">
        <f t="shared" si="1"/>
        <v>Outstanding</v>
      </c>
      <c r="N492" s="13" t="s">
        <v>21</v>
      </c>
    </row>
    <row r="493" spans="1:14" ht="60" customHeight="1" x14ac:dyDescent="0.35">
      <c r="A493" s="11" t="s">
        <v>2116</v>
      </c>
      <c r="B493" s="1" t="s">
        <v>2117</v>
      </c>
      <c r="C493" s="2" t="s">
        <v>27</v>
      </c>
      <c r="D493" s="3" t="s">
        <v>1952</v>
      </c>
      <c r="E493" s="4" t="s">
        <v>18</v>
      </c>
      <c r="F493" s="4" t="s">
        <v>19</v>
      </c>
      <c r="G493" s="4" t="s">
        <v>20</v>
      </c>
      <c r="H493" s="4" t="s">
        <v>21</v>
      </c>
      <c r="I493" s="5" t="s">
        <v>21</v>
      </c>
      <c r="J493" s="1" t="s">
        <v>2047</v>
      </c>
      <c r="K493" s="1" t="s">
        <v>2114</v>
      </c>
      <c r="L493" s="1" t="s">
        <v>2118</v>
      </c>
      <c r="M493" s="4" t="str">
        <f t="shared" si="1"/>
        <v>Outstanding</v>
      </c>
      <c r="N493" s="13" t="s">
        <v>21</v>
      </c>
    </row>
    <row r="494" spans="1:14" ht="60" customHeight="1" x14ac:dyDescent="0.35">
      <c r="A494" s="11" t="s">
        <v>2119</v>
      </c>
      <c r="B494" s="1" t="s">
        <v>2120</v>
      </c>
      <c r="C494" s="2" t="s">
        <v>27</v>
      </c>
      <c r="D494" s="3" t="s">
        <v>1952</v>
      </c>
      <c r="E494" s="4" t="s">
        <v>18</v>
      </c>
      <c r="F494" s="4" t="s">
        <v>19</v>
      </c>
      <c r="G494" s="4" t="s">
        <v>20</v>
      </c>
      <c r="H494" s="4" t="s">
        <v>21</v>
      </c>
      <c r="I494" s="5" t="s">
        <v>21</v>
      </c>
      <c r="J494" s="1" t="s">
        <v>2121</v>
      </c>
      <c r="K494" s="1" t="s">
        <v>2114</v>
      </c>
      <c r="L494" s="1" t="s">
        <v>2122</v>
      </c>
      <c r="M494" s="4" t="str">
        <f t="shared" si="1"/>
        <v>Outstanding</v>
      </c>
      <c r="N494" s="13" t="s">
        <v>21</v>
      </c>
    </row>
    <row r="495" spans="1:14" ht="60" customHeight="1" x14ac:dyDescent="0.35">
      <c r="A495" s="11" t="s">
        <v>2123</v>
      </c>
      <c r="B495" s="1" t="s">
        <v>2124</v>
      </c>
      <c r="C495" s="2" t="s">
        <v>27</v>
      </c>
      <c r="D495" s="3" t="s">
        <v>1952</v>
      </c>
      <c r="E495" s="4" t="s">
        <v>18</v>
      </c>
      <c r="F495" s="4" t="s">
        <v>19</v>
      </c>
      <c r="G495" s="4" t="s">
        <v>20</v>
      </c>
      <c r="H495" s="4" t="s">
        <v>21</v>
      </c>
      <c r="I495" s="5" t="s">
        <v>21</v>
      </c>
      <c r="J495" s="1" t="s">
        <v>2042</v>
      </c>
      <c r="K495" s="1" t="s">
        <v>2125</v>
      </c>
      <c r="L495" s="1" t="s">
        <v>2126</v>
      </c>
      <c r="M495" s="4" t="str">
        <f t="shared" si="1"/>
        <v>Outstanding</v>
      </c>
      <c r="N495" s="13" t="s">
        <v>21</v>
      </c>
    </row>
    <row r="496" spans="1:14" ht="60" customHeight="1" x14ac:dyDescent="0.35">
      <c r="A496" s="11" t="s">
        <v>2127</v>
      </c>
      <c r="B496" s="1" t="s">
        <v>2128</v>
      </c>
      <c r="C496" s="2" t="s">
        <v>27</v>
      </c>
      <c r="D496" s="3" t="s">
        <v>1952</v>
      </c>
      <c r="E496" s="4" t="s">
        <v>18</v>
      </c>
      <c r="F496" s="4" t="s">
        <v>19</v>
      </c>
      <c r="G496" s="4" t="s">
        <v>20</v>
      </c>
      <c r="H496" s="4" t="s">
        <v>21</v>
      </c>
      <c r="I496" s="5" t="s">
        <v>21</v>
      </c>
      <c r="J496" s="1" t="s">
        <v>2047</v>
      </c>
      <c r="K496" s="1" t="s">
        <v>2125</v>
      </c>
      <c r="L496" s="1" t="s">
        <v>2129</v>
      </c>
      <c r="M496" s="4" t="str">
        <f t="shared" si="1"/>
        <v>Outstanding</v>
      </c>
      <c r="N496" s="13" t="s">
        <v>21</v>
      </c>
    </row>
    <row r="497" spans="1:14" ht="60" customHeight="1" x14ac:dyDescent="0.35">
      <c r="A497" s="11" t="s">
        <v>2130</v>
      </c>
      <c r="B497" s="1" t="s">
        <v>2131</v>
      </c>
      <c r="C497" s="2" t="s">
        <v>27</v>
      </c>
      <c r="D497" s="3" t="s">
        <v>1952</v>
      </c>
      <c r="E497" s="4" t="s">
        <v>18</v>
      </c>
      <c r="F497" s="4" t="s">
        <v>19</v>
      </c>
      <c r="G497" s="4" t="s">
        <v>20</v>
      </c>
      <c r="H497" s="4" t="s">
        <v>21</v>
      </c>
      <c r="I497" s="5" t="s">
        <v>21</v>
      </c>
      <c r="J497" s="1" t="s">
        <v>2132</v>
      </c>
      <c r="K497" s="1" t="s">
        <v>2125</v>
      </c>
      <c r="L497" s="1" t="s">
        <v>2133</v>
      </c>
      <c r="M497" s="4" t="str">
        <f t="shared" si="1"/>
        <v>Outstanding</v>
      </c>
      <c r="N497" s="13" t="s">
        <v>21</v>
      </c>
    </row>
    <row r="498" spans="1:14" ht="60" customHeight="1" x14ac:dyDescent="0.35">
      <c r="A498" s="11" t="s">
        <v>2134</v>
      </c>
      <c r="B498" s="1" t="s">
        <v>2135</v>
      </c>
      <c r="C498" s="2" t="s">
        <v>27</v>
      </c>
      <c r="D498" s="3" t="s">
        <v>1952</v>
      </c>
      <c r="E498" s="4" t="s">
        <v>18</v>
      </c>
      <c r="F498" s="4" t="s">
        <v>19</v>
      </c>
      <c r="G498" s="4" t="s">
        <v>20</v>
      </c>
      <c r="H498" s="4" t="s">
        <v>21</v>
      </c>
      <c r="I498" s="5" t="s">
        <v>21</v>
      </c>
      <c r="J498" s="1" t="s">
        <v>2136</v>
      </c>
      <c r="K498" s="1" t="s">
        <v>2137</v>
      </c>
      <c r="L498" s="1" t="s">
        <v>2138</v>
      </c>
      <c r="M498" s="4" t="str">
        <f t="shared" si="1"/>
        <v>Outstanding</v>
      </c>
      <c r="N498" s="13" t="s">
        <v>21</v>
      </c>
    </row>
    <row r="499" spans="1:14" ht="60" customHeight="1" x14ac:dyDescent="0.35">
      <c r="A499" s="11" t="s">
        <v>2139</v>
      </c>
      <c r="B499" s="1" t="s">
        <v>2140</v>
      </c>
      <c r="C499" s="2" t="s">
        <v>27</v>
      </c>
      <c r="D499" s="3" t="s">
        <v>1952</v>
      </c>
      <c r="E499" s="4" t="s">
        <v>18</v>
      </c>
      <c r="F499" s="4" t="s">
        <v>19</v>
      </c>
      <c r="G499" s="4" t="s">
        <v>20</v>
      </c>
      <c r="H499" s="4" t="s">
        <v>21</v>
      </c>
      <c r="I499" s="5" t="s">
        <v>21</v>
      </c>
      <c r="J499" s="1" t="s">
        <v>2141</v>
      </c>
      <c r="K499" s="1" t="s">
        <v>2142</v>
      </c>
      <c r="L499" s="1" t="s">
        <v>2143</v>
      </c>
      <c r="M499" s="4" t="str">
        <f t="shared" si="1"/>
        <v>Outstanding</v>
      </c>
      <c r="N499" s="13" t="s">
        <v>21</v>
      </c>
    </row>
    <row r="500" spans="1:14" ht="60" customHeight="1" x14ac:dyDescent="0.35">
      <c r="A500" s="11" t="s">
        <v>2144</v>
      </c>
      <c r="B500" s="1" t="s">
        <v>2145</v>
      </c>
      <c r="C500" s="2" t="s">
        <v>27</v>
      </c>
      <c r="D500" s="3" t="s">
        <v>1952</v>
      </c>
      <c r="E500" s="4" t="s">
        <v>18</v>
      </c>
      <c r="F500" s="4" t="s">
        <v>19</v>
      </c>
      <c r="G500" s="4" t="s">
        <v>20</v>
      </c>
      <c r="H500" s="4" t="s">
        <v>21</v>
      </c>
      <c r="I500" s="5" t="s">
        <v>21</v>
      </c>
      <c r="J500" s="1" t="s">
        <v>2146</v>
      </c>
      <c r="K500" s="1" t="s">
        <v>2142</v>
      </c>
      <c r="L500" s="1" t="s">
        <v>2147</v>
      </c>
      <c r="M500" s="4" t="str">
        <f t="shared" si="1"/>
        <v>Outstanding</v>
      </c>
      <c r="N500" s="13" t="s">
        <v>21</v>
      </c>
    </row>
    <row r="501" spans="1:14" ht="60" customHeight="1" x14ac:dyDescent="0.35">
      <c r="A501" s="11" t="s">
        <v>2148</v>
      </c>
      <c r="B501" s="1" t="s">
        <v>2149</v>
      </c>
      <c r="C501" s="2" t="s">
        <v>27</v>
      </c>
      <c r="D501" s="3" t="s">
        <v>1952</v>
      </c>
      <c r="E501" s="4" t="s">
        <v>18</v>
      </c>
      <c r="F501" s="4" t="s">
        <v>19</v>
      </c>
      <c r="G501" s="4" t="s">
        <v>20</v>
      </c>
      <c r="H501" s="4" t="s">
        <v>21</v>
      </c>
      <c r="I501" s="5" t="s">
        <v>21</v>
      </c>
      <c r="J501" s="1" t="s">
        <v>2150</v>
      </c>
      <c r="K501" s="1" t="s">
        <v>2142</v>
      </c>
      <c r="L501" s="1" t="s">
        <v>2151</v>
      </c>
      <c r="M501" s="4" t="str">
        <f t="shared" si="1"/>
        <v>Outstanding</v>
      </c>
      <c r="N501" s="13" t="s">
        <v>21</v>
      </c>
    </row>
    <row r="502" spans="1:14" ht="60" customHeight="1" x14ac:dyDescent="0.35">
      <c r="A502" s="11" t="s">
        <v>2152</v>
      </c>
      <c r="B502" s="1" t="s">
        <v>2153</v>
      </c>
      <c r="C502" s="2" t="s">
        <v>27</v>
      </c>
      <c r="D502" s="3" t="s">
        <v>1952</v>
      </c>
      <c r="E502" s="4" t="s">
        <v>18</v>
      </c>
      <c r="F502" s="4" t="s">
        <v>19</v>
      </c>
      <c r="G502" s="4" t="s">
        <v>20</v>
      </c>
      <c r="H502" s="4" t="s">
        <v>21</v>
      </c>
      <c r="I502" s="5" t="s">
        <v>21</v>
      </c>
      <c r="J502" s="1" t="s">
        <v>2154</v>
      </c>
      <c r="K502" s="1" t="s">
        <v>2155</v>
      </c>
      <c r="L502" s="1" t="s">
        <v>2156</v>
      </c>
      <c r="M502" s="4" t="str">
        <f t="shared" si="1"/>
        <v>Outstanding</v>
      </c>
      <c r="N502" s="13" t="s">
        <v>21</v>
      </c>
    </row>
    <row r="503" spans="1:14" ht="60" customHeight="1" x14ac:dyDescent="0.35">
      <c r="A503" s="11" t="s">
        <v>2157</v>
      </c>
      <c r="B503" s="1" t="s">
        <v>2158</v>
      </c>
      <c r="C503" s="2" t="s">
        <v>27</v>
      </c>
      <c r="D503" s="3" t="s">
        <v>1952</v>
      </c>
      <c r="E503" s="4" t="s">
        <v>18</v>
      </c>
      <c r="F503" s="4" t="s">
        <v>19</v>
      </c>
      <c r="G503" s="4" t="s">
        <v>20</v>
      </c>
      <c r="H503" s="4" t="s">
        <v>21</v>
      </c>
      <c r="I503" s="5" t="s">
        <v>21</v>
      </c>
      <c r="J503" s="1" t="s">
        <v>2159</v>
      </c>
      <c r="K503" s="1" t="s">
        <v>2155</v>
      </c>
      <c r="L503" s="1" t="s">
        <v>2160</v>
      </c>
      <c r="M503" s="4" t="str">
        <f t="shared" si="1"/>
        <v>Outstanding</v>
      </c>
      <c r="N503" s="13" t="s">
        <v>21</v>
      </c>
    </row>
    <row r="504" spans="1:14" ht="60" customHeight="1" x14ac:dyDescent="0.35">
      <c r="A504" s="11" t="s">
        <v>2161</v>
      </c>
      <c r="B504" s="1" t="s">
        <v>2162</v>
      </c>
      <c r="C504" s="2" t="s">
        <v>27</v>
      </c>
      <c r="D504" s="3" t="s">
        <v>1952</v>
      </c>
      <c r="E504" s="4" t="s">
        <v>18</v>
      </c>
      <c r="F504" s="4" t="s">
        <v>19</v>
      </c>
      <c r="G504" s="4" t="s">
        <v>20</v>
      </c>
      <c r="H504" s="4" t="s">
        <v>21</v>
      </c>
      <c r="I504" s="5" t="s">
        <v>21</v>
      </c>
      <c r="J504" s="1" t="s">
        <v>2163</v>
      </c>
      <c r="K504" s="1" t="s">
        <v>2155</v>
      </c>
      <c r="L504" s="1" t="s">
        <v>2164</v>
      </c>
      <c r="M504" s="4" t="str">
        <f t="shared" si="1"/>
        <v>Outstanding</v>
      </c>
      <c r="N504" s="13" t="s">
        <v>21</v>
      </c>
    </row>
    <row r="505" spans="1:14" ht="60" customHeight="1" x14ac:dyDescent="0.35">
      <c r="A505" s="11" t="s">
        <v>2165</v>
      </c>
      <c r="B505" s="1" t="s">
        <v>2166</v>
      </c>
      <c r="C505" s="2" t="s">
        <v>27</v>
      </c>
      <c r="D505" s="3" t="s">
        <v>1952</v>
      </c>
      <c r="E505" s="4" t="s">
        <v>18</v>
      </c>
      <c r="F505" s="4" t="s">
        <v>19</v>
      </c>
      <c r="G505" s="4" t="s">
        <v>20</v>
      </c>
      <c r="H505" s="4" t="s">
        <v>21</v>
      </c>
      <c r="I505" s="5" t="s">
        <v>21</v>
      </c>
      <c r="J505" s="1" t="s">
        <v>2167</v>
      </c>
      <c r="K505" s="1" t="s">
        <v>2168</v>
      </c>
      <c r="L505" s="1" t="s">
        <v>2169</v>
      </c>
      <c r="M505" s="4" t="str">
        <f t="shared" si="1"/>
        <v>Outstanding</v>
      </c>
      <c r="N505" s="13" t="s">
        <v>21</v>
      </c>
    </row>
    <row r="506" spans="1:14" ht="60" customHeight="1" x14ac:dyDescent="0.35">
      <c r="A506" s="11" t="s">
        <v>2170</v>
      </c>
      <c r="B506" s="1" t="s">
        <v>2171</v>
      </c>
      <c r="C506" s="2" t="s">
        <v>27</v>
      </c>
      <c r="D506" s="3" t="s">
        <v>1952</v>
      </c>
      <c r="E506" s="4" t="s">
        <v>18</v>
      </c>
      <c r="F506" s="4" t="s">
        <v>19</v>
      </c>
      <c r="G506" s="4" t="s">
        <v>20</v>
      </c>
      <c r="H506" s="4" t="s">
        <v>21</v>
      </c>
      <c r="I506" s="5" t="s">
        <v>21</v>
      </c>
      <c r="J506" s="1" t="s">
        <v>2159</v>
      </c>
      <c r="K506" s="1" t="s">
        <v>2168</v>
      </c>
      <c r="L506" s="1" t="s">
        <v>2172</v>
      </c>
      <c r="M506" s="4" t="str">
        <f t="shared" si="1"/>
        <v>Outstanding</v>
      </c>
      <c r="N506" s="13" t="s">
        <v>21</v>
      </c>
    </row>
    <row r="507" spans="1:14" ht="60" customHeight="1" x14ac:dyDescent="0.35">
      <c r="A507" s="11" t="s">
        <v>2173</v>
      </c>
      <c r="B507" s="1" t="s">
        <v>2174</v>
      </c>
      <c r="C507" s="2" t="s">
        <v>27</v>
      </c>
      <c r="D507" s="3" t="s">
        <v>1952</v>
      </c>
      <c r="E507" s="4" t="s">
        <v>18</v>
      </c>
      <c r="F507" s="4" t="s">
        <v>19</v>
      </c>
      <c r="G507" s="4" t="s">
        <v>20</v>
      </c>
      <c r="H507" s="4" t="s">
        <v>21</v>
      </c>
      <c r="I507" s="5" t="s">
        <v>21</v>
      </c>
      <c r="J507" s="1" t="s">
        <v>2175</v>
      </c>
      <c r="K507" s="1" t="s">
        <v>2168</v>
      </c>
      <c r="L507" s="1" t="s">
        <v>2176</v>
      </c>
      <c r="M507" s="4" t="str">
        <f t="shared" si="1"/>
        <v>Outstanding</v>
      </c>
      <c r="N507" s="13" t="s">
        <v>21</v>
      </c>
    </row>
    <row r="508" spans="1:14" ht="60" customHeight="1" x14ac:dyDescent="0.35">
      <c r="A508" s="11" t="s">
        <v>2177</v>
      </c>
      <c r="B508" s="1" t="s">
        <v>2178</v>
      </c>
      <c r="C508" s="2" t="s">
        <v>27</v>
      </c>
      <c r="D508" s="3" t="s">
        <v>1952</v>
      </c>
      <c r="E508" s="4" t="s">
        <v>18</v>
      </c>
      <c r="F508" s="4" t="s">
        <v>19</v>
      </c>
      <c r="G508" s="4" t="s">
        <v>20</v>
      </c>
      <c r="H508" s="4" t="s">
        <v>21</v>
      </c>
      <c r="I508" s="5" t="s">
        <v>21</v>
      </c>
      <c r="J508" s="1" t="s">
        <v>72</v>
      </c>
      <c r="K508" s="1" t="s">
        <v>2179</v>
      </c>
      <c r="L508" s="1" t="s">
        <v>2180</v>
      </c>
      <c r="M508" s="4" t="str">
        <f t="shared" si="1"/>
        <v>Outstanding</v>
      </c>
      <c r="N508" s="13" t="s">
        <v>21</v>
      </c>
    </row>
    <row r="509" spans="1:14" ht="60" customHeight="1" x14ac:dyDescent="0.35">
      <c r="A509" s="11" t="s">
        <v>2181</v>
      </c>
      <c r="B509" s="1" t="s">
        <v>2182</v>
      </c>
      <c r="C509" s="2" t="s">
        <v>27</v>
      </c>
      <c r="D509" s="3" t="s">
        <v>1952</v>
      </c>
      <c r="E509" s="4" t="s">
        <v>18</v>
      </c>
      <c r="F509" s="4" t="s">
        <v>19</v>
      </c>
      <c r="G509" s="4" t="s">
        <v>20</v>
      </c>
      <c r="H509" s="4" t="s">
        <v>21</v>
      </c>
      <c r="I509" s="5" t="s">
        <v>21</v>
      </c>
      <c r="J509" s="1" t="s">
        <v>2183</v>
      </c>
      <c r="K509" s="1" t="s">
        <v>2184</v>
      </c>
      <c r="L509" s="1" t="s">
        <v>2185</v>
      </c>
      <c r="M509" s="4" t="str">
        <f t="shared" si="1"/>
        <v>Outstanding</v>
      </c>
      <c r="N509" s="13" t="s">
        <v>21</v>
      </c>
    </row>
    <row r="510" spans="1:14" ht="60" customHeight="1" x14ac:dyDescent="0.35">
      <c r="A510" s="11" t="s">
        <v>2186</v>
      </c>
      <c r="B510" s="1" t="s">
        <v>2187</v>
      </c>
      <c r="C510" s="2" t="s">
        <v>27</v>
      </c>
      <c r="D510" s="3" t="s">
        <v>1952</v>
      </c>
      <c r="E510" s="4" t="s">
        <v>18</v>
      </c>
      <c r="F510" s="4" t="s">
        <v>19</v>
      </c>
      <c r="G510" s="4" t="s">
        <v>20</v>
      </c>
      <c r="H510" s="4" t="s">
        <v>21</v>
      </c>
      <c r="I510" s="5" t="s">
        <v>21</v>
      </c>
      <c r="J510" s="1" t="s">
        <v>2188</v>
      </c>
      <c r="K510" s="1" t="s">
        <v>2189</v>
      </c>
      <c r="L510" s="1" t="s">
        <v>83</v>
      </c>
      <c r="M510" s="4" t="str">
        <f t="shared" si="1"/>
        <v>Outstanding</v>
      </c>
      <c r="N510" s="13" t="s">
        <v>21</v>
      </c>
    </row>
    <row r="511" spans="1:14" ht="60" customHeight="1" x14ac:dyDescent="0.35">
      <c r="A511" s="11" t="s">
        <v>2190</v>
      </c>
      <c r="B511" s="1" t="s">
        <v>2191</v>
      </c>
      <c r="C511" s="2" t="s">
        <v>27</v>
      </c>
      <c r="D511" s="3" t="s">
        <v>1952</v>
      </c>
      <c r="E511" s="4" t="s">
        <v>18</v>
      </c>
      <c r="F511" s="4" t="s">
        <v>19</v>
      </c>
      <c r="G511" s="4" t="s">
        <v>20</v>
      </c>
      <c r="H511" s="4" t="s">
        <v>21</v>
      </c>
      <c r="I511" s="5" t="s">
        <v>21</v>
      </c>
      <c r="J511" s="1" t="s">
        <v>2192</v>
      </c>
      <c r="K511" s="1" t="s">
        <v>2193</v>
      </c>
      <c r="L511" s="1" t="s">
        <v>2194</v>
      </c>
      <c r="M511" s="4" t="str">
        <f t="shared" si="1"/>
        <v>Outstanding</v>
      </c>
      <c r="N511" s="13" t="s">
        <v>21</v>
      </c>
    </row>
    <row r="512" spans="1:14" ht="60" customHeight="1" x14ac:dyDescent="0.35">
      <c r="A512" s="11" t="s">
        <v>2195</v>
      </c>
      <c r="B512" s="1" t="s">
        <v>2196</v>
      </c>
      <c r="C512" s="2" t="s">
        <v>27</v>
      </c>
      <c r="D512" s="3" t="s">
        <v>1952</v>
      </c>
      <c r="E512" s="4" t="s">
        <v>18</v>
      </c>
      <c r="F512" s="4" t="s">
        <v>19</v>
      </c>
      <c r="G512" s="4" t="s">
        <v>20</v>
      </c>
      <c r="H512" s="4" t="s">
        <v>21</v>
      </c>
      <c r="I512" s="5" t="s">
        <v>21</v>
      </c>
      <c r="J512" s="1" t="s">
        <v>2192</v>
      </c>
      <c r="K512" s="1" t="s">
        <v>2193</v>
      </c>
      <c r="L512" s="1" t="s">
        <v>2197</v>
      </c>
      <c r="M512" s="4" t="str">
        <f t="shared" ref="M512:M607" si="2">IF(OR(H512="Implemented",H512="Compensated"),"Resolved",IF(OR(H512="Risk Accepted",H512="N/A"),"Excluded",IF(H512="Testing","Testing","Outstanding")))</f>
        <v>Outstanding</v>
      </c>
      <c r="N512" s="13" t="s">
        <v>21</v>
      </c>
    </row>
    <row r="513" spans="1:14" ht="60" customHeight="1" x14ac:dyDescent="0.35">
      <c r="A513" s="11" t="s">
        <v>2198</v>
      </c>
      <c r="B513" s="1" t="s">
        <v>2199</v>
      </c>
      <c r="C513" s="2" t="s">
        <v>27</v>
      </c>
      <c r="D513" s="3" t="s">
        <v>1952</v>
      </c>
      <c r="E513" s="4" t="s">
        <v>18</v>
      </c>
      <c r="F513" s="4" t="s">
        <v>19</v>
      </c>
      <c r="G513" s="4" t="s">
        <v>20</v>
      </c>
      <c r="H513" s="4" t="s">
        <v>21</v>
      </c>
      <c r="I513" s="5" t="s">
        <v>21</v>
      </c>
      <c r="J513" s="1" t="s">
        <v>2192</v>
      </c>
      <c r="K513" s="1" t="s">
        <v>2193</v>
      </c>
      <c r="L513" s="1" t="s">
        <v>2200</v>
      </c>
      <c r="M513" s="4" t="str">
        <f t="shared" si="2"/>
        <v>Outstanding</v>
      </c>
      <c r="N513" s="13" t="s">
        <v>21</v>
      </c>
    </row>
    <row r="514" spans="1:14" ht="60" customHeight="1" x14ac:dyDescent="0.35">
      <c r="A514" s="11" t="s">
        <v>2201</v>
      </c>
      <c r="B514" s="1" t="s">
        <v>2202</v>
      </c>
      <c r="C514" s="2" t="s">
        <v>27</v>
      </c>
      <c r="D514" s="3" t="s">
        <v>1952</v>
      </c>
      <c r="E514" s="4" t="s">
        <v>18</v>
      </c>
      <c r="F514" s="4" t="s">
        <v>19</v>
      </c>
      <c r="G514" s="4" t="s">
        <v>20</v>
      </c>
      <c r="H514" s="4" t="s">
        <v>21</v>
      </c>
      <c r="I514" s="5" t="s">
        <v>21</v>
      </c>
      <c r="J514" s="1" t="s">
        <v>86</v>
      </c>
      <c r="K514" s="1" t="s">
        <v>2203</v>
      </c>
      <c r="L514" s="1" t="s">
        <v>2204</v>
      </c>
      <c r="M514" s="4" t="str">
        <f t="shared" si="2"/>
        <v>Outstanding</v>
      </c>
      <c r="N514" s="13" t="s">
        <v>21</v>
      </c>
    </row>
    <row r="515" spans="1:14" ht="60" customHeight="1" x14ac:dyDescent="0.35">
      <c r="A515" s="11" t="s">
        <v>2205</v>
      </c>
      <c r="B515" s="1" t="s">
        <v>2206</v>
      </c>
      <c r="C515" s="2" t="s">
        <v>16</v>
      </c>
      <c r="D515" s="3" t="s">
        <v>1952</v>
      </c>
      <c r="E515" s="4" t="s">
        <v>18</v>
      </c>
      <c r="F515" s="4" t="s">
        <v>19</v>
      </c>
      <c r="G515" s="4" t="s">
        <v>20</v>
      </c>
      <c r="H515" s="4" t="s">
        <v>21</v>
      </c>
      <c r="I515" s="5" t="s">
        <v>21</v>
      </c>
      <c r="J515" s="1" t="s">
        <v>2207</v>
      </c>
      <c r="K515" s="1" t="s">
        <v>2208</v>
      </c>
      <c r="L515" s="1" t="s">
        <v>2209</v>
      </c>
      <c r="M515" s="4" t="str">
        <f t="shared" si="2"/>
        <v>Outstanding</v>
      </c>
      <c r="N515" s="13" t="s">
        <v>21</v>
      </c>
    </row>
    <row r="516" spans="1:14" ht="60" customHeight="1" x14ac:dyDescent="0.35">
      <c r="A516" s="11" t="s">
        <v>2210</v>
      </c>
      <c r="B516" s="1" t="s">
        <v>2211</v>
      </c>
      <c r="C516" s="2" t="s">
        <v>27</v>
      </c>
      <c r="D516" s="3" t="s">
        <v>1952</v>
      </c>
      <c r="E516" s="4" t="s">
        <v>18</v>
      </c>
      <c r="F516" s="4" t="s">
        <v>19</v>
      </c>
      <c r="G516" s="4" t="s">
        <v>20</v>
      </c>
      <c r="H516" s="4" t="s">
        <v>21</v>
      </c>
      <c r="I516" s="5" t="s">
        <v>21</v>
      </c>
      <c r="J516" s="1" t="s">
        <v>2212</v>
      </c>
      <c r="K516" s="1" t="s">
        <v>2213</v>
      </c>
      <c r="L516" s="1" t="s">
        <v>2214</v>
      </c>
      <c r="M516" s="4" t="str">
        <f t="shared" si="2"/>
        <v>Outstanding</v>
      </c>
      <c r="N516" s="13" t="s">
        <v>21</v>
      </c>
    </row>
    <row r="517" spans="1:14" ht="60" customHeight="1" x14ac:dyDescent="0.35">
      <c r="A517" s="11" t="s">
        <v>2215</v>
      </c>
      <c r="B517" s="1" t="s">
        <v>2216</v>
      </c>
      <c r="C517" s="2" t="s">
        <v>27</v>
      </c>
      <c r="D517" s="3" t="s">
        <v>1952</v>
      </c>
      <c r="E517" s="4" t="s">
        <v>18</v>
      </c>
      <c r="F517" s="4" t="s">
        <v>19</v>
      </c>
      <c r="G517" s="4" t="s">
        <v>20</v>
      </c>
      <c r="H517" s="4" t="s">
        <v>21</v>
      </c>
      <c r="I517" s="5" t="s">
        <v>21</v>
      </c>
      <c r="J517" s="1" t="s">
        <v>2217</v>
      </c>
      <c r="K517" s="1" t="s">
        <v>2218</v>
      </c>
      <c r="L517" s="1" t="s">
        <v>2219</v>
      </c>
      <c r="M517" s="4" t="str">
        <f t="shared" si="2"/>
        <v>Outstanding</v>
      </c>
      <c r="N517" s="13" t="s">
        <v>21</v>
      </c>
    </row>
    <row r="518" spans="1:14" ht="60" customHeight="1" x14ac:dyDescent="0.35">
      <c r="A518" s="11" t="s">
        <v>2220</v>
      </c>
      <c r="B518" s="1" t="s">
        <v>2221</v>
      </c>
      <c r="C518" s="2" t="s">
        <v>27</v>
      </c>
      <c r="D518" s="3" t="s">
        <v>1952</v>
      </c>
      <c r="E518" s="4" t="s">
        <v>18</v>
      </c>
      <c r="F518" s="4" t="s">
        <v>19</v>
      </c>
      <c r="G518" s="4" t="s">
        <v>20</v>
      </c>
      <c r="H518" s="4" t="s">
        <v>21</v>
      </c>
      <c r="I518" s="5" t="s">
        <v>21</v>
      </c>
      <c r="J518" s="1" t="s">
        <v>2222</v>
      </c>
      <c r="K518" s="1" t="s">
        <v>2223</v>
      </c>
      <c r="L518" s="1" t="s">
        <v>2224</v>
      </c>
      <c r="M518" s="4" t="str">
        <f t="shared" si="2"/>
        <v>Outstanding</v>
      </c>
      <c r="N518" s="13" t="s">
        <v>21</v>
      </c>
    </row>
    <row r="519" spans="1:14" ht="60" customHeight="1" x14ac:dyDescent="0.35">
      <c r="A519" s="11" t="s">
        <v>2225</v>
      </c>
      <c r="B519" s="1" t="s">
        <v>2226</v>
      </c>
      <c r="C519" s="2" t="s">
        <v>27</v>
      </c>
      <c r="D519" s="3" t="s">
        <v>1952</v>
      </c>
      <c r="E519" s="4" t="s">
        <v>18</v>
      </c>
      <c r="F519" s="4" t="s">
        <v>19</v>
      </c>
      <c r="G519" s="4" t="s">
        <v>20</v>
      </c>
      <c r="H519" s="4" t="s">
        <v>21</v>
      </c>
      <c r="I519" s="5" t="s">
        <v>21</v>
      </c>
      <c r="J519" s="1" t="s">
        <v>2227</v>
      </c>
      <c r="K519" s="1" t="s">
        <v>2228</v>
      </c>
      <c r="L519" s="1" t="s">
        <v>2229</v>
      </c>
      <c r="M519" s="4" t="str">
        <f t="shared" si="2"/>
        <v>Outstanding</v>
      </c>
      <c r="N519" s="13" t="s">
        <v>21</v>
      </c>
    </row>
    <row r="520" spans="1:14" ht="60" customHeight="1" x14ac:dyDescent="0.35">
      <c r="A520" s="11" t="s">
        <v>2230</v>
      </c>
      <c r="B520" s="1" t="s">
        <v>2231</v>
      </c>
      <c r="C520" s="2" t="s">
        <v>27</v>
      </c>
      <c r="D520" s="3" t="s">
        <v>1952</v>
      </c>
      <c r="E520" s="4" t="s">
        <v>18</v>
      </c>
      <c r="F520" s="4" t="s">
        <v>19</v>
      </c>
      <c r="G520" s="4" t="s">
        <v>20</v>
      </c>
      <c r="H520" s="4" t="s">
        <v>21</v>
      </c>
      <c r="I520" s="5" t="s">
        <v>21</v>
      </c>
      <c r="J520" s="1" t="s">
        <v>2232</v>
      </c>
      <c r="K520" s="1" t="s">
        <v>2228</v>
      </c>
      <c r="L520" s="1" t="s">
        <v>2233</v>
      </c>
      <c r="M520" s="4" t="str">
        <f t="shared" si="2"/>
        <v>Outstanding</v>
      </c>
      <c r="N520" s="13" t="s">
        <v>21</v>
      </c>
    </row>
    <row r="521" spans="1:14" ht="60" customHeight="1" x14ac:dyDescent="0.35">
      <c r="A521" s="11" t="s">
        <v>2234</v>
      </c>
      <c r="B521" s="1" t="s">
        <v>2235</v>
      </c>
      <c r="C521" s="2" t="s">
        <v>27</v>
      </c>
      <c r="D521" s="3" t="s">
        <v>1952</v>
      </c>
      <c r="E521" s="4" t="s">
        <v>18</v>
      </c>
      <c r="F521" s="4" t="s">
        <v>19</v>
      </c>
      <c r="G521" s="4" t="s">
        <v>20</v>
      </c>
      <c r="H521" s="4" t="s">
        <v>21</v>
      </c>
      <c r="I521" s="5" t="s">
        <v>21</v>
      </c>
      <c r="J521" s="1" t="s">
        <v>2236</v>
      </c>
      <c r="K521" s="1" t="s">
        <v>2228</v>
      </c>
      <c r="L521" s="1" t="s">
        <v>2237</v>
      </c>
      <c r="M521" s="4" t="str">
        <f t="shared" si="2"/>
        <v>Outstanding</v>
      </c>
      <c r="N521" s="13" t="s">
        <v>21</v>
      </c>
    </row>
    <row r="522" spans="1:14" ht="60" customHeight="1" x14ac:dyDescent="0.35">
      <c r="A522" s="11" t="s">
        <v>2238</v>
      </c>
      <c r="B522" s="1" t="s">
        <v>2239</v>
      </c>
      <c r="C522" s="2" t="s">
        <v>27</v>
      </c>
      <c r="D522" s="3" t="s">
        <v>1952</v>
      </c>
      <c r="E522" s="4" t="s">
        <v>18</v>
      </c>
      <c r="F522" s="4" t="s">
        <v>19</v>
      </c>
      <c r="G522" s="4" t="s">
        <v>20</v>
      </c>
      <c r="H522" s="4" t="s">
        <v>21</v>
      </c>
      <c r="I522" s="5" t="s">
        <v>21</v>
      </c>
      <c r="J522" s="1" t="s">
        <v>2240</v>
      </c>
      <c r="K522" s="1" t="s">
        <v>2241</v>
      </c>
      <c r="L522" s="1" t="s">
        <v>2242</v>
      </c>
      <c r="M522" s="4" t="str">
        <f t="shared" si="2"/>
        <v>Outstanding</v>
      </c>
      <c r="N522" s="13" t="s">
        <v>21</v>
      </c>
    </row>
    <row r="523" spans="1:14" ht="60" customHeight="1" x14ac:dyDescent="0.35">
      <c r="A523" s="11" t="s">
        <v>2243</v>
      </c>
      <c r="B523" s="1" t="s">
        <v>2244</v>
      </c>
      <c r="C523" s="2" t="s">
        <v>27</v>
      </c>
      <c r="D523" s="3" t="s">
        <v>1952</v>
      </c>
      <c r="E523" s="4" t="s">
        <v>18</v>
      </c>
      <c r="F523" s="4" t="s">
        <v>19</v>
      </c>
      <c r="G523" s="4" t="s">
        <v>20</v>
      </c>
      <c r="H523" s="4" t="s">
        <v>21</v>
      </c>
      <c r="I523" s="5" t="s">
        <v>21</v>
      </c>
      <c r="J523" s="1" t="s">
        <v>2245</v>
      </c>
      <c r="K523" s="1" t="s">
        <v>2246</v>
      </c>
      <c r="L523" s="1" t="s">
        <v>2247</v>
      </c>
      <c r="M523" s="4" t="str">
        <f t="shared" si="2"/>
        <v>Outstanding</v>
      </c>
      <c r="N523" s="13" t="s">
        <v>21</v>
      </c>
    </row>
    <row r="524" spans="1:14" ht="60" customHeight="1" x14ac:dyDescent="0.35">
      <c r="A524" s="11" t="s">
        <v>2248</v>
      </c>
      <c r="B524" s="1" t="s">
        <v>2249</v>
      </c>
      <c r="C524" s="2" t="s">
        <v>27</v>
      </c>
      <c r="D524" s="3" t="s">
        <v>1952</v>
      </c>
      <c r="E524" s="4" t="s">
        <v>18</v>
      </c>
      <c r="F524" s="4" t="s">
        <v>19</v>
      </c>
      <c r="G524" s="4" t="s">
        <v>20</v>
      </c>
      <c r="H524" s="4" t="s">
        <v>21</v>
      </c>
      <c r="I524" s="5" t="s">
        <v>21</v>
      </c>
      <c r="J524" s="1" t="s">
        <v>2250</v>
      </c>
      <c r="K524" s="1" t="s">
        <v>2246</v>
      </c>
      <c r="L524" s="1" t="s">
        <v>2251</v>
      </c>
      <c r="M524" s="4" t="str">
        <f t="shared" si="2"/>
        <v>Outstanding</v>
      </c>
      <c r="N524" s="13" t="s">
        <v>21</v>
      </c>
    </row>
    <row r="525" spans="1:14" ht="60" customHeight="1" x14ac:dyDescent="0.35">
      <c r="A525" s="11" t="s">
        <v>2252</v>
      </c>
      <c r="B525" s="1" t="s">
        <v>2253</v>
      </c>
      <c r="C525" s="2" t="s">
        <v>27</v>
      </c>
      <c r="D525" s="3" t="s">
        <v>1952</v>
      </c>
      <c r="E525" s="4" t="s">
        <v>18</v>
      </c>
      <c r="F525" s="4" t="s">
        <v>19</v>
      </c>
      <c r="G525" s="4" t="s">
        <v>20</v>
      </c>
      <c r="H525" s="4" t="s">
        <v>21</v>
      </c>
      <c r="I525" s="5" t="s">
        <v>21</v>
      </c>
      <c r="J525" s="1" t="s">
        <v>2254</v>
      </c>
      <c r="K525" s="1" t="s">
        <v>2255</v>
      </c>
      <c r="L525" s="1" t="s">
        <v>2256</v>
      </c>
      <c r="M525" s="4" t="str">
        <f t="shared" si="2"/>
        <v>Outstanding</v>
      </c>
      <c r="N525" s="13" t="s">
        <v>21</v>
      </c>
    </row>
    <row r="526" spans="1:14" ht="60" customHeight="1" x14ac:dyDescent="0.35">
      <c r="A526" s="11" t="s">
        <v>2257</v>
      </c>
      <c r="B526" s="1" t="s">
        <v>2258</v>
      </c>
      <c r="C526" s="2" t="s">
        <v>27</v>
      </c>
      <c r="D526" s="3" t="s">
        <v>1952</v>
      </c>
      <c r="E526" s="4" t="s">
        <v>18</v>
      </c>
      <c r="F526" s="4" t="s">
        <v>19</v>
      </c>
      <c r="G526" s="4" t="s">
        <v>20</v>
      </c>
      <c r="H526" s="4" t="s">
        <v>21</v>
      </c>
      <c r="I526" s="5" t="s">
        <v>21</v>
      </c>
      <c r="J526" s="1" t="s">
        <v>2259</v>
      </c>
      <c r="K526" s="1" t="s">
        <v>2260</v>
      </c>
      <c r="L526" s="1" t="s">
        <v>2261</v>
      </c>
      <c r="M526" s="4" t="str">
        <f t="shared" si="2"/>
        <v>Outstanding</v>
      </c>
      <c r="N526" s="13" t="s">
        <v>21</v>
      </c>
    </row>
    <row r="527" spans="1:14" ht="60" customHeight="1" x14ac:dyDescent="0.35">
      <c r="A527" s="11" t="s">
        <v>2262</v>
      </c>
      <c r="B527" s="1" t="s">
        <v>2263</v>
      </c>
      <c r="C527" s="2" t="s">
        <v>27</v>
      </c>
      <c r="D527" s="3" t="s">
        <v>1952</v>
      </c>
      <c r="E527" s="4" t="s">
        <v>18</v>
      </c>
      <c r="F527" s="4" t="s">
        <v>19</v>
      </c>
      <c r="G527" s="4" t="s">
        <v>20</v>
      </c>
      <c r="H527" s="4" t="s">
        <v>21</v>
      </c>
      <c r="I527" s="5" t="s">
        <v>21</v>
      </c>
      <c r="J527" s="1" t="s">
        <v>2264</v>
      </c>
      <c r="K527" s="1" t="s">
        <v>2265</v>
      </c>
      <c r="L527" s="1" t="s">
        <v>2266</v>
      </c>
      <c r="M527" s="4" t="str">
        <f t="shared" si="2"/>
        <v>Outstanding</v>
      </c>
      <c r="N527" s="13" t="s">
        <v>21</v>
      </c>
    </row>
    <row r="528" spans="1:14" ht="60" customHeight="1" x14ac:dyDescent="0.35">
      <c r="A528" s="11" t="s">
        <v>2267</v>
      </c>
      <c r="B528" s="1" t="s">
        <v>2268</v>
      </c>
      <c r="C528" s="2" t="s">
        <v>27</v>
      </c>
      <c r="D528" s="3" t="s">
        <v>1952</v>
      </c>
      <c r="E528" s="4" t="s">
        <v>18</v>
      </c>
      <c r="F528" s="4" t="s">
        <v>19</v>
      </c>
      <c r="G528" s="4" t="s">
        <v>20</v>
      </c>
      <c r="H528" s="4" t="s">
        <v>21</v>
      </c>
      <c r="I528" s="5" t="s">
        <v>21</v>
      </c>
      <c r="J528" s="1" t="s">
        <v>2269</v>
      </c>
      <c r="K528" s="1" t="s">
        <v>2265</v>
      </c>
      <c r="L528" s="1" t="s">
        <v>2270</v>
      </c>
      <c r="M528" s="4" t="str">
        <f t="shared" si="2"/>
        <v>Outstanding</v>
      </c>
      <c r="N528" s="13" t="s">
        <v>21</v>
      </c>
    </row>
    <row r="529" spans="1:14" ht="60" customHeight="1" x14ac:dyDescent="0.35">
      <c r="A529" s="11" t="s">
        <v>2271</v>
      </c>
      <c r="B529" s="1" t="s">
        <v>2272</v>
      </c>
      <c r="C529" s="2" t="s">
        <v>27</v>
      </c>
      <c r="D529" s="3" t="s">
        <v>1952</v>
      </c>
      <c r="E529" s="4" t="s">
        <v>18</v>
      </c>
      <c r="F529" s="4" t="s">
        <v>19</v>
      </c>
      <c r="G529" s="4" t="s">
        <v>20</v>
      </c>
      <c r="H529" s="4" t="s">
        <v>21</v>
      </c>
      <c r="I529" s="5" t="s">
        <v>21</v>
      </c>
      <c r="J529" s="1" t="s">
        <v>2273</v>
      </c>
      <c r="K529" s="1" t="s">
        <v>2265</v>
      </c>
      <c r="L529" s="1" t="s">
        <v>2274</v>
      </c>
      <c r="M529" s="4" t="str">
        <f t="shared" si="2"/>
        <v>Outstanding</v>
      </c>
      <c r="N529" s="13" t="s">
        <v>21</v>
      </c>
    </row>
    <row r="530" spans="1:14" ht="60" customHeight="1" x14ac:dyDescent="0.35">
      <c r="A530" s="11" t="s">
        <v>2275</v>
      </c>
      <c r="B530" s="1" t="s">
        <v>2276</v>
      </c>
      <c r="C530" s="2" t="s">
        <v>27</v>
      </c>
      <c r="D530" s="3" t="s">
        <v>1952</v>
      </c>
      <c r="E530" s="4" t="s">
        <v>18</v>
      </c>
      <c r="F530" s="4" t="s">
        <v>19</v>
      </c>
      <c r="G530" s="4" t="s">
        <v>20</v>
      </c>
      <c r="H530" s="4" t="s">
        <v>21</v>
      </c>
      <c r="I530" s="5" t="s">
        <v>21</v>
      </c>
      <c r="J530" s="1" t="s">
        <v>2015</v>
      </c>
      <c r="K530" s="1" t="s">
        <v>2277</v>
      </c>
      <c r="L530" s="1" t="s">
        <v>2017</v>
      </c>
      <c r="M530" s="4" t="str">
        <f t="shared" si="2"/>
        <v>Outstanding</v>
      </c>
      <c r="N530" s="13" t="s">
        <v>21</v>
      </c>
    </row>
    <row r="531" spans="1:14" ht="60" customHeight="1" x14ac:dyDescent="0.35">
      <c r="A531" s="11" t="s">
        <v>2278</v>
      </c>
      <c r="B531" s="1" t="s">
        <v>2279</v>
      </c>
      <c r="C531" s="2" t="s">
        <v>27</v>
      </c>
      <c r="D531" s="3" t="s">
        <v>1952</v>
      </c>
      <c r="E531" s="4" t="s">
        <v>18</v>
      </c>
      <c r="F531" s="4" t="s">
        <v>19</v>
      </c>
      <c r="G531" s="4" t="s">
        <v>20</v>
      </c>
      <c r="H531" s="4" t="s">
        <v>21</v>
      </c>
      <c r="I531" s="5" t="s">
        <v>21</v>
      </c>
      <c r="J531" s="1" t="s">
        <v>2280</v>
      </c>
      <c r="K531" s="1" t="s">
        <v>2277</v>
      </c>
      <c r="L531" s="1" t="s">
        <v>2021</v>
      </c>
      <c r="M531" s="4" t="str">
        <f t="shared" si="2"/>
        <v>Outstanding</v>
      </c>
      <c r="N531" s="13" t="s">
        <v>21</v>
      </c>
    </row>
    <row r="532" spans="1:14" ht="60" customHeight="1" x14ac:dyDescent="0.35">
      <c r="A532" s="11" t="s">
        <v>2281</v>
      </c>
      <c r="B532" s="1" t="s">
        <v>2282</v>
      </c>
      <c r="C532" s="2" t="s">
        <v>27</v>
      </c>
      <c r="D532" s="3" t="s">
        <v>1952</v>
      </c>
      <c r="E532" s="4" t="s">
        <v>18</v>
      </c>
      <c r="F532" s="4" t="s">
        <v>19</v>
      </c>
      <c r="G532" s="4" t="s">
        <v>20</v>
      </c>
      <c r="H532" s="4" t="s">
        <v>21</v>
      </c>
      <c r="I532" s="5" t="s">
        <v>21</v>
      </c>
      <c r="J532" s="1" t="s">
        <v>2283</v>
      </c>
      <c r="K532" s="1" t="s">
        <v>112</v>
      </c>
      <c r="L532" s="1" t="s">
        <v>2284</v>
      </c>
      <c r="M532" s="4" t="str">
        <f t="shared" si="2"/>
        <v>Outstanding</v>
      </c>
      <c r="N532" s="13" t="s">
        <v>21</v>
      </c>
    </row>
    <row r="533" spans="1:14" ht="60" customHeight="1" x14ac:dyDescent="0.35">
      <c r="A533" s="11" t="s">
        <v>2285</v>
      </c>
      <c r="B533" s="1" t="s">
        <v>2286</v>
      </c>
      <c r="C533" s="2" t="s">
        <v>27</v>
      </c>
      <c r="D533" s="3" t="s">
        <v>1952</v>
      </c>
      <c r="E533" s="4" t="s">
        <v>18</v>
      </c>
      <c r="F533" s="4" t="s">
        <v>19</v>
      </c>
      <c r="G533" s="4" t="s">
        <v>20</v>
      </c>
      <c r="H533" s="4" t="s">
        <v>21</v>
      </c>
      <c r="I533" s="5" t="s">
        <v>21</v>
      </c>
      <c r="J533" s="1" t="s">
        <v>2287</v>
      </c>
      <c r="K533" s="1" t="s">
        <v>2288</v>
      </c>
      <c r="L533" s="1" t="s">
        <v>2289</v>
      </c>
      <c r="M533" s="4" t="str">
        <f t="shared" si="2"/>
        <v>Outstanding</v>
      </c>
      <c r="N533" s="13" t="s">
        <v>21</v>
      </c>
    </row>
    <row r="534" spans="1:14" ht="60" customHeight="1" x14ac:dyDescent="0.35">
      <c r="A534" s="11" t="s">
        <v>2290</v>
      </c>
      <c r="B534" s="1" t="s">
        <v>2291</v>
      </c>
      <c r="C534" s="2" t="s">
        <v>27</v>
      </c>
      <c r="D534" s="3" t="s">
        <v>1952</v>
      </c>
      <c r="E534" s="4" t="s">
        <v>18</v>
      </c>
      <c r="F534" s="4" t="s">
        <v>19</v>
      </c>
      <c r="G534" s="4" t="s">
        <v>20</v>
      </c>
      <c r="H534" s="4" t="s">
        <v>21</v>
      </c>
      <c r="I534" s="5" t="s">
        <v>21</v>
      </c>
      <c r="J534" s="1" t="s">
        <v>2006</v>
      </c>
      <c r="K534" s="1" t="s">
        <v>2292</v>
      </c>
      <c r="L534" s="1" t="s">
        <v>2008</v>
      </c>
      <c r="M534" s="4" t="str">
        <f t="shared" si="2"/>
        <v>Outstanding</v>
      </c>
      <c r="N534" s="13" t="s">
        <v>21</v>
      </c>
    </row>
    <row r="535" spans="1:14" ht="60" customHeight="1" x14ac:dyDescent="0.35">
      <c r="A535" s="11" t="s">
        <v>2293</v>
      </c>
      <c r="B535" s="1" t="s">
        <v>2294</v>
      </c>
      <c r="C535" s="2" t="s">
        <v>27</v>
      </c>
      <c r="D535" s="3" t="s">
        <v>1952</v>
      </c>
      <c r="E535" s="4" t="s">
        <v>18</v>
      </c>
      <c r="F535" s="4" t="s">
        <v>19</v>
      </c>
      <c r="G535" s="4" t="s">
        <v>20</v>
      </c>
      <c r="H535" s="4" t="s">
        <v>21</v>
      </c>
      <c r="I535" s="5" t="s">
        <v>21</v>
      </c>
      <c r="J535" s="1" t="s">
        <v>2011</v>
      </c>
      <c r="K535" s="1" t="s">
        <v>2292</v>
      </c>
      <c r="L535" s="1" t="s">
        <v>2012</v>
      </c>
      <c r="M535" s="4" t="str">
        <f t="shared" si="2"/>
        <v>Outstanding</v>
      </c>
      <c r="N535" s="13" t="s">
        <v>21</v>
      </c>
    </row>
    <row r="536" spans="1:14" ht="60" customHeight="1" x14ac:dyDescent="0.35">
      <c r="A536" s="11" t="s">
        <v>2295</v>
      </c>
      <c r="B536" s="1" t="s">
        <v>2296</v>
      </c>
      <c r="C536" s="2" t="s">
        <v>16</v>
      </c>
      <c r="D536" s="3" t="s">
        <v>1952</v>
      </c>
      <c r="E536" s="4" t="s">
        <v>18</v>
      </c>
      <c r="F536" s="4" t="s">
        <v>19</v>
      </c>
      <c r="G536" s="4" t="s">
        <v>20</v>
      </c>
      <c r="H536" s="4" t="s">
        <v>21</v>
      </c>
      <c r="I536" s="5" t="s">
        <v>21</v>
      </c>
      <c r="J536" s="1" t="s">
        <v>2297</v>
      </c>
      <c r="K536" s="1" t="s">
        <v>2298</v>
      </c>
      <c r="L536" s="1" t="s">
        <v>2299</v>
      </c>
      <c r="M536" s="4" t="str">
        <f t="shared" si="2"/>
        <v>Outstanding</v>
      </c>
      <c r="N536" s="13" t="s">
        <v>21</v>
      </c>
    </row>
    <row r="537" spans="1:14" ht="60" customHeight="1" x14ac:dyDescent="0.35">
      <c r="A537" s="11" t="s">
        <v>2300</v>
      </c>
      <c r="B537" s="1" t="s">
        <v>2301</v>
      </c>
      <c r="C537" s="2" t="s">
        <v>16</v>
      </c>
      <c r="D537" s="3" t="s">
        <v>1952</v>
      </c>
      <c r="E537" s="4" t="s">
        <v>18</v>
      </c>
      <c r="F537" s="4" t="s">
        <v>19</v>
      </c>
      <c r="G537" s="4" t="s">
        <v>20</v>
      </c>
      <c r="H537" s="4" t="s">
        <v>21</v>
      </c>
      <c r="I537" s="5" t="s">
        <v>21</v>
      </c>
      <c r="J537" s="1" t="s">
        <v>2302</v>
      </c>
      <c r="K537" s="1" t="s">
        <v>2298</v>
      </c>
      <c r="L537" s="1" t="s">
        <v>2303</v>
      </c>
      <c r="M537" s="4" t="str">
        <f t="shared" si="2"/>
        <v>Outstanding</v>
      </c>
      <c r="N537" s="13" t="s">
        <v>21</v>
      </c>
    </row>
    <row r="538" spans="1:14" ht="60" customHeight="1" x14ac:dyDescent="0.35">
      <c r="A538" s="11" t="s">
        <v>2304</v>
      </c>
      <c r="B538" s="1" t="s">
        <v>2305</v>
      </c>
      <c r="C538" s="2" t="s">
        <v>16</v>
      </c>
      <c r="D538" s="3" t="s">
        <v>1952</v>
      </c>
      <c r="E538" s="4" t="s">
        <v>18</v>
      </c>
      <c r="F538" s="4" t="s">
        <v>19</v>
      </c>
      <c r="G538" s="4" t="s">
        <v>20</v>
      </c>
      <c r="H538" s="4" t="s">
        <v>21</v>
      </c>
      <c r="I538" s="5" t="s">
        <v>21</v>
      </c>
      <c r="J538" s="1" t="s">
        <v>2306</v>
      </c>
      <c r="K538" s="1" t="s">
        <v>2298</v>
      </c>
      <c r="L538" s="1" t="s">
        <v>2307</v>
      </c>
      <c r="M538" s="4" t="str">
        <f t="shared" si="2"/>
        <v>Outstanding</v>
      </c>
      <c r="N538" s="13" t="s">
        <v>21</v>
      </c>
    </row>
    <row r="539" spans="1:14" ht="60" customHeight="1" x14ac:dyDescent="0.35">
      <c r="A539" s="11" t="s">
        <v>2308</v>
      </c>
      <c r="B539" s="1" t="s">
        <v>2309</v>
      </c>
      <c r="C539" s="2" t="s">
        <v>16</v>
      </c>
      <c r="D539" s="3" t="s">
        <v>1952</v>
      </c>
      <c r="E539" s="4" t="s">
        <v>18</v>
      </c>
      <c r="F539" s="4" t="s">
        <v>19</v>
      </c>
      <c r="G539" s="4" t="s">
        <v>20</v>
      </c>
      <c r="H539" s="4" t="s">
        <v>21</v>
      </c>
      <c r="I539" s="5" t="s">
        <v>21</v>
      </c>
      <c r="J539" s="1" t="s">
        <v>2310</v>
      </c>
      <c r="K539" s="1" t="s">
        <v>2311</v>
      </c>
      <c r="L539" s="1" t="s">
        <v>2312</v>
      </c>
      <c r="M539" s="4" t="str">
        <f t="shared" si="2"/>
        <v>Outstanding</v>
      </c>
      <c r="N539" s="13" t="s">
        <v>21</v>
      </c>
    </row>
    <row r="540" spans="1:14" ht="60" customHeight="1" x14ac:dyDescent="0.35">
      <c r="A540" s="11" t="s">
        <v>2313</v>
      </c>
      <c r="B540" s="1" t="s">
        <v>2314</v>
      </c>
      <c r="C540" s="2" t="s">
        <v>16</v>
      </c>
      <c r="D540" s="3" t="s">
        <v>1952</v>
      </c>
      <c r="E540" s="4" t="s">
        <v>18</v>
      </c>
      <c r="F540" s="4" t="s">
        <v>19</v>
      </c>
      <c r="G540" s="4" t="s">
        <v>20</v>
      </c>
      <c r="H540" s="4" t="s">
        <v>21</v>
      </c>
      <c r="I540" s="5" t="s">
        <v>21</v>
      </c>
      <c r="J540" s="1" t="s">
        <v>2310</v>
      </c>
      <c r="K540" s="1" t="s">
        <v>2311</v>
      </c>
      <c r="L540" s="1" t="s">
        <v>2315</v>
      </c>
      <c r="M540" s="4" t="str">
        <f t="shared" si="2"/>
        <v>Outstanding</v>
      </c>
      <c r="N540" s="13" t="s">
        <v>21</v>
      </c>
    </row>
    <row r="541" spans="1:14" ht="60" customHeight="1" x14ac:dyDescent="0.35">
      <c r="A541" s="11" t="s">
        <v>2316</v>
      </c>
      <c r="B541" s="1" t="s">
        <v>2317</v>
      </c>
      <c r="C541" s="2" t="s">
        <v>16</v>
      </c>
      <c r="D541" s="3" t="s">
        <v>1952</v>
      </c>
      <c r="E541" s="4" t="s">
        <v>18</v>
      </c>
      <c r="F541" s="4" t="s">
        <v>19</v>
      </c>
      <c r="G541" s="4" t="s">
        <v>20</v>
      </c>
      <c r="H541" s="4" t="s">
        <v>21</v>
      </c>
      <c r="I541" s="5" t="s">
        <v>21</v>
      </c>
      <c r="J541" s="1" t="s">
        <v>2310</v>
      </c>
      <c r="K541" s="1" t="s">
        <v>2311</v>
      </c>
      <c r="L541" s="1" t="s">
        <v>2318</v>
      </c>
      <c r="M541" s="4" t="str">
        <f t="shared" si="2"/>
        <v>Outstanding</v>
      </c>
      <c r="N541" s="13" t="s">
        <v>21</v>
      </c>
    </row>
    <row r="542" spans="1:14" ht="60" customHeight="1" x14ac:dyDescent="0.35">
      <c r="A542" s="11" t="s">
        <v>2319</v>
      </c>
      <c r="B542" s="1" t="s">
        <v>2320</v>
      </c>
      <c r="C542" s="2" t="s">
        <v>27</v>
      </c>
      <c r="D542" s="3" t="s">
        <v>1952</v>
      </c>
      <c r="E542" s="4" t="s">
        <v>18</v>
      </c>
      <c r="F542" s="4" t="s">
        <v>19</v>
      </c>
      <c r="G542" s="4" t="s">
        <v>20</v>
      </c>
      <c r="H542" s="4" t="s">
        <v>21</v>
      </c>
      <c r="I542" s="5" t="s">
        <v>21</v>
      </c>
      <c r="J542" s="1" t="s">
        <v>2321</v>
      </c>
      <c r="K542" s="1" t="s">
        <v>2322</v>
      </c>
      <c r="L542" s="1" t="s">
        <v>2323</v>
      </c>
      <c r="M542" s="4" t="str">
        <f t="shared" si="2"/>
        <v>Outstanding</v>
      </c>
      <c r="N542" s="13" t="s">
        <v>21</v>
      </c>
    </row>
    <row r="543" spans="1:14" ht="60" customHeight="1" x14ac:dyDescent="0.35">
      <c r="A543" s="11" t="s">
        <v>2324</v>
      </c>
      <c r="B543" s="1" t="s">
        <v>2325</v>
      </c>
      <c r="C543" s="2" t="s">
        <v>27</v>
      </c>
      <c r="D543" s="3" t="s">
        <v>1952</v>
      </c>
      <c r="E543" s="4" t="s">
        <v>18</v>
      </c>
      <c r="F543" s="4" t="s">
        <v>19</v>
      </c>
      <c r="G543" s="4" t="s">
        <v>20</v>
      </c>
      <c r="H543" s="4" t="s">
        <v>21</v>
      </c>
      <c r="I543" s="5" t="s">
        <v>21</v>
      </c>
      <c r="J543" s="1" t="s">
        <v>2326</v>
      </c>
      <c r="K543" s="1" t="s">
        <v>2327</v>
      </c>
      <c r="L543" s="1" t="s">
        <v>2328</v>
      </c>
      <c r="M543" s="4" t="str">
        <f t="shared" si="2"/>
        <v>Outstanding</v>
      </c>
      <c r="N543" s="13" t="s">
        <v>21</v>
      </c>
    </row>
    <row r="544" spans="1:14" ht="60" customHeight="1" x14ac:dyDescent="0.35">
      <c r="A544" s="11" t="s">
        <v>2329</v>
      </c>
      <c r="B544" s="1" t="s">
        <v>2330</v>
      </c>
      <c r="C544" s="2" t="s">
        <v>27</v>
      </c>
      <c r="D544" s="3" t="s">
        <v>1952</v>
      </c>
      <c r="E544" s="4" t="s">
        <v>18</v>
      </c>
      <c r="F544" s="4" t="s">
        <v>19</v>
      </c>
      <c r="G544" s="4" t="s">
        <v>20</v>
      </c>
      <c r="H544" s="4" t="s">
        <v>21</v>
      </c>
      <c r="I544" s="5" t="s">
        <v>21</v>
      </c>
      <c r="J544" s="1" t="s">
        <v>2331</v>
      </c>
      <c r="K544" s="1" t="s">
        <v>2327</v>
      </c>
      <c r="L544" s="1" t="s">
        <v>2332</v>
      </c>
      <c r="M544" s="4" t="str">
        <f t="shared" si="2"/>
        <v>Outstanding</v>
      </c>
      <c r="N544" s="13" t="s">
        <v>21</v>
      </c>
    </row>
    <row r="545" spans="1:14" ht="60" customHeight="1" x14ac:dyDescent="0.35">
      <c r="A545" s="11" t="s">
        <v>2333</v>
      </c>
      <c r="B545" s="1" t="s">
        <v>2334</v>
      </c>
      <c r="C545" s="2" t="s">
        <v>27</v>
      </c>
      <c r="D545" s="3" t="s">
        <v>1952</v>
      </c>
      <c r="E545" s="4" t="s">
        <v>18</v>
      </c>
      <c r="F545" s="4" t="s">
        <v>19</v>
      </c>
      <c r="G545" s="4" t="s">
        <v>20</v>
      </c>
      <c r="H545" s="4" t="s">
        <v>21</v>
      </c>
      <c r="I545" s="5" t="s">
        <v>21</v>
      </c>
      <c r="J545" s="1" t="s">
        <v>2335</v>
      </c>
      <c r="K545" s="1" t="s">
        <v>2327</v>
      </c>
      <c r="L545" s="1" t="s">
        <v>2336</v>
      </c>
      <c r="M545" s="4" t="str">
        <f t="shared" si="2"/>
        <v>Outstanding</v>
      </c>
      <c r="N545" s="13" t="s">
        <v>21</v>
      </c>
    </row>
    <row r="546" spans="1:14" ht="60" customHeight="1" x14ac:dyDescent="0.35">
      <c r="A546" s="11" t="s">
        <v>2337</v>
      </c>
      <c r="B546" s="1" t="s">
        <v>2338</v>
      </c>
      <c r="C546" s="2" t="s">
        <v>27</v>
      </c>
      <c r="D546" s="3" t="s">
        <v>1952</v>
      </c>
      <c r="E546" s="4" t="s">
        <v>18</v>
      </c>
      <c r="F546" s="4" t="s">
        <v>19</v>
      </c>
      <c r="G546" s="4" t="s">
        <v>20</v>
      </c>
      <c r="H546" s="4" t="s">
        <v>21</v>
      </c>
      <c r="I546" s="5" t="s">
        <v>21</v>
      </c>
      <c r="J546" s="1" t="s">
        <v>2339</v>
      </c>
      <c r="K546" s="1" t="s">
        <v>2340</v>
      </c>
      <c r="L546" s="1" t="s">
        <v>2341</v>
      </c>
      <c r="M546" s="4" t="str">
        <f t="shared" si="2"/>
        <v>Outstanding</v>
      </c>
      <c r="N546" s="13" t="s">
        <v>21</v>
      </c>
    </row>
    <row r="547" spans="1:14" ht="60" customHeight="1" x14ac:dyDescent="0.35">
      <c r="A547" s="11" t="s">
        <v>2342</v>
      </c>
      <c r="B547" s="1" t="s">
        <v>2343</v>
      </c>
      <c r="C547" s="2" t="s">
        <v>27</v>
      </c>
      <c r="D547" s="3" t="s">
        <v>1952</v>
      </c>
      <c r="E547" s="4" t="s">
        <v>18</v>
      </c>
      <c r="F547" s="4" t="s">
        <v>19</v>
      </c>
      <c r="G547" s="4" t="s">
        <v>20</v>
      </c>
      <c r="H547" s="4" t="s">
        <v>21</v>
      </c>
      <c r="I547" s="5" t="s">
        <v>21</v>
      </c>
      <c r="J547" s="1" t="s">
        <v>2344</v>
      </c>
      <c r="K547" s="1" t="s">
        <v>2340</v>
      </c>
      <c r="L547" s="1" t="s">
        <v>2345</v>
      </c>
      <c r="M547" s="4" t="str">
        <f t="shared" si="2"/>
        <v>Outstanding</v>
      </c>
      <c r="N547" s="13" t="s">
        <v>21</v>
      </c>
    </row>
    <row r="548" spans="1:14" ht="60" customHeight="1" x14ac:dyDescent="0.35">
      <c r="A548" s="11" t="s">
        <v>2346</v>
      </c>
      <c r="B548" s="1" t="s">
        <v>2347</v>
      </c>
      <c r="C548" s="2" t="s">
        <v>27</v>
      </c>
      <c r="D548" s="3" t="s">
        <v>1952</v>
      </c>
      <c r="E548" s="4" t="s">
        <v>18</v>
      </c>
      <c r="F548" s="4" t="s">
        <v>19</v>
      </c>
      <c r="G548" s="4" t="s">
        <v>20</v>
      </c>
      <c r="H548" s="4" t="s">
        <v>21</v>
      </c>
      <c r="I548" s="5" t="s">
        <v>21</v>
      </c>
      <c r="J548" s="1" t="s">
        <v>2348</v>
      </c>
      <c r="K548" s="1" t="s">
        <v>2340</v>
      </c>
      <c r="L548" s="1" t="s">
        <v>2349</v>
      </c>
      <c r="M548" s="4" t="str">
        <f t="shared" si="2"/>
        <v>Outstanding</v>
      </c>
      <c r="N548" s="13" t="s">
        <v>21</v>
      </c>
    </row>
    <row r="549" spans="1:14" ht="60" customHeight="1" x14ac:dyDescent="0.35">
      <c r="A549" s="11" t="s">
        <v>2350</v>
      </c>
      <c r="B549" s="1" t="s">
        <v>2351</v>
      </c>
      <c r="C549" s="2" t="s">
        <v>27</v>
      </c>
      <c r="D549" s="3" t="s">
        <v>1952</v>
      </c>
      <c r="E549" s="4" t="s">
        <v>18</v>
      </c>
      <c r="F549" s="4" t="s">
        <v>19</v>
      </c>
      <c r="G549" s="4" t="s">
        <v>20</v>
      </c>
      <c r="H549" s="4" t="s">
        <v>21</v>
      </c>
      <c r="I549" s="5" t="s">
        <v>21</v>
      </c>
      <c r="J549" s="1" t="s">
        <v>2352</v>
      </c>
      <c r="K549" s="1" t="s">
        <v>2353</v>
      </c>
      <c r="L549" s="1" t="s">
        <v>2354</v>
      </c>
      <c r="M549" s="4" t="str">
        <f t="shared" si="2"/>
        <v>Outstanding</v>
      </c>
      <c r="N549" s="13" t="s">
        <v>21</v>
      </c>
    </row>
    <row r="550" spans="1:14" ht="60" customHeight="1" x14ac:dyDescent="0.35">
      <c r="A550" s="11" t="s">
        <v>2355</v>
      </c>
      <c r="B550" s="1" t="s">
        <v>2356</v>
      </c>
      <c r="C550" s="2" t="s">
        <v>27</v>
      </c>
      <c r="D550" s="3" t="s">
        <v>1952</v>
      </c>
      <c r="E550" s="4" t="s">
        <v>18</v>
      </c>
      <c r="F550" s="4" t="s">
        <v>19</v>
      </c>
      <c r="G550" s="4" t="s">
        <v>20</v>
      </c>
      <c r="H550" s="4" t="s">
        <v>21</v>
      </c>
      <c r="I550" s="5" t="s">
        <v>21</v>
      </c>
      <c r="J550" s="1" t="s">
        <v>2357</v>
      </c>
      <c r="K550" s="1" t="s">
        <v>2353</v>
      </c>
      <c r="L550" s="1" t="s">
        <v>2358</v>
      </c>
      <c r="M550" s="4" t="str">
        <f t="shared" si="2"/>
        <v>Outstanding</v>
      </c>
      <c r="N550" s="13" t="s">
        <v>21</v>
      </c>
    </row>
    <row r="551" spans="1:14" ht="60" customHeight="1" x14ac:dyDescent="0.35">
      <c r="A551" s="11" t="s">
        <v>2359</v>
      </c>
      <c r="B551" s="1" t="s">
        <v>2360</v>
      </c>
      <c r="C551" s="2" t="s">
        <v>27</v>
      </c>
      <c r="D551" s="3" t="s">
        <v>1952</v>
      </c>
      <c r="E551" s="4" t="s">
        <v>18</v>
      </c>
      <c r="F551" s="4" t="s">
        <v>19</v>
      </c>
      <c r="G551" s="4" t="s">
        <v>20</v>
      </c>
      <c r="H551" s="4" t="s">
        <v>21</v>
      </c>
      <c r="I551" s="5" t="s">
        <v>21</v>
      </c>
      <c r="J551" s="1" t="s">
        <v>2361</v>
      </c>
      <c r="K551" s="1" t="s">
        <v>2362</v>
      </c>
      <c r="L551" s="1" t="s">
        <v>2363</v>
      </c>
      <c r="M551" s="4" t="str">
        <f t="shared" si="2"/>
        <v>Outstanding</v>
      </c>
      <c r="N551" s="13" t="s">
        <v>21</v>
      </c>
    </row>
    <row r="552" spans="1:14" ht="60" customHeight="1" x14ac:dyDescent="0.35">
      <c r="A552" s="11" t="s">
        <v>2364</v>
      </c>
      <c r="B552" s="1" t="s">
        <v>2365</v>
      </c>
      <c r="C552" s="2" t="s">
        <v>27</v>
      </c>
      <c r="D552" s="3" t="s">
        <v>1952</v>
      </c>
      <c r="E552" s="4" t="s">
        <v>18</v>
      </c>
      <c r="F552" s="4" t="s">
        <v>19</v>
      </c>
      <c r="G552" s="4" t="s">
        <v>20</v>
      </c>
      <c r="H552" s="4" t="s">
        <v>21</v>
      </c>
      <c r="I552" s="5" t="s">
        <v>21</v>
      </c>
      <c r="J552" s="1" t="s">
        <v>2366</v>
      </c>
      <c r="K552" s="1" t="s">
        <v>2362</v>
      </c>
      <c r="L552" s="1" t="s">
        <v>2367</v>
      </c>
      <c r="M552" s="4" t="str">
        <f t="shared" si="2"/>
        <v>Outstanding</v>
      </c>
      <c r="N552" s="13" t="s">
        <v>21</v>
      </c>
    </row>
    <row r="553" spans="1:14" ht="60" customHeight="1" x14ac:dyDescent="0.35">
      <c r="A553" s="11" t="s">
        <v>2368</v>
      </c>
      <c r="B553" s="1" t="s">
        <v>2369</v>
      </c>
      <c r="C553" s="2" t="s">
        <v>27</v>
      </c>
      <c r="D553" s="3" t="s">
        <v>1952</v>
      </c>
      <c r="E553" s="4" t="s">
        <v>18</v>
      </c>
      <c r="F553" s="4" t="s">
        <v>19</v>
      </c>
      <c r="G553" s="4" t="s">
        <v>20</v>
      </c>
      <c r="H553" s="4" t="s">
        <v>21</v>
      </c>
      <c r="I553" s="5" t="s">
        <v>21</v>
      </c>
      <c r="J553" s="1" t="s">
        <v>2370</v>
      </c>
      <c r="K553" s="1" t="s">
        <v>2353</v>
      </c>
      <c r="L553" s="1" t="s">
        <v>2371</v>
      </c>
      <c r="M553" s="4" t="str">
        <f t="shared" si="2"/>
        <v>Outstanding</v>
      </c>
      <c r="N553" s="13" t="s">
        <v>21</v>
      </c>
    </row>
    <row r="554" spans="1:14" ht="60" customHeight="1" x14ac:dyDescent="0.35">
      <c r="A554" s="11" t="s">
        <v>2372</v>
      </c>
      <c r="B554" s="1" t="s">
        <v>2373</v>
      </c>
      <c r="C554" s="2" t="s">
        <v>27</v>
      </c>
      <c r="D554" s="3" t="s">
        <v>1952</v>
      </c>
      <c r="E554" s="4" t="s">
        <v>18</v>
      </c>
      <c r="F554" s="4" t="s">
        <v>19</v>
      </c>
      <c r="G554" s="4" t="s">
        <v>20</v>
      </c>
      <c r="H554" s="4" t="s">
        <v>21</v>
      </c>
      <c r="I554" s="5" t="s">
        <v>21</v>
      </c>
      <c r="J554" s="1" t="s">
        <v>2374</v>
      </c>
      <c r="K554" s="1" t="s">
        <v>2362</v>
      </c>
      <c r="L554" s="1" t="s">
        <v>2375</v>
      </c>
      <c r="M554" s="4" t="str">
        <f t="shared" si="2"/>
        <v>Outstanding</v>
      </c>
      <c r="N554" s="13" t="s">
        <v>21</v>
      </c>
    </row>
    <row r="555" spans="1:14" ht="60" customHeight="1" x14ac:dyDescent="0.35">
      <c r="A555" s="11" t="s">
        <v>2376</v>
      </c>
      <c r="B555" s="1" t="s">
        <v>2377</v>
      </c>
      <c r="C555" s="2" t="s">
        <v>27</v>
      </c>
      <c r="D555" s="3" t="s">
        <v>1952</v>
      </c>
      <c r="E555" s="4" t="s">
        <v>18</v>
      </c>
      <c r="F555" s="4" t="s">
        <v>19</v>
      </c>
      <c r="G555" s="4" t="s">
        <v>20</v>
      </c>
      <c r="H555" s="4" t="s">
        <v>21</v>
      </c>
      <c r="I555" s="5" t="s">
        <v>21</v>
      </c>
      <c r="J555" s="1" t="s">
        <v>2378</v>
      </c>
      <c r="K555" s="1" t="s">
        <v>2379</v>
      </c>
      <c r="L555" s="1" t="s">
        <v>2380</v>
      </c>
      <c r="M555" s="4" t="str">
        <f t="shared" si="2"/>
        <v>Outstanding</v>
      </c>
      <c r="N555" s="13" t="s">
        <v>21</v>
      </c>
    </row>
    <row r="556" spans="1:14" ht="60" customHeight="1" x14ac:dyDescent="0.35">
      <c r="A556" s="11" t="s">
        <v>2381</v>
      </c>
      <c r="B556" s="1" t="s">
        <v>2382</v>
      </c>
      <c r="C556" s="2" t="s">
        <v>27</v>
      </c>
      <c r="D556" s="3" t="s">
        <v>1952</v>
      </c>
      <c r="E556" s="4" t="s">
        <v>18</v>
      </c>
      <c r="F556" s="4" t="s">
        <v>19</v>
      </c>
      <c r="G556" s="4" t="s">
        <v>20</v>
      </c>
      <c r="H556" s="4" t="s">
        <v>21</v>
      </c>
      <c r="I556" s="5" t="s">
        <v>21</v>
      </c>
      <c r="J556" s="1" t="s">
        <v>2383</v>
      </c>
      <c r="K556" s="1" t="s">
        <v>2379</v>
      </c>
      <c r="L556" s="1" t="s">
        <v>2384</v>
      </c>
      <c r="M556" s="4" t="str">
        <f t="shared" si="2"/>
        <v>Outstanding</v>
      </c>
      <c r="N556" s="13" t="s">
        <v>21</v>
      </c>
    </row>
    <row r="557" spans="1:14" ht="60" customHeight="1" x14ac:dyDescent="0.35">
      <c r="A557" s="11" t="s">
        <v>2385</v>
      </c>
      <c r="B557" s="1" t="s">
        <v>2386</v>
      </c>
      <c r="C557" s="2" t="s">
        <v>27</v>
      </c>
      <c r="D557" s="3" t="s">
        <v>1952</v>
      </c>
      <c r="E557" s="4" t="s">
        <v>18</v>
      </c>
      <c r="F557" s="4" t="s">
        <v>19</v>
      </c>
      <c r="G557" s="4" t="s">
        <v>20</v>
      </c>
      <c r="H557" s="4" t="s">
        <v>21</v>
      </c>
      <c r="I557" s="5" t="s">
        <v>21</v>
      </c>
      <c r="J557" s="1" t="s">
        <v>2387</v>
      </c>
      <c r="K557" s="1" t="s">
        <v>2379</v>
      </c>
      <c r="L557" s="1" t="s">
        <v>2388</v>
      </c>
      <c r="M557" s="4" t="str">
        <f t="shared" si="2"/>
        <v>Outstanding</v>
      </c>
      <c r="N557" s="13" t="s">
        <v>21</v>
      </c>
    </row>
    <row r="558" spans="1:14" ht="60" customHeight="1" x14ac:dyDescent="0.35">
      <c r="A558" s="11" t="s">
        <v>2389</v>
      </c>
      <c r="B558" s="1" t="s">
        <v>2390</v>
      </c>
      <c r="C558" s="2" t="s">
        <v>27</v>
      </c>
      <c r="D558" s="3" t="s">
        <v>1952</v>
      </c>
      <c r="E558" s="4" t="s">
        <v>18</v>
      </c>
      <c r="F558" s="4" t="s">
        <v>19</v>
      </c>
      <c r="G558" s="4" t="s">
        <v>20</v>
      </c>
      <c r="H558" s="4" t="s">
        <v>21</v>
      </c>
      <c r="I558" s="5" t="s">
        <v>21</v>
      </c>
      <c r="J558" s="1" t="s">
        <v>2391</v>
      </c>
      <c r="K558" s="1" t="s">
        <v>2392</v>
      </c>
      <c r="L558" s="1" t="s">
        <v>2393</v>
      </c>
      <c r="M558" s="4" t="str">
        <f t="shared" si="2"/>
        <v>Outstanding</v>
      </c>
      <c r="N558" s="13" t="s">
        <v>21</v>
      </c>
    </row>
    <row r="559" spans="1:14" ht="60" customHeight="1" x14ac:dyDescent="0.35">
      <c r="A559" s="11" t="s">
        <v>2394</v>
      </c>
      <c r="B559" s="1" t="s">
        <v>2395</v>
      </c>
      <c r="C559" s="2" t="s">
        <v>27</v>
      </c>
      <c r="D559" s="3" t="s">
        <v>1952</v>
      </c>
      <c r="E559" s="4" t="s">
        <v>18</v>
      </c>
      <c r="F559" s="4" t="s">
        <v>19</v>
      </c>
      <c r="G559" s="4" t="s">
        <v>20</v>
      </c>
      <c r="H559" s="4" t="s">
        <v>21</v>
      </c>
      <c r="I559" s="5" t="s">
        <v>21</v>
      </c>
      <c r="J559" s="1" t="s">
        <v>2396</v>
      </c>
      <c r="K559" s="1" t="s">
        <v>2392</v>
      </c>
      <c r="L559" s="1" t="s">
        <v>2397</v>
      </c>
      <c r="M559" s="4" t="str">
        <f t="shared" si="2"/>
        <v>Outstanding</v>
      </c>
      <c r="N559" s="13" t="s">
        <v>21</v>
      </c>
    </row>
    <row r="560" spans="1:14" ht="60" customHeight="1" x14ac:dyDescent="0.35">
      <c r="A560" s="11" t="s">
        <v>2398</v>
      </c>
      <c r="B560" s="1" t="s">
        <v>2399</v>
      </c>
      <c r="C560" s="2" t="s">
        <v>27</v>
      </c>
      <c r="D560" s="3" t="s">
        <v>1952</v>
      </c>
      <c r="E560" s="4" t="s">
        <v>18</v>
      </c>
      <c r="F560" s="4" t="s">
        <v>19</v>
      </c>
      <c r="G560" s="4" t="s">
        <v>20</v>
      </c>
      <c r="H560" s="4" t="s">
        <v>21</v>
      </c>
      <c r="I560" s="5" t="s">
        <v>21</v>
      </c>
      <c r="J560" s="1" t="s">
        <v>2400</v>
      </c>
      <c r="K560" s="1" t="s">
        <v>2392</v>
      </c>
      <c r="L560" s="1" t="s">
        <v>2401</v>
      </c>
      <c r="M560" s="4" t="str">
        <f t="shared" si="2"/>
        <v>Outstanding</v>
      </c>
      <c r="N560" s="13" t="s">
        <v>21</v>
      </c>
    </row>
    <row r="561" spans="1:14" ht="60" customHeight="1" x14ac:dyDescent="0.35">
      <c r="A561" s="11" t="s">
        <v>2402</v>
      </c>
      <c r="B561" s="1" t="s">
        <v>2403</v>
      </c>
      <c r="C561" s="2" t="s">
        <v>27</v>
      </c>
      <c r="D561" s="3" t="s">
        <v>1952</v>
      </c>
      <c r="E561" s="4" t="s">
        <v>18</v>
      </c>
      <c r="F561" s="4" t="s">
        <v>19</v>
      </c>
      <c r="G561" s="4" t="s">
        <v>20</v>
      </c>
      <c r="H561" s="4" t="s">
        <v>21</v>
      </c>
      <c r="I561" s="5" t="s">
        <v>21</v>
      </c>
      <c r="J561" s="1" t="s">
        <v>2404</v>
      </c>
      <c r="K561" s="1" t="s">
        <v>2405</v>
      </c>
      <c r="L561" s="1" t="s">
        <v>2406</v>
      </c>
      <c r="M561" s="4" t="str">
        <f t="shared" si="2"/>
        <v>Outstanding</v>
      </c>
      <c r="N561" s="13" t="s">
        <v>21</v>
      </c>
    </row>
    <row r="562" spans="1:14" ht="60" customHeight="1" x14ac:dyDescent="0.35">
      <c r="A562" s="11" t="s">
        <v>2407</v>
      </c>
      <c r="B562" s="1" t="s">
        <v>2408</v>
      </c>
      <c r="C562" s="2" t="s">
        <v>27</v>
      </c>
      <c r="D562" s="3" t="s">
        <v>1952</v>
      </c>
      <c r="E562" s="4" t="s">
        <v>18</v>
      </c>
      <c r="F562" s="4" t="s">
        <v>19</v>
      </c>
      <c r="G562" s="4" t="s">
        <v>20</v>
      </c>
      <c r="H562" s="4" t="s">
        <v>21</v>
      </c>
      <c r="I562" s="5" t="s">
        <v>21</v>
      </c>
      <c r="J562" s="1" t="s">
        <v>2409</v>
      </c>
      <c r="K562" s="1" t="s">
        <v>2405</v>
      </c>
      <c r="L562" s="1" t="s">
        <v>2410</v>
      </c>
      <c r="M562" s="4" t="str">
        <f t="shared" si="2"/>
        <v>Outstanding</v>
      </c>
      <c r="N562" s="13" t="s">
        <v>21</v>
      </c>
    </row>
    <row r="563" spans="1:14" ht="60" customHeight="1" x14ac:dyDescent="0.35">
      <c r="A563" s="11" t="s">
        <v>2411</v>
      </c>
      <c r="B563" s="1" t="s">
        <v>2412</v>
      </c>
      <c r="C563" s="2" t="s">
        <v>27</v>
      </c>
      <c r="D563" s="3" t="s">
        <v>1952</v>
      </c>
      <c r="E563" s="4" t="s">
        <v>18</v>
      </c>
      <c r="F563" s="4" t="s">
        <v>19</v>
      </c>
      <c r="G563" s="4" t="s">
        <v>20</v>
      </c>
      <c r="H563" s="4" t="s">
        <v>21</v>
      </c>
      <c r="I563" s="5" t="s">
        <v>21</v>
      </c>
      <c r="J563" s="1" t="s">
        <v>2413</v>
      </c>
      <c r="K563" s="1" t="s">
        <v>2405</v>
      </c>
      <c r="L563" s="1" t="s">
        <v>2414</v>
      </c>
      <c r="M563" s="4" t="str">
        <f t="shared" si="2"/>
        <v>Outstanding</v>
      </c>
      <c r="N563" s="13" t="s">
        <v>21</v>
      </c>
    </row>
    <row r="564" spans="1:14" ht="60" customHeight="1" x14ac:dyDescent="0.35">
      <c r="A564" s="11" t="s">
        <v>2415</v>
      </c>
      <c r="B564" s="1" t="s">
        <v>2416</v>
      </c>
      <c r="C564" s="2" t="s">
        <v>27</v>
      </c>
      <c r="D564" s="3" t="s">
        <v>1952</v>
      </c>
      <c r="E564" s="4" t="s">
        <v>18</v>
      </c>
      <c r="F564" s="4" t="s">
        <v>19</v>
      </c>
      <c r="G564" s="4" t="s">
        <v>20</v>
      </c>
      <c r="H564" s="4" t="s">
        <v>21</v>
      </c>
      <c r="I564" s="5" t="s">
        <v>21</v>
      </c>
      <c r="J564" s="1" t="s">
        <v>2417</v>
      </c>
      <c r="K564" s="1" t="s">
        <v>2418</v>
      </c>
      <c r="L564" s="1" t="s">
        <v>2419</v>
      </c>
      <c r="M564" s="4" t="str">
        <f t="shared" si="2"/>
        <v>Outstanding</v>
      </c>
      <c r="N564" s="13" t="s">
        <v>21</v>
      </c>
    </row>
    <row r="565" spans="1:14" ht="60" customHeight="1" x14ac:dyDescent="0.35">
      <c r="A565" s="11" t="s">
        <v>2420</v>
      </c>
      <c r="B565" s="1" t="s">
        <v>2421</v>
      </c>
      <c r="C565" s="2" t="s">
        <v>27</v>
      </c>
      <c r="D565" s="3" t="s">
        <v>1952</v>
      </c>
      <c r="E565" s="4" t="s">
        <v>18</v>
      </c>
      <c r="F565" s="4" t="s">
        <v>19</v>
      </c>
      <c r="G565" s="4" t="s">
        <v>20</v>
      </c>
      <c r="H565" s="4" t="s">
        <v>21</v>
      </c>
      <c r="I565" s="5" t="s">
        <v>21</v>
      </c>
      <c r="J565" s="1" t="s">
        <v>2422</v>
      </c>
      <c r="K565" s="1" t="s">
        <v>2418</v>
      </c>
      <c r="L565" s="1" t="s">
        <v>2423</v>
      </c>
      <c r="M565" s="4" t="str">
        <f t="shared" si="2"/>
        <v>Outstanding</v>
      </c>
      <c r="N565" s="13" t="s">
        <v>21</v>
      </c>
    </row>
    <row r="566" spans="1:14" ht="60" customHeight="1" x14ac:dyDescent="0.35">
      <c r="A566" s="11" t="s">
        <v>2424</v>
      </c>
      <c r="B566" s="1" t="s">
        <v>2425</v>
      </c>
      <c r="C566" s="2" t="s">
        <v>27</v>
      </c>
      <c r="D566" s="3" t="s">
        <v>1952</v>
      </c>
      <c r="E566" s="4" t="s">
        <v>18</v>
      </c>
      <c r="F566" s="4" t="s">
        <v>19</v>
      </c>
      <c r="G566" s="4" t="s">
        <v>20</v>
      </c>
      <c r="H566" s="4" t="s">
        <v>21</v>
      </c>
      <c r="I566" s="5" t="s">
        <v>21</v>
      </c>
      <c r="J566" s="1" t="s">
        <v>2426</v>
      </c>
      <c r="K566" s="1" t="s">
        <v>2418</v>
      </c>
      <c r="L566" s="1" t="s">
        <v>2427</v>
      </c>
      <c r="M566" s="4" t="str">
        <f t="shared" si="2"/>
        <v>Outstanding</v>
      </c>
      <c r="N566" s="13" t="s">
        <v>21</v>
      </c>
    </row>
    <row r="567" spans="1:14" ht="60" customHeight="1" x14ac:dyDescent="0.35">
      <c r="A567" s="11" t="s">
        <v>2428</v>
      </c>
      <c r="B567" s="1" t="s">
        <v>2429</v>
      </c>
      <c r="C567" s="2" t="s">
        <v>16</v>
      </c>
      <c r="D567" s="3" t="s">
        <v>1952</v>
      </c>
      <c r="E567" s="4" t="s">
        <v>18</v>
      </c>
      <c r="F567" s="4" t="s">
        <v>19</v>
      </c>
      <c r="G567" s="4" t="s">
        <v>20</v>
      </c>
      <c r="H567" s="4" t="s">
        <v>21</v>
      </c>
      <c r="I567" s="5" t="s">
        <v>21</v>
      </c>
      <c r="J567" s="1" t="s">
        <v>2430</v>
      </c>
      <c r="K567" s="1" t="s">
        <v>2431</v>
      </c>
      <c r="L567" s="1" t="s">
        <v>2432</v>
      </c>
      <c r="M567" s="4" t="str">
        <f t="shared" si="2"/>
        <v>Outstanding</v>
      </c>
      <c r="N567" s="13" t="s">
        <v>21</v>
      </c>
    </row>
    <row r="568" spans="1:14" ht="60" customHeight="1" x14ac:dyDescent="0.35">
      <c r="A568" s="11" t="s">
        <v>2433</v>
      </c>
      <c r="B568" s="1" t="s">
        <v>2434</v>
      </c>
      <c r="C568" s="2" t="s">
        <v>27</v>
      </c>
      <c r="D568" s="3" t="s">
        <v>1952</v>
      </c>
      <c r="E568" s="4" t="s">
        <v>18</v>
      </c>
      <c r="F568" s="4" t="s">
        <v>19</v>
      </c>
      <c r="G568" s="4" t="s">
        <v>20</v>
      </c>
      <c r="H568" s="4" t="s">
        <v>21</v>
      </c>
      <c r="I568" s="5" t="s">
        <v>21</v>
      </c>
      <c r="J568" s="1" t="s">
        <v>2435</v>
      </c>
      <c r="K568" s="1" t="s">
        <v>2436</v>
      </c>
      <c r="L568" s="1" t="s">
        <v>2437</v>
      </c>
      <c r="M568" s="4" t="str">
        <f t="shared" si="2"/>
        <v>Outstanding</v>
      </c>
      <c r="N568" s="13" t="s">
        <v>21</v>
      </c>
    </row>
    <row r="569" spans="1:14" ht="60" customHeight="1" x14ac:dyDescent="0.35">
      <c r="A569" s="11" t="s">
        <v>2438</v>
      </c>
      <c r="B569" s="1" t="s">
        <v>2439</v>
      </c>
      <c r="C569" s="2" t="s">
        <v>27</v>
      </c>
      <c r="D569" s="3" t="s">
        <v>1952</v>
      </c>
      <c r="E569" s="4" t="s">
        <v>18</v>
      </c>
      <c r="F569" s="4" t="s">
        <v>19</v>
      </c>
      <c r="G569" s="4" t="s">
        <v>20</v>
      </c>
      <c r="H569" s="4" t="s">
        <v>21</v>
      </c>
      <c r="I569" s="5" t="s">
        <v>21</v>
      </c>
      <c r="J569" s="1" t="s">
        <v>2440</v>
      </c>
      <c r="K569" s="1" t="s">
        <v>2436</v>
      </c>
      <c r="L569" s="1" t="s">
        <v>2441</v>
      </c>
      <c r="M569" s="4" t="str">
        <f t="shared" si="2"/>
        <v>Outstanding</v>
      </c>
      <c r="N569" s="13" t="s">
        <v>21</v>
      </c>
    </row>
    <row r="570" spans="1:14" ht="60" customHeight="1" x14ac:dyDescent="0.35">
      <c r="A570" s="11" t="s">
        <v>2442</v>
      </c>
      <c r="B570" s="1" t="s">
        <v>2443</v>
      </c>
      <c r="C570" s="2" t="s">
        <v>27</v>
      </c>
      <c r="D570" s="3" t="s">
        <v>1952</v>
      </c>
      <c r="E570" s="4" t="s">
        <v>18</v>
      </c>
      <c r="F570" s="4" t="s">
        <v>19</v>
      </c>
      <c r="G570" s="4" t="s">
        <v>20</v>
      </c>
      <c r="H570" s="4" t="s">
        <v>21</v>
      </c>
      <c r="I570" s="5" t="s">
        <v>21</v>
      </c>
      <c r="J570" s="1" t="s">
        <v>2444</v>
      </c>
      <c r="K570" s="1" t="s">
        <v>2445</v>
      </c>
      <c r="L570" s="1" t="s">
        <v>2446</v>
      </c>
      <c r="M570" s="4" t="str">
        <f t="shared" si="2"/>
        <v>Outstanding</v>
      </c>
      <c r="N570" s="13" t="s">
        <v>21</v>
      </c>
    </row>
    <row r="571" spans="1:14" ht="60" customHeight="1" x14ac:dyDescent="0.35">
      <c r="A571" s="11" t="s">
        <v>2447</v>
      </c>
      <c r="B571" s="1" t="s">
        <v>2448</v>
      </c>
      <c r="C571" s="2" t="s">
        <v>27</v>
      </c>
      <c r="D571" s="3" t="s">
        <v>1952</v>
      </c>
      <c r="E571" s="4" t="s">
        <v>18</v>
      </c>
      <c r="F571" s="4" t="s">
        <v>19</v>
      </c>
      <c r="G571" s="4" t="s">
        <v>20</v>
      </c>
      <c r="H571" s="4" t="s">
        <v>21</v>
      </c>
      <c r="I571" s="5" t="s">
        <v>21</v>
      </c>
      <c r="J571" s="1" t="s">
        <v>2449</v>
      </c>
      <c r="K571" s="1" t="s">
        <v>2450</v>
      </c>
      <c r="L571" s="1" t="s">
        <v>2451</v>
      </c>
      <c r="M571" s="4" t="str">
        <f t="shared" si="2"/>
        <v>Outstanding</v>
      </c>
      <c r="N571" s="13" t="s">
        <v>21</v>
      </c>
    </row>
    <row r="572" spans="1:14" ht="60" customHeight="1" x14ac:dyDescent="0.35">
      <c r="A572" s="11" t="s">
        <v>2452</v>
      </c>
      <c r="B572" s="1" t="s">
        <v>2453</v>
      </c>
      <c r="C572" s="2" t="s">
        <v>27</v>
      </c>
      <c r="D572" s="3" t="s">
        <v>1952</v>
      </c>
      <c r="E572" s="4" t="s">
        <v>18</v>
      </c>
      <c r="F572" s="4" t="s">
        <v>19</v>
      </c>
      <c r="G572" s="4" t="s">
        <v>20</v>
      </c>
      <c r="H572" s="4" t="s">
        <v>21</v>
      </c>
      <c r="I572" s="5" t="s">
        <v>21</v>
      </c>
      <c r="J572" s="1" t="s">
        <v>2454</v>
      </c>
      <c r="K572" s="1" t="s">
        <v>2455</v>
      </c>
      <c r="L572" s="1" t="s">
        <v>2456</v>
      </c>
      <c r="M572" s="4" t="str">
        <f t="shared" si="2"/>
        <v>Outstanding</v>
      </c>
      <c r="N572" s="13" t="s">
        <v>21</v>
      </c>
    </row>
    <row r="573" spans="1:14" ht="60" customHeight="1" x14ac:dyDescent="0.35">
      <c r="A573" s="11" t="s">
        <v>2457</v>
      </c>
      <c r="B573" s="1" t="s">
        <v>2458</v>
      </c>
      <c r="C573" s="2" t="s">
        <v>27</v>
      </c>
      <c r="D573" s="3" t="s">
        <v>1952</v>
      </c>
      <c r="E573" s="4" t="s">
        <v>18</v>
      </c>
      <c r="F573" s="4" t="s">
        <v>19</v>
      </c>
      <c r="G573" s="4" t="s">
        <v>20</v>
      </c>
      <c r="H573" s="4" t="s">
        <v>21</v>
      </c>
      <c r="I573" s="5" t="s">
        <v>21</v>
      </c>
      <c r="J573" s="1" t="s">
        <v>2459</v>
      </c>
      <c r="K573" s="1" t="s">
        <v>2460</v>
      </c>
      <c r="L573" s="1" t="s">
        <v>2461</v>
      </c>
      <c r="M573" s="4" t="str">
        <f t="shared" si="2"/>
        <v>Outstanding</v>
      </c>
      <c r="N573" s="13" t="s">
        <v>21</v>
      </c>
    </row>
    <row r="574" spans="1:14" ht="60" customHeight="1" x14ac:dyDescent="0.35">
      <c r="A574" s="11" t="s">
        <v>2462</v>
      </c>
      <c r="B574" s="1" t="s">
        <v>2463</v>
      </c>
      <c r="C574" s="2" t="s">
        <v>27</v>
      </c>
      <c r="D574" s="3" t="s">
        <v>1952</v>
      </c>
      <c r="E574" s="4" t="s">
        <v>18</v>
      </c>
      <c r="F574" s="4" t="s">
        <v>19</v>
      </c>
      <c r="G574" s="4" t="s">
        <v>20</v>
      </c>
      <c r="H574" s="4" t="s">
        <v>21</v>
      </c>
      <c r="I574" s="5" t="s">
        <v>21</v>
      </c>
      <c r="J574" s="1" t="s">
        <v>2464</v>
      </c>
      <c r="K574" s="1" t="s">
        <v>2460</v>
      </c>
      <c r="L574" s="1" t="s">
        <v>2465</v>
      </c>
      <c r="M574" s="4" t="str">
        <f t="shared" si="2"/>
        <v>Outstanding</v>
      </c>
      <c r="N574" s="13" t="s">
        <v>21</v>
      </c>
    </row>
    <row r="575" spans="1:14" ht="60" customHeight="1" x14ac:dyDescent="0.35">
      <c r="A575" s="11" t="s">
        <v>2466</v>
      </c>
      <c r="B575" s="1" t="s">
        <v>2467</v>
      </c>
      <c r="C575" s="2" t="s">
        <v>27</v>
      </c>
      <c r="D575" s="3" t="s">
        <v>1952</v>
      </c>
      <c r="E575" s="4" t="s">
        <v>18</v>
      </c>
      <c r="F575" s="4" t="s">
        <v>19</v>
      </c>
      <c r="G575" s="4" t="s">
        <v>20</v>
      </c>
      <c r="H575" s="4" t="s">
        <v>21</v>
      </c>
      <c r="I575" s="5" t="s">
        <v>21</v>
      </c>
      <c r="J575" s="1" t="s">
        <v>2468</v>
      </c>
      <c r="K575" s="1" t="s">
        <v>2460</v>
      </c>
      <c r="L575" s="1" t="s">
        <v>2469</v>
      </c>
      <c r="M575" s="4" t="str">
        <f t="shared" si="2"/>
        <v>Outstanding</v>
      </c>
      <c r="N575" s="13" t="s">
        <v>21</v>
      </c>
    </row>
    <row r="576" spans="1:14" ht="60" customHeight="1" x14ac:dyDescent="0.35">
      <c r="A576" s="11" t="s">
        <v>2470</v>
      </c>
      <c r="B576" s="1" t="s">
        <v>2471</v>
      </c>
      <c r="C576" s="2" t="s">
        <v>27</v>
      </c>
      <c r="D576" s="3" t="s">
        <v>1952</v>
      </c>
      <c r="E576" s="4" t="s">
        <v>18</v>
      </c>
      <c r="F576" s="4" t="s">
        <v>19</v>
      </c>
      <c r="G576" s="4" t="s">
        <v>20</v>
      </c>
      <c r="H576" s="4" t="s">
        <v>21</v>
      </c>
      <c r="I576" s="5" t="s">
        <v>21</v>
      </c>
      <c r="J576" s="1" t="s">
        <v>2472</v>
      </c>
      <c r="K576" s="1" t="s">
        <v>2473</v>
      </c>
      <c r="L576" s="1" t="s">
        <v>2474</v>
      </c>
      <c r="M576" s="4" t="str">
        <f t="shared" si="2"/>
        <v>Outstanding</v>
      </c>
      <c r="N576" s="13" t="s">
        <v>21</v>
      </c>
    </row>
    <row r="577" spans="1:14" ht="60" customHeight="1" x14ac:dyDescent="0.35">
      <c r="A577" s="11" t="s">
        <v>2475</v>
      </c>
      <c r="B577" s="1" t="s">
        <v>2476</v>
      </c>
      <c r="C577" s="2" t="s">
        <v>27</v>
      </c>
      <c r="D577" s="3" t="s">
        <v>1952</v>
      </c>
      <c r="E577" s="4" t="s">
        <v>18</v>
      </c>
      <c r="F577" s="4" t="s">
        <v>19</v>
      </c>
      <c r="G577" s="4" t="s">
        <v>20</v>
      </c>
      <c r="H577" s="4" t="s">
        <v>21</v>
      </c>
      <c r="I577" s="5" t="s">
        <v>21</v>
      </c>
      <c r="J577" s="1" t="s">
        <v>2464</v>
      </c>
      <c r="K577" s="1" t="s">
        <v>2473</v>
      </c>
      <c r="L577" s="1" t="s">
        <v>2477</v>
      </c>
      <c r="M577" s="4" t="str">
        <f t="shared" si="2"/>
        <v>Outstanding</v>
      </c>
      <c r="N577" s="13" t="s">
        <v>21</v>
      </c>
    </row>
    <row r="578" spans="1:14" ht="60" customHeight="1" x14ac:dyDescent="0.35">
      <c r="A578" s="11" t="s">
        <v>2478</v>
      </c>
      <c r="B578" s="1" t="s">
        <v>2479</v>
      </c>
      <c r="C578" s="2" t="s">
        <v>27</v>
      </c>
      <c r="D578" s="3" t="s">
        <v>1952</v>
      </c>
      <c r="E578" s="4" t="s">
        <v>18</v>
      </c>
      <c r="F578" s="4" t="s">
        <v>19</v>
      </c>
      <c r="G578" s="4" t="s">
        <v>20</v>
      </c>
      <c r="H578" s="4" t="s">
        <v>21</v>
      </c>
      <c r="I578" s="5" t="s">
        <v>21</v>
      </c>
      <c r="J578" s="1" t="s">
        <v>2468</v>
      </c>
      <c r="K578" s="1" t="s">
        <v>2473</v>
      </c>
      <c r="L578" s="1" t="s">
        <v>2480</v>
      </c>
      <c r="M578" s="4" t="str">
        <f t="shared" si="2"/>
        <v>Outstanding</v>
      </c>
      <c r="N578" s="13" t="s">
        <v>21</v>
      </c>
    </row>
    <row r="579" spans="1:14" ht="60" customHeight="1" x14ac:dyDescent="0.35">
      <c r="A579" s="11" t="s">
        <v>2481</v>
      </c>
      <c r="B579" s="1" t="s">
        <v>2482</v>
      </c>
      <c r="C579" s="2" t="s">
        <v>27</v>
      </c>
      <c r="D579" s="3" t="s">
        <v>1952</v>
      </c>
      <c r="E579" s="4" t="s">
        <v>18</v>
      </c>
      <c r="F579" s="4" t="s">
        <v>19</v>
      </c>
      <c r="G579" s="4" t="s">
        <v>20</v>
      </c>
      <c r="H579" s="4" t="s">
        <v>21</v>
      </c>
      <c r="I579" s="5" t="s">
        <v>21</v>
      </c>
      <c r="J579" s="1" t="s">
        <v>2483</v>
      </c>
      <c r="K579" s="1" t="s">
        <v>195</v>
      </c>
      <c r="L579" s="1" t="s">
        <v>2484</v>
      </c>
      <c r="M579" s="4" t="str">
        <f t="shared" si="2"/>
        <v>Outstanding</v>
      </c>
      <c r="N579" s="13" t="s">
        <v>21</v>
      </c>
    </row>
    <row r="580" spans="1:14" ht="60" customHeight="1" x14ac:dyDescent="0.35">
      <c r="A580" s="11" t="s">
        <v>2485</v>
      </c>
      <c r="B580" s="1" t="s">
        <v>2486</v>
      </c>
      <c r="C580" s="2" t="s">
        <v>27</v>
      </c>
      <c r="D580" s="3" t="s">
        <v>1952</v>
      </c>
      <c r="E580" s="4" t="s">
        <v>18</v>
      </c>
      <c r="F580" s="4" t="s">
        <v>19</v>
      </c>
      <c r="G580" s="4" t="s">
        <v>20</v>
      </c>
      <c r="H580" s="4" t="s">
        <v>21</v>
      </c>
      <c r="I580" s="5" t="s">
        <v>21</v>
      </c>
      <c r="J580" s="1" t="s">
        <v>2487</v>
      </c>
      <c r="K580" s="1" t="s">
        <v>195</v>
      </c>
      <c r="L580" s="1" t="s">
        <v>2488</v>
      </c>
      <c r="M580" s="4" t="str">
        <f t="shared" si="2"/>
        <v>Outstanding</v>
      </c>
      <c r="N580" s="13" t="s">
        <v>21</v>
      </c>
    </row>
    <row r="581" spans="1:14" ht="60" customHeight="1" x14ac:dyDescent="0.35">
      <c r="A581" s="11" t="s">
        <v>2489</v>
      </c>
      <c r="B581" s="1" t="s">
        <v>2490</v>
      </c>
      <c r="C581" s="2" t="s">
        <v>27</v>
      </c>
      <c r="D581" s="3" t="s">
        <v>1952</v>
      </c>
      <c r="E581" s="4" t="s">
        <v>18</v>
      </c>
      <c r="F581" s="4" t="s">
        <v>19</v>
      </c>
      <c r="G581" s="4" t="s">
        <v>20</v>
      </c>
      <c r="H581" s="4" t="s">
        <v>21</v>
      </c>
      <c r="I581" s="5" t="s">
        <v>21</v>
      </c>
      <c r="J581" s="1" t="s">
        <v>2491</v>
      </c>
      <c r="K581" s="1" t="s">
        <v>195</v>
      </c>
      <c r="L581" s="1" t="s">
        <v>2492</v>
      </c>
      <c r="M581" s="4" t="str">
        <f t="shared" si="2"/>
        <v>Outstanding</v>
      </c>
      <c r="N581" s="13" t="s">
        <v>21</v>
      </c>
    </row>
    <row r="582" spans="1:14" ht="60" customHeight="1" x14ac:dyDescent="0.35">
      <c r="A582" s="11" t="s">
        <v>2493</v>
      </c>
      <c r="B582" s="1" t="s">
        <v>2494</v>
      </c>
      <c r="C582" s="2" t="s">
        <v>27</v>
      </c>
      <c r="D582" s="3" t="s">
        <v>1952</v>
      </c>
      <c r="E582" s="4" t="s">
        <v>18</v>
      </c>
      <c r="F582" s="4" t="s">
        <v>19</v>
      </c>
      <c r="G582" s="4" t="s">
        <v>20</v>
      </c>
      <c r="H582" s="4" t="s">
        <v>21</v>
      </c>
      <c r="I582" s="5" t="s">
        <v>21</v>
      </c>
      <c r="J582" s="1" t="s">
        <v>2495</v>
      </c>
      <c r="K582" s="1" t="s">
        <v>2496</v>
      </c>
      <c r="L582" s="1" t="s">
        <v>2497</v>
      </c>
      <c r="M582" s="4" t="str">
        <f t="shared" si="2"/>
        <v>Outstanding</v>
      </c>
      <c r="N582" s="13" t="s">
        <v>21</v>
      </c>
    </row>
    <row r="583" spans="1:14" ht="60" customHeight="1" x14ac:dyDescent="0.35">
      <c r="A583" s="11" t="s">
        <v>2498</v>
      </c>
      <c r="B583" s="1" t="s">
        <v>2499</v>
      </c>
      <c r="C583" s="2" t="s">
        <v>27</v>
      </c>
      <c r="D583" s="3" t="s">
        <v>1952</v>
      </c>
      <c r="E583" s="4" t="s">
        <v>18</v>
      </c>
      <c r="F583" s="4" t="s">
        <v>19</v>
      </c>
      <c r="G583" s="4" t="s">
        <v>20</v>
      </c>
      <c r="H583" s="4" t="s">
        <v>21</v>
      </c>
      <c r="I583" s="5" t="s">
        <v>21</v>
      </c>
      <c r="J583" s="1" t="s">
        <v>2500</v>
      </c>
      <c r="K583" s="1" t="s">
        <v>2496</v>
      </c>
      <c r="L583" s="1" t="s">
        <v>2501</v>
      </c>
      <c r="M583" s="4" t="str">
        <f t="shared" si="2"/>
        <v>Outstanding</v>
      </c>
      <c r="N583" s="13" t="s">
        <v>21</v>
      </c>
    </row>
    <row r="584" spans="1:14" ht="60" customHeight="1" x14ac:dyDescent="0.35">
      <c r="A584" s="11" t="s">
        <v>2502</v>
      </c>
      <c r="B584" s="1" t="s">
        <v>2503</v>
      </c>
      <c r="C584" s="2" t="s">
        <v>27</v>
      </c>
      <c r="D584" s="3" t="s">
        <v>1952</v>
      </c>
      <c r="E584" s="4" t="s">
        <v>18</v>
      </c>
      <c r="F584" s="4" t="s">
        <v>19</v>
      </c>
      <c r="G584" s="4" t="s">
        <v>20</v>
      </c>
      <c r="H584" s="4" t="s">
        <v>21</v>
      </c>
      <c r="I584" s="5" t="s">
        <v>21</v>
      </c>
      <c r="J584" s="1" t="s">
        <v>2504</v>
      </c>
      <c r="K584" s="1" t="s">
        <v>2496</v>
      </c>
      <c r="L584" s="1" t="s">
        <v>2505</v>
      </c>
      <c r="M584" s="4" t="str">
        <f t="shared" si="2"/>
        <v>Outstanding</v>
      </c>
      <c r="N584" s="13" t="s">
        <v>21</v>
      </c>
    </row>
    <row r="585" spans="1:14" ht="60" customHeight="1" x14ac:dyDescent="0.35">
      <c r="A585" s="11" t="s">
        <v>2506</v>
      </c>
      <c r="B585" s="1" t="s">
        <v>2507</v>
      </c>
      <c r="C585" s="2" t="s">
        <v>27</v>
      </c>
      <c r="D585" s="3" t="s">
        <v>1952</v>
      </c>
      <c r="E585" s="4" t="s">
        <v>18</v>
      </c>
      <c r="F585" s="4" t="s">
        <v>19</v>
      </c>
      <c r="G585" s="4" t="s">
        <v>20</v>
      </c>
      <c r="H585" s="4" t="s">
        <v>21</v>
      </c>
      <c r="I585" s="5" t="s">
        <v>21</v>
      </c>
      <c r="J585" s="1" t="s">
        <v>2508</v>
      </c>
      <c r="K585" s="1" t="s">
        <v>2509</v>
      </c>
      <c r="L585" s="1" t="s">
        <v>2510</v>
      </c>
      <c r="M585" s="4" t="str">
        <f t="shared" si="2"/>
        <v>Outstanding</v>
      </c>
      <c r="N585" s="13" t="s">
        <v>21</v>
      </c>
    </row>
    <row r="586" spans="1:14" ht="60" customHeight="1" x14ac:dyDescent="0.35">
      <c r="A586" s="11" t="s">
        <v>2511</v>
      </c>
      <c r="B586" s="1" t="s">
        <v>2512</v>
      </c>
      <c r="C586" s="2" t="s">
        <v>27</v>
      </c>
      <c r="D586" s="3" t="s">
        <v>1952</v>
      </c>
      <c r="E586" s="4" t="s">
        <v>18</v>
      </c>
      <c r="F586" s="4" t="s">
        <v>19</v>
      </c>
      <c r="G586" s="4" t="s">
        <v>20</v>
      </c>
      <c r="H586" s="4" t="s">
        <v>21</v>
      </c>
      <c r="I586" s="5" t="s">
        <v>21</v>
      </c>
      <c r="J586" s="1" t="s">
        <v>2513</v>
      </c>
      <c r="K586" s="1" t="s">
        <v>2509</v>
      </c>
      <c r="L586" s="1" t="s">
        <v>2514</v>
      </c>
      <c r="M586" s="4" t="str">
        <f t="shared" si="2"/>
        <v>Outstanding</v>
      </c>
      <c r="N586" s="13" t="s">
        <v>21</v>
      </c>
    </row>
    <row r="587" spans="1:14" ht="60" customHeight="1" x14ac:dyDescent="0.35">
      <c r="A587" s="11" t="s">
        <v>2515</v>
      </c>
      <c r="B587" s="1" t="s">
        <v>2516</v>
      </c>
      <c r="C587" s="2" t="s">
        <v>27</v>
      </c>
      <c r="D587" s="3" t="s">
        <v>1952</v>
      </c>
      <c r="E587" s="4" t="s">
        <v>18</v>
      </c>
      <c r="F587" s="4" t="s">
        <v>19</v>
      </c>
      <c r="G587" s="4" t="s">
        <v>20</v>
      </c>
      <c r="H587" s="4" t="s">
        <v>21</v>
      </c>
      <c r="I587" s="5" t="s">
        <v>21</v>
      </c>
      <c r="J587" s="1" t="s">
        <v>2517</v>
      </c>
      <c r="K587" s="1" t="s">
        <v>2518</v>
      </c>
      <c r="L587" s="1" t="s">
        <v>2519</v>
      </c>
      <c r="M587" s="4" t="str">
        <f t="shared" si="2"/>
        <v>Outstanding</v>
      </c>
      <c r="N587" s="13" t="s">
        <v>21</v>
      </c>
    </row>
    <row r="588" spans="1:14" ht="60" customHeight="1" x14ac:dyDescent="0.35">
      <c r="A588" s="11" t="s">
        <v>2520</v>
      </c>
      <c r="B588" s="1" t="s">
        <v>2521</v>
      </c>
      <c r="C588" s="2" t="s">
        <v>27</v>
      </c>
      <c r="D588" s="3" t="s">
        <v>1952</v>
      </c>
      <c r="E588" s="4" t="s">
        <v>18</v>
      </c>
      <c r="F588" s="4" t="s">
        <v>19</v>
      </c>
      <c r="G588" s="4" t="s">
        <v>20</v>
      </c>
      <c r="H588" s="4" t="s">
        <v>21</v>
      </c>
      <c r="I588" s="5" t="s">
        <v>21</v>
      </c>
      <c r="J588" s="1" t="s">
        <v>2522</v>
      </c>
      <c r="K588" s="1" t="s">
        <v>2518</v>
      </c>
      <c r="L588" s="1" t="s">
        <v>2523</v>
      </c>
      <c r="M588" s="4" t="str">
        <f t="shared" si="2"/>
        <v>Outstanding</v>
      </c>
      <c r="N588" s="13" t="s">
        <v>21</v>
      </c>
    </row>
    <row r="589" spans="1:14" ht="60" customHeight="1" x14ac:dyDescent="0.35">
      <c r="A589" s="11" t="s">
        <v>2524</v>
      </c>
      <c r="B589" s="1" t="s">
        <v>2525</v>
      </c>
      <c r="C589" s="2" t="s">
        <v>27</v>
      </c>
      <c r="D589" s="3" t="s">
        <v>1952</v>
      </c>
      <c r="E589" s="4" t="s">
        <v>18</v>
      </c>
      <c r="F589" s="4" t="s">
        <v>19</v>
      </c>
      <c r="G589" s="4" t="s">
        <v>20</v>
      </c>
      <c r="H589" s="4" t="s">
        <v>21</v>
      </c>
      <c r="I589" s="5" t="s">
        <v>21</v>
      </c>
      <c r="J589" s="1" t="s">
        <v>2526</v>
      </c>
      <c r="K589" s="1" t="s">
        <v>2518</v>
      </c>
      <c r="L589" s="1" t="s">
        <v>2527</v>
      </c>
      <c r="M589" s="4" t="str">
        <f t="shared" si="2"/>
        <v>Outstanding</v>
      </c>
      <c r="N589" s="13" t="s">
        <v>21</v>
      </c>
    </row>
    <row r="590" spans="1:14" ht="60" customHeight="1" x14ac:dyDescent="0.35">
      <c r="A590" s="11" t="s">
        <v>2528</v>
      </c>
      <c r="B590" s="1" t="s">
        <v>2529</v>
      </c>
      <c r="C590" s="2" t="s">
        <v>27</v>
      </c>
      <c r="D590" s="3" t="s">
        <v>1952</v>
      </c>
      <c r="E590" s="4" t="s">
        <v>18</v>
      </c>
      <c r="F590" s="4" t="s">
        <v>19</v>
      </c>
      <c r="G590" s="4" t="s">
        <v>20</v>
      </c>
      <c r="H590" s="4" t="s">
        <v>21</v>
      </c>
      <c r="I590" s="5" t="s">
        <v>21</v>
      </c>
      <c r="J590" s="1" t="s">
        <v>2530</v>
      </c>
      <c r="K590" s="1" t="s">
        <v>2531</v>
      </c>
      <c r="L590" s="1" t="s">
        <v>2532</v>
      </c>
      <c r="M590" s="4" t="str">
        <f t="shared" si="2"/>
        <v>Outstanding</v>
      </c>
      <c r="N590" s="13" t="s">
        <v>21</v>
      </c>
    </row>
    <row r="591" spans="1:14" ht="60" customHeight="1" x14ac:dyDescent="0.35">
      <c r="A591" s="11" t="s">
        <v>2533</v>
      </c>
      <c r="B591" s="1" t="s">
        <v>2534</v>
      </c>
      <c r="C591" s="2" t="s">
        <v>27</v>
      </c>
      <c r="D591" s="3" t="s">
        <v>1952</v>
      </c>
      <c r="E591" s="4" t="s">
        <v>18</v>
      </c>
      <c r="F591" s="4" t="s">
        <v>19</v>
      </c>
      <c r="G591" s="4" t="s">
        <v>20</v>
      </c>
      <c r="H591" s="4" t="s">
        <v>21</v>
      </c>
      <c r="I591" s="5" t="s">
        <v>21</v>
      </c>
      <c r="J591" s="1" t="s">
        <v>2535</v>
      </c>
      <c r="K591" s="1" t="s">
        <v>2531</v>
      </c>
      <c r="L591" s="1" t="s">
        <v>2536</v>
      </c>
      <c r="M591" s="4" t="str">
        <f t="shared" si="2"/>
        <v>Outstanding</v>
      </c>
      <c r="N591" s="13" t="s">
        <v>21</v>
      </c>
    </row>
    <row r="592" spans="1:14" ht="60" customHeight="1" x14ac:dyDescent="0.35">
      <c r="A592" s="11" t="s">
        <v>2537</v>
      </c>
      <c r="B592" s="1" t="s">
        <v>2538</v>
      </c>
      <c r="C592" s="2" t="s">
        <v>27</v>
      </c>
      <c r="D592" s="3" t="s">
        <v>1952</v>
      </c>
      <c r="E592" s="4" t="s">
        <v>18</v>
      </c>
      <c r="F592" s="4" t="s">
        <v>19</v>
      </c>
      <c r="G592" s="4" t="s">
        <v>20</v>
      </c>
      <c r="H592" s="4" t="s">
        <v>21</v>
      </c>
      <c r="I592" s="5" t="s">
        <v>21</v>
      </c>
      <c r="J592" s="1" t="s">
        <v>2530</v>
      </c>
      <c r="K592" s="1" t="s">
        <v>2539</v>
      </c>
      <c r="L592" s="1" t="s">
        <v>2540</v>
      </c>
      <c r="M592" s="4" t="str">
        <f t="shared" si="2"/>
        <v>Outstanding</v>
      </c>
      <c r="N592" s="13" t="s">
        <v>21</v>
      </c>
    </row>
    <row r="593" spans="1:14" ht="60" customHeight="1" x14ac:dyDescent="0.35">
      <c r="A593" s="11" t="s">
        <v>2541</v>
      </c>
      <c r="B593" s="1" t="s">
        <v>2542</v>
      </c>
      <c r="C593" s="2" t="s">
        <v>27</v>
      </c>
      <c r="D593" s="3" t="s">
        <v>1952</v>
      </c>
      <c r="E593" s="4" t="s">
        <v>18</v>
      </c>
      <c r="F593" s="4" t="s">
        <v>19</v>
      </c>
      <c r="G593" s="4" t="s">
        <v>20</v>
      </c>
      <c r="H593" s="4" t="s">
        <v>21</v>
      </c>
      <c r="I593" s="5" t="s">
        <v>21</v>
      </c>
      <c r="J593" s="1" t="s">
        <v>2535</v>
      </c>
      <c r="K593" s="1" t="s">
        <v>2539</v>
      </c>
      <c r="L593" s="1" t="s">
        <v>2536</v>
      </c>
      <c r="M593" s="4" t="str">
        <f t="shared" si="2"/>
        <v>Outstanding</v>
      </c>
      <c r="N593" s="13" t="s">
        <v>21</v>
      </c>
    </row>
    <row r="594" spans="1:14" ht="60" customHeight="1" x14ac:dyDescent="0.35">
      <c r="A594" s="11" t="s">
        <v>2543</v>
      </c>
      <c r="B594" s="1" t="s">
        <v>2544</v>
      </c>
      <c r="C594" s="2" t="s">
        <v>27</v>
      </c>
      <c r="D594" s="3" t="s">
        <v>1952</v>
      </c>
      <c r="E594" s="4" t="s">
        <v>18</v>
      </c>
      <c r="F594" s="4" t="s">
        <v>19</v>
      </c>
      <c r="G594" s="4" t="s">
        <v>20</v>
      </c>
      <c r="H594" s="4" t="s">
        <v>21</v>
      </c>
      <c r="I594" s="5" t="s">
        <v>21</v>
      </c>
      <c r="J594" s="1" t="s">
        <v>2545</v>
      </c>
      <c r="K594" s="1" t="s">
        <v>2546</v>
      </c>
      <c r="L594" s="1" t="s">
        <v>2547</v>
      </c>
      <c r="M594" s="4" t="str">
        <f t="shared" si="2"/>
        <v>Outstanding</v>
      </c>
      <c r="N594" s="13" t="s">
        <v>21</v>
      </c>
    </row>
    <row r="595" spans="1:14" ht="60" customHeight="1" x14ac:dyDescent="0.35">
      <c r="A595" s="11" t="s">
        <v>2548</v>
      </c>
      <c r="B595" s="1" t="s">
        <v>2549</v>
      </c>
      <c r="C595" s="2" t="s">
        <v>27</v>
      </c>
      <c r="D595" s="3" t="s">
        <v>1952</v>
      </c>
      <c r="E595" s="4" t="s">
        <v>18</v>
      </c>
      <c r="F595" s="4" t="s">
        <v>19</v>
      </c>
      <c r="G595" s="4" t="s">
        <v>20</v>
      </c>
      <c r="H595" s="4" t="s">
        <v>21</v>
      </c>
      <c r="I595" s="5" t="s">
        <v>21</v>
      </c>
      <c r="J595" s="1" t="s">
        <v>2550</v>
      </c>
      <c r="K595" s="1" t="s">
        <v>2546</v>
      </c>
      <c r="L595" s="1" t="s">
        <v>2551</v>
      </c>
      <c r="M595" s="4" t="str">
        <f t="shared" si="2"/>
        <v>Outstanding</v>
      </c>
      <c r="N595" s="13" t="s">
        <v>21</v>
      </c>
    </row>
    <row r="596" spans="1:14" ht="60" customHeight="1" x14ac:dyDescent="0.35">
      <c r="A596" s="11" t="s">
        <v>2552</v>
      </c>
      <c r="B596" s="1" t="s">
        <v>2553</v>
      </c>
      <c r="C596" s="2" t="s">
        <v>27</v>
      </c>
      <c r="D596" s="3" t="s">
        <v>1952</v>
      </c>
      <c r="E596" s="4" t="s">
        <v>18</v>
      </c>
      <c r="F596" s="4" t="s">
        <v>19</v>
      </c>
      <c r="G596" s="4" t="s">
        <v>20</v>
      </c>
      <c r="H596" s="4" t="s">
        <v>21</v>
      </c>
      <c r="I596" s="5" t="s">
        <v>21</v>
      </c>
      <c r="J596" s="1" t="s">
        <v>2554</v>
      </c>
      <c r="K596" s="1" t="s">
        <v>2546</v>
      </c>
      <c r="L596" s="1" t="s">
        <v>2555</v>
      </c>
      <c r="M596" s="4" t="str">
        <f t="shared" si="2"/>
        <v>Outstanding</v>
      </c>
      <c r="N596" s="13" t="s">
        <v>21</v>
      </c>
    </row>
    <row r="597" spans="1:14" ht="60" customHeight="1" x14ac:dyDescent="0.35">
      <c r="A597" s="11" t="s">
        <v>2556</v>
      </c>
      <c r="B597" s="1" t="s">
        <v>2557</v>
      </c>
      <c r="C597" s="2" t="s">
        <v>27</v>
      </c>
      <c r="D597" s="3" t="s">
        <v>1952</v>
      </c>
      <c r="E597" s="4" t="s">
        <v>18</v>
      </c>
      <c r="F597" s="4" t="s">
        <v>19</v>
      </c>
      <c r="G597" s="4" t="s">
        <v>20</v>
      </c>
      <c r="H597" s="4" t="s">
        <v>21</v>
      </c>
      <c r="I597" s="5" t="s">
        <v>21</v>
      </c>
      <c r="J597" s="1" t="s">
        <v>2558</v>
      </c>
      <c r="K597" s="1" t="s">
        <v>2559</v>
      </c>
      <c r="L597" s="1" t="s">
        <v>2560</v>
      </c>
      <c r="M597" s="4" t="str">
        <f t="shared" si="2"/>
        <v>Outstanding</v>
      </c>
      <c r="N597" s="13" t="s">
        <v>21</v>
      </c>
    </row>
    <row r="598" spans="1:14" ht="60" customHeight="1" x14ac:dyDescent="0.35">
      <c r="A598" s="11" t="s">
        <v>2561</v>
      </c>
      <c r="B598" s="1" t="s">
        <v>2562</v>
      </c>
      <c r="C598" s="2" t="s">
        <v>27</v>
      </c>
      <c r="D598" s="3" t="s">
        <v>1952</v>
      </c>
      <c r="E598" s="4" t="s">
        <v>18</v>
      </c>
      <c r="F598" s="4" t="s">
        <v>19</v>
      </c>
      <c r="G598" s="4" t="s">
        <v>20</v>
      </c>
      <c r="H598" s="4" t="s">
        <v>21</v>
      </c>
      <c r="I598" s="5" t="s">
        <v>21</v>
      </c>
      <c r="J598" s="1" t="s">
        <v>2563</v>
      </c>
      <c r="K598" s="1" t="s">
        <v>2559</v>
      </c>
      <c r="L598" s="1" t="s">
        <v>2564</v>
      </c>
      <c r="M598" s="4" t="str">
        <f t="shared" si="2"/>
        <v>Outstanding</v>
      </c>
      <c r="N598" s="13" t="s">
        <v>21</v>
      </c>
    </row>
    <row r="599" spans="1:14" ht="60" customHeight="1" x14ac:dyDescent="0.35">
      <c r="A599" s="11" t="s">
        <v>2565</v>
      </c>
      <c r="B599" s="1" t="s">
        <v>2566</v>
      </c>
      <c r="C599" s="2" t="s">
        <v>27</v>
      </c>
      <c r="D599" s="3" t="s">
        <v>1952</v>
      </c>
      <c r="E599" s="4" t="s">
        <v>18</v>
      </c>
      <c r="F599" s="4" t="s">
        <v>19</v>
      </c>
      <c r="G599" s="4" t="s">
        <v>20</v>
      </c>
      <c r="H599" s="4" t="s">
        <v>21</v>
      </c>
      <c r="I599" s="5" t="s">
        <v>21</v>
      </c>
      <c r="J599" s="1" t="s">
        <v>2567</v>
      </c>
      <c r="K599" s="1" t="s">
        <v>2559</v>
      </c>
      <c r="L599" s="1" t="s">
        <v>2568</v>
      </c>
      <c r="M599" s="4" t="str">
        <f t="shared" si="2"/>
        <v>Outstanding</v>
      </c>
      <c r="N599" s="13" t="s">
        <v>21</v>
      </c>
    </row>
    <row r="600" spans="1:14" ht="60" customHeight="1" x14ac:dyDescent="0.35">
      <c r="A600" s="11" t="s">
        <v>2569</v>
      </c>
      <c r="B600" s="1" t="s">
        <v>2570</v>
      </c>
      <c r="C600" s="2" t="s">
        <v>16</v>
      </c>
      <c r="D600" s="3" t="s">
        <v>1952</v>
      </c>
      <c r="E600" s="4" t="s">
        <v>18</v>
      </c>
      <c r="F600" s="4" t="s">
        <v>19</v>
      </c>
      <c r="G600" s="4" t="s">
        <v>20</v>
      </c>
      <c r="H600" s="4" t="s">
        <v>21</v>
      </c>
      <c r="I600" s="5" t="s">
        <v>21</v>
      </c>
      <c r="J600" s="1" t="s">
        <v>2571</v>
      </c>
      <c r="K600" s="1" t="s">
        <v>2572</v>
      </c>
      <c r="L600" s="1" t="s">
        <v>2573</v>
      </c>
      <c r="M600" s="4" t="str">
        <f t="shared" si="2"/>
        <v>Outstanding</v>
      </c>
      <c r="N600" s="13" t="s">
        <v>21</v>
      </c>
    </row>
    <row r="601" spans="1:14" ht="60" customHeight="1" x14ac:dyDescent="0.35">
      <c r="A601" s="11" t="s">
        <v>2574</v>
      </c>
      <c r="B601" s="1" t="s">
        <v>2575</v>
      </c>
      <c r="C601" s="2" t="s">
        <v>16</v>
      </c>
      <c r="D601" s="3" t="s">
        <v>1952</v>
      </c>
      <c r="E601" s="4" t="s">
        <v>18</v>
      </c>
      <c r="F601" s="4" t="s">
        <v>19</v>
      </c>
      <c r="G601" s="4" t="s">
        <v>20</v>
      </c>
      <c r="H601" s="4" t="s">
        <v>21</v>
      </c>
      <c r="I601" s="5" t="s">
        <v>21</v>
      </c>
      <c r="J601" s="1" t="s">
        <v>2576</v>
      </c>
      <c r="K601" s="1" t="s">
        <v>2572</v>
      </c>
      <c r="L601" s="1" t="s">
        <v>2577</v>
      </c>
      <c r="M601" s="4" t="str">
        <f t="shared" si="2"/>
        <v>Outstanding</v>
      </c>
      <c r="N601" s="13" t="s">
        <v>21</v>
      </c>
    </row>
    <row r="602" spans="1:14" ht="60" customHeight="1" x14ac:dyDescent="0.35">
      <c r="A602" s="11" t="s">
        <v>2578</v>
      </c>
      <c r="B602" s="1" t="s">
        <v>2579</v>
      </c>
      <c r="C602" s="2" t="s">
        <v>27</v>
      </c>
      <c r="D602" s="3" t="s">
        <v>1952</v>
      </c>
      <c r="E602" s="4" t="s">
        <v>18</v>
      </c>
      <c r="F602" s="4" t="s">
        <v>19</v>
      </c>
      <c r="G602" s="4" t="s">
        <v>20</v>
      </c>
      <c r="H602" s="4" t="s">
        <v>21</v>
      </c>
      <c r="I602" s="5" t="s">
        <v>21</v>
      </c>
      <c r="J602" s="1" t="s">
        <v>2580</v>
      </c>
      <c r="K602" s="1" t="s">
        <v>2581</v>
      </c>
      <c r="L602" s="1" t="s">
        <v>2582</v>
      </c>
      <c r="M602" s="4" t="str">
        <f t="shared" si="2"/>
        <v>Outstanding</v>
      </c>
      <c r="N602" s="13" t="s">
        <v>21</v>
      </c>
    </row>
    <row r="603" spans="1:14" ht="60" customHeight="1" x14ac:dyDescent="0.35">
      <c r="A603" s="11" t="s">
        <v>2583</v>
      </c>
      <c r="B603" s="1" t="s">
        <v>2584</v>
      </c>
      <c r="C603" s="2" t="s">
        <v>27</v>
      </c>
      <c r="D603" s="3" t="s">
        <v>1952</v>
      </c>
      <c r="E603" s="4" t="s">
        <v>18</v>
      </c>
      <c r="F603" s="4" t="s">
        <v>19</v>
      </c>
      <c r="G603" s="4" t="s">
        <v>20</v>
      </c>
      <c r="H603" s="4" t="s">
        <v>21</v>
      </c>
      <c r="I603" s="5" t="s">
        <v>21</v>
      </c>
      <c r="J603" s="1" t="s">
        <v>2585</v>
      </c>
      <c r="K603" s="1" t="s">
        <v>2581</v>
      </c>
      <c r="L603" s="1" t="s">
        <v>2586</v>
      </c>
      <c r="M603" s="4" t="str">
        <f t="shared" si="2"/>
        <v>Outstanding</v>
      </c>
      <c r="N603" s="13" t="s">
        <v>21</v>
      </c>
    </row>
    <row r="604" spans="1:14" ht="60" customHeight="1" x14ac:dyDescent="0.35">
      <c r="A604" s="11" t="s">
        <v>2587</v>
      </c>
      <c r="B604" s="1" t="s">
        <v>2588</v>
      </c>
      <c r="C604" s="2" t="s">
        <v>27</v>
      </c>
      <c r="D604" s="3" t="s">
        <v>1952</v>
      </c>
      <c r="E604" s="4" t="s">
        <v>18</v>
      </c>
      <c r="F604" s="4" t="s">
        <v>19</v>
      </c>
      <c r="G604" s="4" t="s">
        <v>20</v>
      </c>
      <c r="H604" s="4" t="s">
        <v>21</v>
      </c>
      <c r="I604" s="5" t="s">
        <v>21</v>
      </c>
      <c r="J604" s="1" t="s">
        <v>2571</v>
      </c>
      <c r="K604" s="1" t="s">
        <v>2589</v>
      </c>
      <c r="L604" s="1" t="s">
        <v>2573</v>
      </c>
      <c r="M604" s="4" t="str">
        <f t="shared" si="2"/>
        <v>Outstanding</v>
      </c>
      <c r="N604" s="13" t="s">
        <v>21</v>
      </c>
    </row>
    <row r="605" spans="1:14" ht="60" customHeight="1" x14ac:dyDescent="0.35">
      <c r="A605" s="11" t="s">
        <v>2590</v>
      </c>
      <c r="B605" s="1" t="s">
        <v>2591</v>
      </c>
      <c r="C605" s="2" t="s">
        <v>27</v>
      </c>
      <c r="D605" s="3" t="s">
        <v>1952</v>
      </c>
      <c r="E605" s="4" t="s">
        <v>18</v>
      </c>
      <c r="F605" s="4" t="s">
        <v>19</v>
      </c>
      <c r="G605" s="4" t="s">
        <v>20</v>
      </c>
      <c r="H605" s="4" t="s">
        <v>21</v>
      </c>
      <c r="I605" s="5" t="s">
        <v>21</v>
      </c>
      <c r="J605" s="1" t="s">
        <v>2576</v>
      </c>
      <c r="K605" s="1" t="s">
        <v>2589</v>
      </c>
      <c r="L605" s="1" t="s">
        <v>2577</v>
      </c>
      <c r="M605" s="4" t="str">
        <f t="shared" si="2"/>
        <v>Outstanding</v>
      </c>
      <c r="N605" s="13" t="s">
        <v>21</v>
      </c>
    </row>
    <row r="606" spans="1:14" ht="60" customHeight="1" x14ac:dyDescent="0.35">
      <c r="A606" s="11" t="s">
        <v>2592</v>
      </c>
      <c r="B606" s="1" t="s">
        <v>2593</v>
      </c>
      <c r="C606" s="2" t="s">
        <v>27</v>
      </c>
      <c r="D606" s="3" t="s">
        <v>1952</v>
      </c>
      <c r="E606" s="4" t="s">
        <v>18</v>
      </c>
      <c r="F606" s="4" t="s">
        <v>19</v>
      </c>
      <c r="G606" s="4" t="s">
        <v>20</v>
      </c>
      <c r="H606" s="4" t="s">
        <v>21</v>
      </c>
      <c r="I606" s="5" t="s">
        <v>21</v>
      </c>
      <c r="J606" s="1" t="s">
        <v>627</v>
      </c>
      <c r="K606" s="1" t="s">
        <v>2594</v>
      </c>
      <c r="L606" s="1" t="s">
        <v>2595</v>
      </c>
      <c r="M606" s="4" t="str">
        <f t="shared" si="2"/>
        <v>Outstanding</v>
      </c>
      <c r="N606" s="13" t="s">
        <v>21</v>
      </c>
    </row>
    <row r="607" spans="1:14" ht="60" customHeight="1" x14ac:dyDescent="0.35">
      <c r="A607" s="12" t="s">
        <v>2596</v>
      </c>
      <c r="B607" s="6" t="s">
        <v>2597</v>
      </c>
      <c r="C607" s="7" t="s">
        <v>27</v>
      </c>
      <c r="D607" s="8" t="s">
        <v>1952</v>
      </c>
      <c r="E607" s="9" t="s">
        <v>18</v>
      </c>
      <c r="F607" s="9" t="s">
        <v>19</v>
      </c>
      <c r="G607" s="9" t="s">
        <v>20</v>
      </c>
      <c r="H607" s="9" t="s">
        <v>21</v>
      </c>
      <c r="I607" s="10" t="s">
        <v>21</v>
      </c>
      <c r="J607" s="6" t="s">
        <v>2598</v>
      </c>
      <c r="K607" s="6" t="s">
        <v>2599</v>
      </c>
      <c r="L607" s="6" t="s">
        <v>2600</v>
      </c>
      <c r="M607" s="9" t="str">
        <f t="shared" si="2"/>
        <v>Outstanding</v>
      </c>
      <c r="N607" s="14" t="s">
        <v>21</v>
      </c>
    </row>
    <row r="611" spans="1:4" ht="32" customHeight="1" x14ac:dyDescent="0.35">
      <c r="A611" s="291" t="s">
        <v>2601</v>
      </c>
      <c r="B611" s="291"/>
      <c r="C611" s="291"/>
      <c r="D611" s="291"/>
    </row>
  </sheetData>
  <mergeCells count="1">
    <mergeCell ref="A611:D611"/>
  </mergeCells>
  <conditionalFormatting sqref="C2:C607">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60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60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60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607" xr:uid="{00000000-0002-0000-0200-000000000000}">
      <formula1>"Must,Should,Could,Won't,Unassigned"</formula1>
    </dataValidation>
    <dataValidation type="list" showErrorMessage="1" errorTitle="Invalid Value" error="Please select a value from the list: Low, Medium, High, Unassessed." sqref="F2:F607" xr:uid="{00000000-0002-0000-0200-000001000000}">
      <formula1>"Low,Medium,High,Unassessed"</formula1>
    </dataValidation>
    <dataValidation type="list" showErrorMessage="1" errorTitle="Invalid Value" error="Please select a value from the list: Phase1, Phase2, Phase3, Phase4, Phase5, Pending." sqref="G2:G60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607" xr:uid="{00000000-0002-0000-0200-000003000000}">
      <formula1>"Implemented,Testing,Failed,Compensated,Risk Accepted,N/A"</formula1>
    </dataValidation>
  </dataValidations>
  <hyperlinks>
    <hyperlink ref="A61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2760</v>
      </c>
      <c r="C2" s="308" t="s">
        <v>2760</v>
      </c>
      <c r="D2" s="308" t="s">
        <v>2760</v>
      </c>
      <c r="E2" s="308" t="s">
        <v>2760</v>
      </c>
      <c r="F2" s="308" t="s">
        <v>2760</v>
      </c>
      <c r="G2" s="308" t="s">
        <v>2760</v>
      </c>
      <c r="H2" s="312" t="s">
        <v>2761</v>
      </c>
      <c r="I2" s="312" t="s">
        <v>2761</v>
      </c>
      <c r="J2" s="312" t="s">
        <v>2761</v>
      </c>
      <c r="K2" s="312" t="s">
        <v>2761</v>
      </c>
      <c r="L2" s="312" t="s">
        <v>2761</v>
      </c>
      <c r="M2" s="311" t="s">
        <v>2762</v>
      </c>
      <c r="N2" s="311" t="s">
        <v>2762</v>
      </c>
      <c r="O2" s="313" t="s">
        <v>2763</v>
      </c>
      <c r="P2" s="313" t="s">
        <v>2763</v>
      </c>
      <c r="Q2" s="309" t="s">
        <v>12</v>
      </c>
      <c r="R2" s="309" t="s">
        <v>12</v>
      </c>
      <c r="S2" s="309" t="s">
        <v>12</v>
      </c>
      <c r="T2" s="310" t="s">
        <v>2764</v>
      </c>
    </row>
    <row r="3" spans="2:20" ht="35" customHeight="1" x14ac:dyDescent="0.35">
      <c r="B3" s="73" t="s">
        <v>2765</v>
      </c>
      <c r="C3" s="73" t="s">
        <v>2766</v>
      </c>
      <c r="D3" s="73" t="s">
        <v>2767</v>
      </c>
      <c r="E3" s="73" t="s">
        <v>2768</v>
      </c>
      <c r="F3" s="73" t="s">
        <v>2769</v>
      </c>
      <c r="G3" s="73" t="s">
        <v>10</v>
      </c>
      <c r="H3" s="74" t="s">
        <v>2770</v>
      </c>
      <c r="I3" s="74" t="s">
        <v>2771</v>
      </c>
      <c r="J3" s="74" t="s">
        <v>2772</v>
      </c>
      <c r="K3" s="74" t="s">
        <v>2773</v>
      </c>
      <c r="L3" s="74" t="s">
        <v>2704</v>
      </c>
      <c r="M3" s="75" t="s">
        <v>2774</v>
      </c>
      <c r="N3" s="75" t="s">
        <v>2775</v>
      </c>
      <c r="O3" s="76" t="s">
        <v>2776</v>
      </c>
      <c r="P3" s="76" t="s">
        <v>2777</v>
      </c>
      <c r="Q3" s="77" t="s">
        <v>12</v>
      </c>
      <c r="R3" s="77" t="s">
        <v>2778</v>
      </c>
      <c r="S3" s="77" t="s">
        <v>2779</v>
      </c>
      <c r="T3" s="78" t="s">
        <v>2780</v>
      </c>
    </row>
    <row r="4" spans="2:20" ht="60" customHeight="1" x14ac:dyDescent="0.35">
      <c r="B4" s="79" t="s">
        <v>2781</v>
      </c>
      <c r="C4" s="79" t="s">
        <v>2782</v>
      </c>
      <c r="D4" s="79" t="s">
        <v>2783</v>
      </c>
      <c r="E4" s="79" t="s">
        <v>2784</v>
      </c>
      <c r="F4" s="79" t="s">
        <v>2785</v>
      </c>
      <c r="G4" s="79" t="s">
        <v>2786</v>
      </c>
      <c r="H4" s="79" t="s">
        <v>2787</v>
      </c>
      <c r="I4" s="79" t="s">
        <v>2788</v>
      </c>
      <c r="J4" s="79" t="s">
        <v>2789</v>
      </c>
      <c r="K4" s="79" t="s">
        <v>2790</v>
      </c>
      <c r="L4" s="79" t="s">
        <v>2791</v>
      </c>
      <c r="M4" s="79" t="s">
        <v>2792</v>
      </c>
      <c r="N4" s="79" t="s">
        <v>2793</v>
      </c>
      <c r="O4" s="79" t="s">
        <v>2794</v>
      </c>
      <c r="P4" s="79" t="s">
        <v>2795</v>
      </c>
      <c r="Q4" s="79" t="s">
        <v>2796</v>
      </c>
      <c r="R4" s="79" t="s">
        <v>2797</v>
      </c>
      <c r="S4" s="79" t="s">
        <v>2798</v>
      </c>
      <c r="T4" s="79" t="s">
        <v>2799</v>
      </c>
    </row>
    <row r="5" spans="2:20" ht="60" customHeight="1" x14ac:dyDescent="0.35">
      <c r="B5" s="41" t="s">
        <v>2800</v>
      </c>
      <c r="C5" s="80"/>
      <c r="D5" s="81"/>
      <c r="E5" s="81" t="s">
        <v>21</v>
      </c>
      <c r="F5" s="81" t="str">
        <f>IF(E5&lt;&gt;"", IFERROR(VLOOKUP(E5, Dashboard!$B56:$F61, 5, FALSE), ""), "")</f>
        <v/>
      </c>
      <c r="G5" s="82"/>
      <c r="H5" s="69"/>
      <c r="I5" s="69"/>
      <c r="J5" s="82"/>
      <c r="K5" s="82"/>
      <c r="L5" s="43"/>
      <c r="M5" s="43"/>
      <c r="N5" s="82"/>
      <c r="O5" s="82"/>
      <c r="P5" s="43"/>
      <c r="Q5" s="43" t="s">
        <v>21</v>
      </c>
      <c r="R5" s="82"/>
      <c r="S5" s="69"/>
      <c r="T5" s="82"/>
    </row>
    <row r="6" spans="2:20" ht="60" customHeight="1" x14ac:dyDescent="0.35">
      <c r="B6" s="41" t="s">
        <v>2801</v>
      </c>
      <c r="C6" s="80"/>
      <c r="D6" s="81"/>
      <c r="E6" s="81" t="s">
        <v>21</v>
      </c>
      <c r="F6" s="81" t="str">
        <f>IF(E6&lt;&gt;"", IFERROR(VLOOKUP(E6, Dashboard!$B56:$F61, 5, FALSE), ""), "")</f>
        <v/>
      </c>
      <c r="G6" s="82"/>
      <c r="H6" s="69"/>
      <c r="I6" s="69"/>
      <c r="J6" s="82"/>
      <c r="K6" s="82"/>
      <c r="L6" s="43"/>
      <c r="M6" s="43"/>
      <c r="N6" s="82"/>
      <c r="O6" s="82"/>
      <c r="P6" s="43"/>
      <c r="Q6" s="43" t="s">
        <v>21</v>
      </c>
      <c r="R6" s="82"/>
      <c r="S6" s="69"/>
      <c r="T6" s="82"/>
    </row>
    <row r="7" spans="2:20" ht="60" customHeight="1" x14ac:dyDescent="0.35">
      <c r="B7" s="41" t="s">
        <v>2802</v>
      </c>
      <c r="C7" s="80"/>
      <c r="D7" s="81"/>
      <c r="E7" s="81" t="s">
        <v>21</v>
      </c>
      <c r="F7" s="81" t="str">
        <f>IF(E7&lt;&gt;"", IFERROR(VLOOKUP(E7, Dashboard!$B56:$F61, 5, FALSE), ""), "")</f>
        <v/>
      </c>
      <c r="G7" s="82"/>
      <c r="H7" s="69"/>
      <c r="I7" s="69"/>
      <c r="J7" s="82"/>
      <c r="K7" s="82"/>
      <c r="L7" s="43"/>
      <c r="M7" s="43"/>
      <c r="N7" s="82"/>
      <c r="O7" s="82"/>
      <c r="P7" s="43"/>
      <c r="Q7" s="43" t="s">
        <v>21</v>
      </c>
      <c r="R7" s="82"/>
      <c r="S7" s="69"/>
      <c r="T7" s="82"/>
    </row>
    <row r="8" spans="2:20" ht="60" customHeight="1" x14ac:dyDescent="0.35">
      <c r="B8" s="41" t="s">
        <v>2803</v>
      </c>
      <c r="C8" s="80"/>
      <c r="D8" s="81"/>
      <c r="E8" s="81" t="s">
        <v>21</v>
      </c>
      <c r="F8" s="81" t="str">
        <f>IF(E8&lt;&gt;"", IFERROR(VLOOKUP(E8, Dashboard!$B56:$F61, 5, FALSE), ""), "")</f>
        <v/>
      </c>
      <c r="G8" s="82"/>
      <c r="H8" s="69"/>
      <c r="I8" s="69"/>
      <c r="J8" s="82"/>
      <c r="K8" s="82"/>
      <c r="L8" s="43"/>
      <c r="M8" s="43"/>
      <c r="N8" s="82"/>
      <c r="O8" s="82"/>
      <c r="P8" s="43"/>
      <c r="Q8" s="43" t="s">
        <v>21</v>
      </c>
      <c r="R8" s="82"/>
      <c r="S8" s="69"/>
      <c r="T8" s="82"/>
    </row>
    <row r="9" spans="2:20" ht="60" customHeight="1" x14ac:dyDescent="0.35">
      <c r="B9" s="41" t="s">
        <v>2804</v>
      </c>
      <c r="C9" s="80"/>
      <c r="D9" s="81"/>
      <c r="E9" s="81" t="s">
        <v>21</v>
      </c>
      <c r="F9" s="81" t="str">
        <f>IF(E9&lt;&gt;"", IFERROR(VLOOKUP(E9, Dashboard!$B56:$F61, 5, FALSE), ""), "")</f>
        <v/>
      </c>
      <c r="G9" s="82"/>
      <c r="H9" s="69"/>
      <c r="I9" s="69"/>
      <c r="J9" s="82"/>
      <c r="K9" s="82"/>
      <c r="L9" s="43"/>
      <c r="M9" s="43"/>
      <c r="N9" s="82"/>
      <c r="O9" s="82"/>
      <c r="P9" s="43"/>
      <c r="Q9" s="43" t="s">
        <v>21</v>
      </c>
      <c r="R9" s="82"/>
      <c r="S9" s="69"/>
      <c r="T9" s="82"/>
    </row>
    <row r="10" spans="2:20" ht="60" customHeight="1" x14ac:dyDescent="0.35">
      <c r="B10" s="41" t="s">
        <v>2805</v>
      </c>
      <c r="C10" s="80"/>
      <c r="D10" s="81"/>
      <c r="E10" s="81" t="s">
        <v>21</v>
      </c>
      <c r="F10" s="81" t="str">
        <f>IF(E10&lt;&gt;"", IFERROR(VLOOKUP(E10, Dashboard!$B56:$F61, 5, FALSE), ""), "")</f>
        <v/>
      </c>
      <c r="G10" s="82"/>
      <c r="H10" s="69"/>
      <c r="I10" s="69"/>
      <c r="J10" s="82"/>
      <c r="K10" s="82"/>
      <c r="L10" s="43"/>
      <c r="M10" s="43"/>
      <c r="N10" s="82"/>
      <c r="O10" s="82"/>
      <c r="P10" s="43"/>
      <c r="Q10" s="43" t="s">
        <v>21</v>
      </c>
      <c r="R10" s="82"/>
      <c r="S10" s="69"/>
      <c r="T10" s="82"/>
    </row>
    <row r="11" spans="2:20" ht="60" customHeight="1" x14ac:dyDescent="0.35">
      <c r="B11" s="41" t="s">
        <v>2806</v>
      </c>
      <c r="C11" s="80"/>
      <c r="D11" s="81"/>
      <c r="E11" s="81" t="s">
        <v>21</v>
      </c>
      <c r="F11" s="81" t="str">
        <f>IF(E11&lt;&gt;"", IFERROR(VLOOKUP(E11, Dashboard!$B56:$F61, 5, FALSE), ""), "")</f>
        <v/>
      </c>
      <c r="G11" s="82"/>
      <c r="H11" s="69"/>
      <c r="I11" s="69"/>
      <c r="J11" s="82"/>
      <c r="K11" s="82"/>
      <c r="L11" s="43"/>
      <c r="M11" s="43"/>
      <c r="N11" s="82"/>
      <c r="O11" s="82"/>
      <c r="P11" s="43"/>
      <c r="Q11" s="43" t="s">
        <v>21</v>
      </c>
      <c r="R11" s="82"/>
      <c r="S11" s="69"/>
      <c r="T11" s="82"/>
    </row>
    <row r="12" spans="2:20" ht="60" customHeight="1" x14ac:dyDescent="0.35">
      <c r="B12" s="41" t="s">
        <v>2807</v>
      </c>
      <c r="C12" s="80"/>
      <c r="D12" s="81"/>
      <c r="E12" s="81" t="s">
        <v>21</v>
      </c>
      <c r="F12" s="81" t="str">
        <f>IF(E12&lt;&gt;"", IFERROR(VLOOKUP(E12, Dashboard!$B56:$F61, 5, FALSE), ""), "")</f>
        <v/>
      </c>
      <c r="G12" s="82"/>
      <c r="H12" s="69"/>
      <c r="I12" s="69"/>
      <c r="J12" s="82"/>
      <c r="K12" s="82"/>
      <c r="L12" s="43"/>
      <c r="M12" s="43"/>
      <c r="N12" s="82"/>
      <c r="O12" s="82"/>
      <c r="P12" s="43"/>
      <c r="Q12" s="43" t="s">
        <v>21</v>
      </c>
      <c r="R12" s="82"/>
      <c r="S12" s="69"/>
      <c r="T12" s="82"/>
    </row>
    <row r="13" spans="2:20" ht="60" customHeight="1" x14ac:dyDescent="0.35">
      <c r="B13" s="41" t="s">
        <v>2808</v>
      </c>
      <c r="C13" s="80"/>
      <c r="D13" s="81"/>
      <c r="E13" s="81" t="s">
        <v>21</v>
      </c>
      <c r="F13" s="81" t="str">
        <f>IF(E13&lt;&gt;"", IFERROR(VLOOKUP(E13, Dashboard!$B56:$F61, 5, FALSE), ""), "")</f>
        <v/>
      </c>
      <c r="G13" s="82"/>
      <c r="H13" s="69"/>
      <c r="I13" s="69"/>
      <c r="J13" s="82"/>
      <c r="K13" s="82"/>
      <c r="L13" s="43"/>
      <c r="M13" s="43"/>
      <c r="N13" s="82"/>
      <c r="O13" s="82"/>
      <c r="P13" s="43"/>
      <c r="Q13" s="43" t="s">
        <v>21</v>
      </c>
      <c r="R13" s="82"/>
      <c r="S13" s="69"/>
      <c r="T13" s="82"/>
    </row>
    <row r="14" spans="2:20" ht="60" customHeight="1" x14ac:dyDescent="0.35">
      <c r="B14" s="41" t="s">
        <v>2809</v>
      </c>
      <c r="C14" s="80"/>
      <c r="D14" s="81"/>
      <c r="E14" s="81" t="s">
        <v>21</v>
      </c>
      <c r="F14" s="81" t="str">
        <f>IF(E14&lt;&gt;"", IFERROR(VLOOKUP(E14, Dashboard!$B56:$F61, 5, FALSE), ""), "")</f>
        <v/>
      </c>
      <c r="G14" s="82"/>
      <c r="H14" s="69"/>
      <c r="I14" s="69"/>
      <c r="J14" s="82"/>
      <c r="K14" s="82"/>
      <c r="L14" s="43"/>
      <c r="M14" s="43"/>
      <c r="N14" s="82"/>
      <c r="O14" s="82"/>
      <c r="P14" s="43"/>
      <c r="Q14" s="43" t="s">
        <v>21</v>
      </c>
      <c r="R14" s="82"/>
      <c r="S14" s="69"/>
      <c r="T14" s="82"/>
    </row>
    <row r="15" spans="2:20" ht="60" customHeight="1" x14ac:dyDescent="0.35">
      <c r="B15" s="41" t="s">
        <v>2810</v>
      </c>
      <c r="C15" s="80"/>
      <c r="D15" s="81"/>
      <c r="E15" s="81" t="s">
        <v>21</v>
      </c>
      <c r="F15" s="81" t="str">
        <f>IF(E15&lt;&gt;"", IFERROR(VLOOKUP(E15, Dashboard!$B56:$F61, 5, FALSE), ""), "")</f>
        <v/>
      </c>
      <c r="G15" s="82"/>
      <c r="H15" s="69"/>
      <c r="I15" s="69"/>
      <c r="J15" s="82"/>
      <c r="K15" s="82"/>
      <c r="L15" s="43"/>
      <c r="M15" s="43"/>
      <c r="N15" s="82"/>
      <c r="O15" s="82"/>
      <c r="P15" s="43"/>
      <c r="Q15" s="43" t="s">
        <v>21</v>
      </c>
      <c r="R15" s="82"/>
      <c r="S15" s="69"/>
      <c r="T15" s="82"/>
    </row>
    <row r="16" spans="2:20" ht="60" customHeight="1" x14ac:dyDescent="0.35">
      <c r="B16" s="41" t="s">
        <v>2811</v>
      </c>
      <c r="C16" s="80"/>
      <c r="D16" s="81"/>
      <c r="E16" s="81" t="s">
        <v>21</v>
      </c>
      <c r="F16" s="81" t="str">
        <f>IF(E16&lt;&gt;"", IFERROR(VLOOKUP(E16, Dashboard!$B56:$F61, 5, FALSE), ""), "")</f>
        <v/>
      </c>
      <c r="G16" s="82"/>
      <c r="H16" s="69"/>
      <c r="I16" s="69"/>
      <c r="J16" s="82"/>
      <c r="K16" s="82"/>
      <c r="L16" s="43"/>
      <c r="M16" s="43"/>
      <c r="N16" s="82"/>
      <c r="O16" s="82"/>
      <c r="P16" s="43"/>
      <c r="Q16" s="43" t="s">
        <v>21</v>
      </c>
      <c r="R16" s="82"/>
      <c r="S16" s="69"/>
      <c r="T16" s="82"/>
    </row>
    <row r="17" spans="2:20" ht="60" customHeight="1" x14ac:dyDescent="0.35">
      <c r="B17" s="41" t="s">
        <v>2812</v>
      </c>
      <c r="C17" s="80"/>
      <c r="D17" s="81"/>
      <c r="E17" s="81" t="s">
        <v>21</v>
      </c>
      <c r="F17" s="81" t="str">
        <f>IF(E17&lt;&gt;"", IFERROR(VLOOKUP(E17, Dashboard!$B56:$F61, 5, FALSE), ""), "")</f>
        <v/>
      </c>
      <c r="G17" s="82"/>
      <c r="H17" s="69"/>
      <c r="I17" s="69"/>
      <c r="J17" s="82"/>
      <c r="K17" s="82"/>
      <c r="L17" s="43"/>
      <c r="M17" s="43"/>
      <c r="N17" s="82"/>
      <c r="O17" s="82"/>
      <c r="P17" s="43"/>
      <c r="Q17" s="43" t="s">
        <v>21</v>
      </c>
      <c r="R17" s="82"/>
      <c r="S17" s="69"/>
      <c r="T17" s="82"/>
    </row>
    <row r="18" spans="2:20" ht="60" customHeight="1" x14ac:dyDescent="0.35">
      <c r="B18" s="41" t="s">
        <v>2813</v>
      </c>
      <c r="C18" s="80"/>
      <c r="D18" s="81"/>
      <c r="E18" s="81" t="s">
        <v>21</v>
      </c>
      <c r="F18" s="81" t="str">
        <f>IF(E18&lt;&gt;"", IFERROR(VLOOKUP(E18, Dashboard!$B56:$F61, 5, FALSE), ""), "")</f>
        <v/>
      </c>
      <c r="G18" s="82"/>
      <c r="H18" s="69"/>
      <c r="I18" s="69"/>
      <c r="J18" s="82"/>
      <c r="K18" s="82"/>
      <c r="L18" s="43"/>
      <c r="M18" s="43"/>
      <c r="N18" s="82"/>
      <c r="O18" s="82"/>
      <c r="P18" s="43"/>
      <c r="Q18" s="43" t="s">
        <v>21</v>
      </c>
      <c r="R18" s="82"/>
      <c r="S18" s="69"/>
      <c r="T18" s="82"/>
    </row>
    <row r="19" spans="2:20" ht="60" customHeight="1" x14ac:dyDescent="0.35">
      <c r="B19" s="41" t="s">
        <v>2814</v>
      </c>
      <c r="C19" s="80"/>
      <c r="D19" s="81"/>
      <c r="E19" s="81" t="s">
        <v>21</v>
      </c>
      <c r="F19" s="81" t="str">
        <f>IF(E19&lt;&gt;"", IFERROR(VLOOKUP(E19, Dashboard!$B56:$F61, 5, FALSE), ""), "")</f>
        <v/>
      </c>
      <c r="G19" s="82"/>
      <c r="H19" s="69"/>
      <c r="I19" s="69"/>
      <c r="J19" s="82"/>
      <c r="K19" s="82"/>
      <c r="L19" s="43"/>
      <c r="M19" s="43"/>
      <c r="N19" s="82"/>
      <c r="O19" s="82"/>
      <c r="P19" s="43"/>
      <c r="Q19" s="43" t="s">
        <v>21</v>
      </c>
      <c r="R19" s="82"/>
      <c r="S19" s="69"/>
      <c r="T19" s="82"/>
    </row>
    <row r="20" spans="2:20" ht="60" customHeight="1" x14ac:dyDescent="0.35">
      <c r="B20" s="41" t="s">
        <v>2815</v>
      </c>
      <c r="C20" s="80"/>
      <c r="D20" s="81"/>
      <c r="E20" s="81" t="s">
        <v>21</v>
      </c>
      <c r="F20" s="81" t="str">
        <f>IF(E20&lt;&gt;"", IFERROR(VLOOKUP(E20, Dashboard!$B56:$F61, 5, FALSE), ""), "")</f>
        <v/>
      </c>
      <c r="G20" s="82"/>
      <c r="H20" s="69"/>
      <c r="I20" s="69"/>
      <c r="J20" s="82"/>
      <c r="K20" s="82"/>
      <c r="L20" s="43"/>
      <c r="M20" s="43"/>
      <c r="N20" s="82"/>
      <c r="O20" s="82"/>
      <c r="P20" s="43"/>
      <c r="Q20" s="43" t="s">
        <v>21</v>
      </c>
      <c r="R20" s="82"/>
      <c r="S20" s="69"/>
      <c r="T20" s="82"/>
    </row>
    <row r="21" spans="2:20" ht="60" customHeight="1" x14ac:dyDescent="0.35">
      <c r="B21" s="41" t="s">
        <v>2816</v>
      </c>
      <c r="C21" s="80"/>
      <c r="D21" s="81"/>
      <c r="E21" s="81" t="s">
        <v>21</v>
      </c>
      <c r="F21" s="81" t="str">
        <f>IF(E21&lt;&gt;"", IFERROR(VLOOKUP(E21, Dashboard!$B56:$F61, 5, FALSE), ""), "")</f>
        <v/>
      </c>
      <c r="G21" s="82"/>
      <c r="H21" s="69"/>
      <c r="I21" s="69"/>
      <c r="J21" s="82"/>
      <c r="K21" s="82"/>
      <c r="L21" s="43"/>
      <c r="M21" s="43"/>
      <c r="N21" s="82"/>
      <c r="O21" s="82"/>
      <c r="P21" s="43"/>
      <c r="Q21" s="43" t="s">
        <v>21</v>
      </c>
      <c r="R21" s="82"/>
      <c r="S21" s="69"/>
      <c r="T21" s="82"/>
    </row>
    <row r="22" spans="2:20" ht="60" customHeight="1" x14ac:dyDescent="0.35">
      <c r="B22" s="41" t="s">
        <v>2817</v>
      </c>
      <c r="C22" s="80"/>
      <c r="D22" s="81"/>
      <c r="E22" s="81" t="s">
        <v>21</v>
      </c>
      <c r="F22" s="81" t="str">
        <f>IF(E22&lt;&gt;"", IFERROR(VLOOKUP(E22, Dashboard!$B56:$F61, 5, FALSE), ""), "")</f>
        <v/>
      </c>
      <c r="G22" s="82"/>
      <c r="H22" s="69"/>
      <c r="I22" s="69"/>
      <c r="J22" s="82"/>
      <c r="K22" s="82"/>
      <c r="L22" s="43"/>
      <c r="M22" s="43"/>
      <c r="N22" s="82"/>
      <c r="O22" s="82"/>
      <c r="P22" s="43"/>
      <c r="Q22" s="43" t="s">
        <v>21</v>
      </c>
      <c r="R22" s="82"/>
      <c r="S22" s="69"/>
      <c r="T22" s="82"/>
    </row>
    <row r="23" spans="2:20" ht="60" customHeight="1" x14ac:dyDescent="0.35">
      <c r="B23" s="41" t="s">
        <v>2818</v>
      </c>
      <c r="C23" s="80"/>
      <c r="D23" s="81"/>
      <c r="E23" s="81" t="s">
        <v>21</v>
      </c>
      <c r="F23" s="81" t="str">
        <f>IF(E23&lt;&gt;"", IFERROR(VLOOKUP(E23, Dashboard!$B56:$F61, 5, FALSE), ""), "")</f>
        <v/>
      </c>
      <c r="G23" s="82"/>
      <c r="H23" s="69"/>
      <c r="I23" s="69"/>
      <c r="J23" s="82"/>
      <c r="K23" s="82"/>
      <c r="L23" s="43"/>
      <c r="M23" s="43"/>
      <c r="N23" s="82"/>
      <c r="O23" s="82"/>
      <c r="P23" s="43"/>
      <c r="Q23" s="43" t="s">
        <v>21</v>
      </c>
      <c r="R23" s="82"/>
      <c r="S23" s="69"/>
      <c r="T23" s="82"/>
    </row>
    <row r="24" spans="2:20" ht="60" customHeight="1" x14ac:dyDescent="0.35">
      <c r="B24" s="41" t="s">
        <v>2819</v>
      </c>
      <c r="C24" s="80"/>
      <c r="D24" s="81"/>
      <c r="E24" s="81" t="s">
        <v>21</v>
      </c>
      <c r="F24" s="81" t="str">
        <f>IF(E24&lt;&gt;"", IFERROR(VLOOKUP(E24, Dashboard!$B56:$F61, 5, FALSE), ""), "")</f>
        <v/>
      </c>
      <c r="G24" s="82"/>
      <c r="H24" s="69"/>
      <c r="I24" s="69"/>
      <c r="J24" s="82"/>
      <c r="K24" s="82"/>
      <c r="L24" s="43"/>
      <c r="M24" s="43"/>
      <c r="N24" s="82"/>
      <c r="O24" s="82"/>
      <c r="P24" s="43"/>
      <c r="Q24" s="43" t="s">
        <v>21</v>
      </c>
      <c r="R24" s="82"/>
      <c r="S24" s="69"/>
      <c r="T24" s="82"/>
    </row>
    <row r="25" spans="2:20" ht="60" customHeight="1" x14ac:dyDescent="0.35">
      <c r="B25" s="41" t="s">
        <v>2820</v>
      </c>
      <c r="C25" s="80"/>
      <c r="D25" s="81"/>
      <c r="E25" s="81" t="s">
        <v>21</v>
      </c>
      <c r="F25" s="81" t="str">
        <f>IF(E25&lt;&gt;"", IFERROR(VLOOKUP(E25, Dashboard!$B56:$F61, 5, FALSE), ""), "")</f>
        <v/>
      </c>
      <c r="G25" s="82"/>
      <c r="H25" s="69"/>
      <c r="I25" s="69"/>
      <c r="J25" s="82"/>
      <c r="K25" s="82"/>
      <c r="L25" s="43"/>
      <c r="M25" s="43"/>
      <c r="N25" s="82"/>
      <c r="O25" s="82"/>
      <c r="P25" s="43"/>
      <c r="Q25" s="43" t="s">
        <v>21</v>
      </c>
      <c r="R25" s="82"/>
      <c r="S25" s="69"/>
      <c r="T25" s="82"/>
    </row>
    <row r="26" spans="2:20" ht="60" customHeight="1" x14ac:dyDescent="0.35">
      <c r="B26" s="41" t="s">
        <v>2821</v>
      </c>
      <c r="C26" s="80"/>
      <c r="D26" s="81"/>
      <c r="E26" s="81" t="s">
        <v>21</v>
      </c>
      <c r="F26" s="81" t="str">
        <f>IF(E26&lt;&gt;"", IFERROR(VLOOKUP(E26, Dashboard!$B56:$F61, 5, FALSE), ""), "")</f>
        <v/>
      </c>
      <c r="G26" s="82"/>
      <c r="H26" s="69"/>
      <c r="I26" s="69"/>
      <c r="J26" s="82"/>
      <c r="K26" s="82"/>
      <c r="L26" s="43"/>
      <c r="M26" s="43"/>
      <c r="N26" s="82"/>
      <c r="O26" s="82"/>
      <c r="P26" s="43"/>
      <c r="Q26" s="43" t="s">
        <v>21</v>
      </c>
      <c r="R26" s="82"/>
      <c r="S26" s="69"/>
      <c r="T26" s="82"/>
    </row>
    <row r="27" spans="2:20" ht="60" customHeight="1" x14ac:dyDescent="0.35">
      <c r="B27" s="41" t="s">
        <v>2822</v>
      </c>
      <c r="C27" s="80"/>
      <c r="D27" s="81"/>
      <c r="E27" s="81" t="s">
        <v>21</v>
      </c>
      <c r="F27" s="81" t="str">
        <f>IF(E27&lt;&gt;"", IFERROR(VLOOKUP(E27, Dashboard!$B56:$F61, 5, FALSE), ""), "")</f>
        <v/>
      </c>
      <c r="G27" s="82"/>
      <c r="H27" s="69"/>
      <c r="I27" s="69"/>
      <c r="J27" s="82"/>
      <c r="K27" s="82"/>
      <c r="L27" s="43"/>
      <c r="M27" s="43"/>
      <c r="N27" s="82"/>
      <c r="O27" s="82"/>
      <c r="P27" s="43"/>
      <c r="Q27" s="43" t="s">
        <v>21</v>
      </c>
      <c r="R27" s="82"/>
      <c r="S27" s="69"/>
      <c r="T27" s="82"/>
    </row>
    <row r="28" spans="2:20" ht="60" customHeight="1" x14ac:dyDescent="0.35">
      <c r="B28" s="41" t="s">
        <v>2823</v>
      </c>
      <c r="C28" s="80"/>
      <c r="D28" s="81"/>
      <c r="E28" s="81" t="s">
        <v>21</v>
      </c>
      <c r="F28" s="81" t="str">
        <f>IF(E28&lt;&gt;"", IFERROR(VLOOKUP(E28, Dashboard!$B56:$F61, 5, FALSE), ""), "")</f>
        <v/>
      </c>
      <c r="G28" s="82"/>
      <c r="H28" s="69"/>
      <c r="I28" s="69"/>
      <c r="J28" s="82"/>
      <c r="K28" s="82"/>
      <c r="L28" s="43"/>
      <c r="M28" s="43"/>
      <c r="N28" s="82"/>
      <c r="O28" s="82"/>
      <c r="P28" s="43"/>
      <c r="Q28" s="43" t="s">
        <v>21</v>
      </c>
      <c r="R28" s="82"/>
      <c r="S28" s="69"/>
      <c r="T28" s="82"/>
    </row>
    <row r="29" spans="2:20" ht="60" customHeight="1" x14ac:dyDescent="0.35">
      <c r="B29" s="41" t="s">
        <v>2824</v>
      </c>
      <c r="C29" s="80"/>
      <c r="D29" s="81"/>
      <c r="E29" s="81" t="s">
        <v>21</v>
      </c>
      <c r="F29" s="81" t="str">
        <f>IF(E29&lt;&gt;"", IFERROR(VLOOKUP(E29, Dashboard!$B56:$F61, 5, FALSE), ""), "")</f>
        <v/>
      </c>
      <c r="G29" s="82"/>
      <c r="H29" s="69"/>
      <c r="I29" s="69"/>
      <c r="J29" s="82"/>
      <c r="K29" s="82"/>
      <c r="L29" s="43"/>
      <c r="M29" s="43"/>
      <c r="N29" s="82"/>
      <c r="O29" s="82"/>
      <c r="P29" s="43"/>
      <c r="Q29" s="43" t="s">
        <v>21</v>
      </c>
      <c r="R29" s="82"/>
      <c r="S29" s="69"/>
      <c r="T29" s="82"/>
    </row>
    <row r="30" spans="2:20" ht="60" customHeight="1" x14ac:dyDescent="0.35">
      <c r="B30" s="41" t="s">
        <v>2825</v>
      </c>
      <c r="C30" s="80"/>
      <c r="D30" s="81"/>
      <c r="E30" s="81" t="s">
        <v>21</v>
      </c>
      <c r="F30" s="81" t="str">
        <f>IF(E30&lt;&gt;"", IFERROR(VLOOKUP(E30, Dashboard!$B56:$F61, 5, FALSE), ""), "")</f>
        <v/>
      </c>
      <c r="G30" s="82"/>
      <c r="H30" s="69"/>
      <c r="I30" s="69"/>
      <c r="J30" s="82"/>
      <c r="K30" s="82"/>
      <c r="L30" s="43"/>
      <c r="M30" s="43"/>
      <c r="N30" s="82"/>
      <c r="O30" s="82"/>
      <c r="P30" s="43"/>
      <c r="Q30" s="43" t="s">
        <v>21</v>
      </c>
      <c r="R30" s="82"/>
      <c r="S30" s="69"/>
      <c r="T30" s="82"/>
    </row>
    <row r="31" spans="2:20" ht="60" customHeight="1" x14ac:dyDescent="0.35">
      <c r="B31" s="41" t="s">
        <v>2826</v>
      </c>
      <c r="C31" s="80"/>
      <c r="D31" s="81"/>
      <c r="E31" s="81" t="s">
        <v>21</v>
      </c>
      <c r="F31" s="81" t="str">
        <f>IF(E31&lt;&gt;"", IFERROR(VLOOKUP(E31, Dashboard!$B56:$F61, 5, FALSE), ""), "")</f>
        <v/>
      </c>
      <c r="G31" s="82"/>
      <c r="H31" s="69"/>
      <c r="I31" s="69"/>
      <c r="J31" s="82"/>
      <c r="K31" s="82"/>
      <c r="L31" s="43"/>
      <c r="M31" s="43"/>
      <c r="N31" s="82"/>
      <c r="O31" s="82"/>
      <c r="P31" s="43"/>
      <c r="Q31" s="43" t="s">
        <v>21</v>
      </c>
      <c r="R31" s="82"/>
      <c r="S31" s="69"/>
      <c r="T31" s="82"/>
    </row>
    <row r="32" spans="2:20" ht="60" customHeight="1" x14ac:dyDescent="0.35">
      <c r="B32" s="41" t="s">
        <v>2827</v>
      </c>
      <c r="C32" s="80"/>
      <c r="D32" s="81"/>
      <c r="E32" s="81" t="s">
        <v>21</v>
      </c>
      <c r="F32" s="81" t="str">
        <f>IF(E32&lt;&gt;"", IFERROR(VLOOKUP(E32, Dashboard!$B56:$F61, 5, FALSE), ""), "")</f>
        <v/>
      </c>
      <c r="G32" s="82"/>
      <c r="H32" s="69"/>
      <c r="I32" s="69"/>
      <c r="J32" s="82"/>
      <c r="K32" s="82"/>
      <c r="L32" s="43"/>
      <c r="M32" s="43"/>
      <c r="N32" s="82"/>
      <c r="O32" s="82"/>
      <c r="P32" s="43"/>
      <c r="Q32" s="43" t="s">
        <v>21</v>
      </c>
      <c r="R32" s="82"/>
      <c r="S32" s="69"/>
      <c r="T32" s="82"/>
    </row>
    <row r="33" spans="2:20" ht="60" customHeight="1" x14ac:dyDescent="0.35">
      <c r="B33" s="41" t="s">
        <v>2828</v>
      </c>
      <c r="C33" s="80"/>
      <c r="D33" s="81"/>
      <c r="E33" s="81" t="s">
        <v>21</v>
      </c>
      <c r="F33" s="81" t="str">
        <f>IF(E33&lt;&gt;"", IFERROR(VLOOKUP(E33, Dashboard!$B56:$F61, 5, FALSE), ""), "")</f>
        <v/>
      </c>
      <c r="G33" s="82"/>
      <c r="H33" s="69"/>
      <c r="I33" s="69"/>
      <c r="J33" s="82"/>
      <c r="K33" s="82"/>
      <c r="L33" s="43"/>
      <c r="M33" s="43"/>
      <c r="N33" s="82"/>
      <c r="O33" s="82"/>
      <c r="P33" s="43"/>
      <c r="Q33" s="43" t="s">
        <v>21</v>
      </c>
      <c r="R33" s="82"/>
      <c r="S33" s="69"/>
      <c r="T33" s="82"/>
    </row>
    <row r="34" spans="2:20" ht="60" customHeight="1" x14ac:dyDescent="0.35">
      <c r="B34" s="41" t="s">
        <v>2829</v>
      </c>
      <c r="C34" s="80"/>
      <c r="D34" s="81"/>
      <c r="E34" s="81" t="s">
        <v>21</v>
      </c>
      <c r="F34" s="81" t="str">
        <f>IF(E34&lt;&gt;"", IFERROR(VLOOKUP(E34, Dashboard!$B56:$F61, 5, FALSE), ""), "")</f>
        <v/>
      </c>
      <c r="G34" s="82"/>
      <c r="H34" s="69"/>
      <c r="I34" s="69"/>
      <c r="J34" s="82"/>
      <c r="K34" s="82"/>
      <c r="L34" s="43"/>
      <c r="M34" s="43"/>
      <c r="N34" s="82"/>
      <c r="O34" s="82"/>
      <c r="P34" s="43"/>
      <c r="Q34" s="43" t="s">
        <v>21</v>
      </c>
      <c r="R34" s="82"/>
      <c r="S34" s="69"/>
      <c r="T34" s="82"/>
    </row>
    <row r="35" spans="2:20" ht="60" customHeight="1" x14ac:dyDescent="0.35">
      <c r="B35" s="41" t="s">
        <v>2830</v>
      </c>
      <c r="C35" s="80"/>
      <c r="D35" s="81"/>
      <c r="E35" s="81" t="s">
        <v>21</v>
      </c>
      <c r="F35" s="81" t="str">
        <f>IF(E35&lt;&gt;"", IFERROR(VLOOKUP(E35, Dashboard!$B56:$F61, 5, FALSE), ""), "")</f>
        <v/>
      </c>
      <c r="G35" s="82"/>
      <c r="H35" s="69"/>
      <c r="I35" s="69"/>
      <c r="J35" s="82"/>
      <c r="K35" s="82"/>
      <c r="L35" s="43"/>
      <c r="M35" s="43"/>
      <c r="N35" s="82"/>
      <c r="O35" s="82"/>
      <c r="P35" s="43"/>
      <c r="Q35" s="43" t="s">
        <v>21</v>
      </c>
      <c r="R35" s="82"/>
      <c r="S35" s="69"/>
      <c r="T35" s="82"/>
    </row>
    <row r="36" spans="2:20" ht="60" customHeight="1" x14ac:dyDescent="0.35">
      <c r="B36" s="41" t="s">
        <v>2831</v>
      </c>
      <c r="C36" s="80"/>
      <c r="D36" s="81"/>
      <c r="E36" s="81" t="s">
        <v>21</v>
      </c>
      <c r="F36" s="81" t="str">
        <f>IF(E36&lt;&gt;"", IFERROR(VLOOKUP(E36, Dashboard!$B56:$F61, 5, FALSE), ""), "")</f>
        <v/>
      </c>
      <c r="G36" s="82"/>
      <c r="H36" s="69"/>
      <c r="I36" s="69"/>
      <c r="J36" s="82"/>
      <c r="K36" s="82"/>
      <c r="L36" s="43"/>
      <c r="M36" s="43"/>
      <c r="N36" s="82"/>
      <c r="O36" s="82"/>
      <c r="P36" s="43"/>
      <c r="Q36" s="43" t="s">
        <v>21</v>
      </c>
      <c r="R36" s="82"/>
      <c r="S36" s="69"/>
      <c r="T36" s="82"/>
    </row>
    <row r="37" spans="2:20" ht="60" customHeight="1" x14ac:dyDescent="0.35">
      <c r="B37" s="41" t="s">
        <v>2832</v>
      </c>
      <c r="C37" s="80"/>
      <c r="D37" s="81"/>
      <c r="E37" s="81" t="s">
        <v>21</v>
      </c>
      <c r="F37" s="81" t="str">
        <f>IF(E37&lt;&gt;"", IFERROR(VLOOKUP(E37, Dashboard!$B56:$F61, 5, FALSE), ""), "")</f>
        <v/>
      </c>
      <c r="G37" s="82"/>
      <c r="H37" s="69"/>
      <c r="I37" s="69"/>
      <c r="J37" s="82"/>
      <c r="K37" s="82"/>
      <c r="L37" s="43"/>
      <c r="M37" s="43"/>
      <c r="N37" s="82"/>
      <c r="O37" s="82"/>
      <c r="P37" s="43"/>
      <c r="Q37" s="43" t="s">
        <v>21</v>
      </c>
      <c r="R37" s="82"/>
      <c r="S37" s="69"/>
      <c r="T37" s="82"/>
    </row>
    <row r="38" spans="2:20" ht="60" customHeight="1" x14ac:dyDescent="0.35">
      <c r="B38" s="41" t="s">
        <v>2833</v>
      </c>
      <c r="C38" s="80"/>
      <c r="D38" s="81"/>
      <c r="E38" s="81" t="s">
        <v>21</v>
      </c>
      <c r="F38" s="81" t="str">
        <f>IF(E38&lt;&gt;"", IFERROR(VLOOKUP(E38, Dashboard!$B56:$F61, 5, FALSE), ""), "")</f>
        <v/>
      </c>
      <c r="G38" s="82"/>
      <c r="H38" s="69"/>
      <c r="I38" s="69"/>
      <c r="J38" s="82"/>
      <c r="K38" s="82"/>
      <c r="L38" s="43"/>
      <c r="M38" s="43"/>
      <c r="N38" s="82"/>
      <c r="O38" s="82"/>
      <c r="P38" s="43"/>
      <c r="Q38" s="43" t="s">
        <v>21</v>
      </c>
      <c r="R38" s="82"/>
      <c r="S38" s="69"/>
      <c r="T38" s="82"/>
    </row>
    <row r="39" spans="2:20" ht="60" customHeight="1" x14ac:dyDescent="0.35">
      <c r="B39" s="41" t="s">
        <v>2834</v>
      </c>
      <c r="C39" s="80"/>
      <c r="D39" s="81"/>
      <c r="E39" s="81" t="s">
        <v>21</v>
      </c>
      <c r="F39" s="81" t="str">
        <f>IF(E39&lt;&gt;"", IFERROR(VLOOKUP(E39, Dashboard!$B56:$F61, 5, FALSE), ""), "")</f>
        <v/>
      </c>
      <c r="G39" s="82"/>
      <c r="H39" s="69"/>
      <c r="I39" s="69"/>
      <c r="J39" s="82"/>
      <c r="K39" s="82"/>
      <c r="L39" s="43"/>
      <c r="M39" s="43"/>
      <c r="N39" s="82"/>
      <c r="O39" s="82"/>
      <c r="P39" s="43"/>
      <c r="Q39" s="43" t="s">
        <v>21</v>
      </c>
      <c r="R39" s="82"/>
      <c r="S39" s="69"/>
      <c r="T39" s="82"/>
    </row>
    <row r="40" spans="2:20" ht="60" customHeight="1" x14ac:dyDescent="0.35">
      <c r="B40" s="41" t="s">
        <v>2835</v>
      </c>
      <c r="C40" s="80"/>
      <c r="D40" s="81"/>
      <c r="E40" s="81" t="s">
        <v>21</v>
      </c>
      <c r="F40" s="81" t="str">
        <f>IF(E40&lt;&gt;"", IFERROR(VLOOKUP(E40, Dashboard!$B56:$F61, 5, FALSE), ""), "")</f>
        <v/>
      </c>
      <c r="G40" s="82"/>
      <c r="H40" s="69"/>
      <c r="I40" s="69"/>
      <c r="J40" s="82"/>
      <c r="K40" s="82"/>
      <c r="L40" s="43"/>
      <c r="M40" s="43"/>
      <c r="N40" s="82"/>
      <c r="O40" s="82"/>
      <c r="P40" s="43"/>
      <c r="Q40" s="43" t="s">
        <v>21</v>
      </c>
      <c r="R40" s="82"/>
      <c r="S40" s="69"/>
      <c r="T40" s="82"/>
    </row>
    <row r="41" spans="2:20" ht="60" customHeight="1" x14ac:dyDescent="0.35">
      <c r="B41" s="41" t="s">
        <v>2836</v>
      </c>
      <c r="C41" s="80"/>
      <c r="D41" s="81"/>
      <c r="E41" s="81" t="s">
        <v>21</v>
      </c>
      <c r="F41" s="81" t="str">
        <f>IF(E41&lt;&gt;"", IFERROR(VLOOKUP(E41, Dashboard!$B56:$F61, 5, FALSE), ""), "")</f>
        <v/>
      </c>
      <c r="G41" s="82"/>
      <c r="H41" s="69"/>
      <c r="I41" s="69"/>
      <c r="J41" s="82"/>
      <c r="K41" s="82"/>
      <c r="L41" s="43"/>
      <c r="M41" s="43"/>
      <c r="N41" s="82"/>
      <c r="O41" s="82"/>
      <c r="P41" s="43"/>
      <c r="Q41" s="43" t="s">
        <v>21</v>
      </c>
      <c r="R41" s="82"/>
      <c r="S41" s="69"/>
      <c r="T41" s="82"/>
    </row>
    <row r="42" spans="2:20" ht="60" customHeight="1" x14ac:dyDescent="0.35">
      <c r="B42" s="41" t="s">
        <v>2837</v>
      </c>
      <c r="C42" s="80"/>
      <c r="D42" s="81"/>
      <c r="E42" s="81" t="s">
        <v>21</v>
      </c>
      <c r="F42" s="81" t="str">
        <f>IF(E42&lt;&gt;"", IFERROR(VLOOKUP(E42, Dashboard!$B56:$F61, 5, FALSE), ""), "")</f>
        <v/>
      </c>
      <c r="G42" s="82"/>
      <c r="H42" s="69"/>
      <c r="I42" s="69"/>
      <c r="J42" s="82"/>
      <c r="K42" s="82"/>
      <c r="L42" s="43"/>
      <c r="M42" s="43"/>
      <c r="N42" s="82"/>
      <c r="O42" s="82"/>
      <c r="P42" s="43"/>
      <c r="Q42" s="43" t="s">
        <v>21</v>
      </c>
      <c r="R42" s="82"/>
      <c r="S42" s="69"/>
      <c r="T42" s="82"/>
    </row>
    <row r="43" spans="2:20" ht="60" customHeight="1" x14ac:dyDescent="0.35">
      <c r="B43" s="41" t="s">
        <v>2838</v>
      </c>
      <c r="C43" s="80"/>
      <c r="D43" s="81"/>
      <c r="E43" s="81" t="s">
        <v>21</v>
      </c>
      <c r="F43" s="81" t="str">
        <f>IF(E43&lt;&gt;"", IFERROR(VLOOKUP(E43, Dashboard!$B56:$F61, 5, FALSE), ""), "")</f>
        <v/>
      </c>
      <c r="G43" s="82"/>
      <c r="H43" s="69"/>
      <c r="I43" s="69"/>
      <c r="J43" s="82"/>
      <c r="K43" s="82"/>
      <c r="L43" s="43"/>
      <c r="M43" s="43"/>
      <c r="N43" s="82"/>
      <c r="O43" s="82"/>
      <c r="P43" s="43"/>
      <c r="Q43" s="43" t="s">
        <v>21</v>
      </c>
      <c r="R43" s="82"/>
      <c r="S43" s="69"/>
      <c r="T43" s="82"/>
    </row>
    <row r="44" spans="2:20" ht="60" customHeight="1" x14ac:dyDescent="0.35">
      <c r="B44" s="41" t="s">
        <v>2839</v>
      </c>
      <c r="C44" s="80"/>
      <c r="D44" s="81"/>
      <c r="E44" s="81" t="s">
        <v>21</v>
      </c>
      <c r="F44" s="81" t="str">
        <f>IF(E44&lt;&gt;"", IFERROR(VLOOKUP(E44, Dashboard!$B56:$F61, 5, FALSE), ""), "")</f>
        <v/>
      </c>
      <c r="G44" s="82"/>
      <c r="H44" s="69"/>
      <c r="I44" s="69"/>
      <c r="J44" s="82"/>
      <c r="K44" s="82"/>
      <c r="L44" s="43"/>
      <c r="M44" s="43"/>
      <c r="N44" s="82"/>
      <c r="O44" s="82"/>
      <c r="P44" s="43"/>
      <c r="Q44" s="43" t="s">
        <v>21</v>
      </c>
      <c r="R44" s="82"/>
      <c r="S44" s="69"/>
      <c r="T44" s="82"/>
    </row>
    <row r="45" spans="2:20" ht="60" customHeight="1" x14ac:dyDescent="0.35">
      <c r="B45" s="41" t="s">
        <v>2840</v>
      </c>
      <c r="C45" s="80"/>
      <c r="D45" s="81"/>
      <c r="E45" s="81" t="s">
        <v>21</v>
      </c>
      <c r="F45" s="81" t="str">
        <f>IF(E45&lt;&gt;"", IFERROR(VLOOKUP(E45, Dashboard!$B56:$F61, 5, FALSE), ""), "")</f>
        <v/>
      </c>
      <c r="G45" s="82"/>
      <c r="H45" s="69"/>
      <c r="I45" s="69"/>
      <c r="J45" s="82"/>
      <c r="K45" s="82"/>
      <c r="L45" s="43"/>
      <c r="M45" s="43"/>
      <c r="N45" s="82"/>
      <c r="O45" s="82"/>
      <c r="P45" s="43"/>
      <c r="Q45" s="43" t="s">
        <v>21</v>
      </c>
      <c r="R45" s="82"/>
      <c r="S45" s="69"/>
      <c r="T45" s="82"/>
    </row>
    <row r="46" spans="2:20" ht="60" customHeight="1" x14ac:dyDescent="0.35">
      <c r="B46" s="41" t="s">
        <v>2841</v>
      </c>
      <c r="C46" s="80"/>
      <c r="D46" s="81"/>
      <c r="E46" s="81" t="s">
        <v>21</v>
      </c>
      <c r="F46" s="81" t="str">
        <f>IF(E46&lt;&gt;"", IFERROR(VLOOKUP(E46, Dashboard!$B56:$F61, 5, FALSE), ""), "")</f>
        <v/>
      </c>
      <c r="G46" s="82"/>
      <c r="H46" s="69"/>
      <c r="I46" s="69"/>
      <c r="J46" s="82"/>
      <c r="K46" s="82"/>
      <c r="L46" s="43"/>
      <c r="M46" s="43"/>
      <c r="N46" s="82"/>
      <c r="O46" s="82"/>
      <c r="P46" s="43"/>
      <c r="Q46" s="43" t="s">
        <v>21</v>
      </c>
      <c r="R46" s="82"/>
      <c r="S46" s="69"/>
      <c r="T46" s="82"/>
    </row>
    <row r="47" spans="2:20" ht="60" customHeight="1" x14ac:dyDescent="0.35">
      <c r="B47" s="41" t="s">
        <v>2842</v>
      </c>
      <c r="C47" s="80"/>
      <c r="D47" s="81"/>
      <c r="E47" s="81" t="s">
        <v>21</v>
      </c>
      <c r="F47" s="81" t="str">
        <f>IF(E47&lt;&gt;"", IFERROR(VLOOKUP(E47, Dashboard!$B56:$F61, 5, FALSE), ""), "")</f>
        <v/>
      </c>
      <c r="G47" s="82"/>
      <c r="H47" s="69"/>
      <c r="I47" s="69"/>
      <c r="J47" s="82"/>
      <c r="K47" s="82"/>
      <c r="L47" s="43"/>
      <c r="M47" s="43"/>
      <c r="N47" s="82"/>
      <c r="O47" s="82"/>
      <c r="P47" s="43"/>
      <c r="Q47" s="43" t="s">
        <v>21</v>
      </c>
      <c r="R47" s="82"/>
      <c r="S47" s="69"/>
      <c r="T47" s="82"/>
    </row>
    <row r="48" spans="2:20" ht="60" customHeight="1" x14ac:dyDescent="0.35">
      <c r="B48" s="41" t="s">
        <v>2843</v>
      </c>
      <c r="C48" s="80"/>
      <c r="D48" s="81"/>
      <c r="E48" s="81" t="s">
        <v>21</v>
      </c>
      <c r="F48" s="81" t="str">
        <f>IF(E48&lt;&gt;"", IFERROR(VLOOKUP(E48, Dashboard!$B56:$F61, 5, FALSE), ""), "")</f>
        <v/>
      </c>
      <c r="G48" s="82"/>
      <c r="H48" s="69"/>
      <c r="I48" s="69"/>
      <c r="J48" s="82"/>
      <c r="K48" s="82"/>
      <c r="L48" s="43"/>
      <c r="M48" s="43"/>
      <c r="N48" s="82"/>
      <c r="O48" s="82"/>
      <c r="P48" s="43"/>
      <c r="Q48" s="43" t="s">
        <v>21</v>
      </c>
      <c r="R48" s="82"/>
      <c r="S48" s="69"/>
      <c r="T48" s="82"/>
    </row>
    <row r="49" spans="2:20" ht="60" customHeight="1" x14ac:dyDescent="0.35">
      <c r="B49" s="41" t="s">
        <v>2844</v>
      </c>
      <c r="C49" s="80"/>
      <c r="D49" s="81"/>
      <c r="E49" s="81" t="s">
        <v>21</v>
      </c>
      <c r="F49" s="81" t="str">
        <f>IF(E49&lt;&gt;"", IFERROR(VLOOKUP(E49, Dashboard!$B56:$F61, 5, FALSE), ""), "")</f>
        <v/>
      </c>
      <c r="G49" s="82"/>
      <c r="H49" s="69"/>
      <c r="I49" s="69"/>
      <c r="J49" s="82"/>
      <c r="K49" s="82"/>
      <c r="L49" s="43"/>
      <c r="M49" s="43"/>
      <c r="N49" s="82"/>
      <c r="O49" s="82"/>
      <c r="P49" s="43"/>
      <c r="Q49" s="43" t="s">
        <v>21</v>
      </c>
      <c r="R49" s="82"/>
      <c r="S49" s="69"/>
      <c r="T49" s="82"/>
    </row>
    <row r="50" spans="2:20" ht="60" customHeight="1" x14ac:dyDescent="0.35">
      <c r="B50" s="41" t="s">
        <v>2845</v>
      </c>
      <c r="C50" s="80"/>
      <c r="D50" s="81"/>
      <c r="E50" s="81" t="s">
        <v>21</v>
      </c>
      <c r="F50" s="81" t="str">
        <f>IF(E50&lt;&gt;"", IFERROR(VLOOKUP(E50, Dashboard!$B56:$F61, 5, FALSE), ""), "")</f>
        <v/>
      </c>
      <c r="G50" s="82"/>
      <c r="H50" s="69"/>
      <c r="I50" s="69"/>
      <c r="J50" s="82"/>
      <c r="K50" s="82"/>
      <c r="L50" s="43"/>
      <c r="M50" s="43"/>
      <c r="N50" s="82"/>
      <c r="O50" s="82"/>
      <c r="P50" s="43"/>
      <c r="Q50" s="43" t="s">
        <v>21</v>
      </c>
      <c r="R50" s="82"/>
      <c r="S50" s="69"/>
      <c r="T50" s="82"/>
    </row>
    <row r="51" spans="2:20" ht="60" customHeight="1" x14ac:dyDescent="0.35">
      <c r="B51" s="41" t="s">
        <v>2846</v>
      </c>
      <c r="C51" s="80"/>
      <c r="D51" s="81"/>
      <c r="E51" s="81" t="s">
        <v>21</v>
      </c>
      <c r="F51" s="81" t="str">
        <f>IF(E51&lt;&gt;"", IFERROR(VLOOKUP(E51, Dashboard!$B56:$F61, 5, FALSE), ""), "")</f>
        <v/>
      </c>
      <c r="G51" s="82"/>
      <c r="H51" s="69"/>
      <c r="I51" s="69"/>
      <c r="J51" s="82"/>
      <c r="K51" s="82"/>
      <c r="L51" s="43"/>
      <c r="M51" s="43"/>
      <c r="N51" s="82"/>
      <c r="O51" s="82"/>
      <c r="P51" s="43"/>
      <c r="Q51" s="43" t="s">
        <v>21</v>
      </c>
      <c r="R51" s="82"/>
      <c r="S51" s="69"/>
      <c r="T51" s="82"/>
    </row>
    <row r="52" spans="2:20" ht="60" customHeight="1" x14ac:dyDescent="0.35">
      <c r="B52" s="41" t="s">
        <v>2847</v>
      </c>
      <c r="C52" s="80"/>
      <c r="D52" s="81"/>
      <c r="E52" s="81" t="s">
        <v>21</v>
      </c>
      <c r="F52" s="81" t="str">
        <f>IF(E52&lt;&gt;"", IFERROR(VLOOKUP(E52, Dashboard!$B56:$F61, 5, FALSE), ""), "")</f>
        <v/>
      </c>
      <c r="G52" s="82"/>
      <c r="H52" s="69"/>
      <c r="I52" s="69"/>
      <c r="J52" s="82"/>
      <c r="K52" s="82"/>
      <c r="L52" s="43"/>
      <c r="M52" s="43"/>
      <c r="N52" s="82"/>
      <c r="O52" s="82"/>
      <c r="P52" s="43"/>
      <c r="Q52" s="43" t="s">
        <v>21</v>
      </c>
      <c r="R52" s="82"/>
      <c r="S52" s="69"/>
      <c r="T52" s="82"/>
    </row>
    <row r="53" spans="2:20" ht="60" customHeight="1" x14ac:dyDescent="0.35">
      <c r="B53" s="41" t="s">
        <v>2848</v>
      </c>
      <c r="C53" s="80"/>
      <c r="D53" s="81"/>
      <c r="E53" s="81" t="s">
        <v>21</v>
      </c>
      <c r="F53" s="81" t="str">
        <f>IF(E53&lt;&gt;"", IFERROR(VLOOKUP(E53, Dashboard!$B56:$F61, 5, FALSE), ""), "")</f>
        <v/>
      </c>
      <c r="G53" s="82"/>
      <c r="H53" s="69"/>
      <c r="I53" s="69"/>
      <c r="J53" s="82"/>
      <c r="K53" s="82"/>
      <c r="L53" s="43"/>
      <c r="M53" s="43"/>
      <c r="N53" s="82"/>
      <c r="O53" s="82"/>
      <c r="P53" s="43"/>
      <c r="Q53" s="43" t="s">
        <v>21</v>
      </c>
      <c r="R53" s="82"/>
      <c r="S53" s="69"/>
      <c r="T53" s="82"/>
    </row>
    <row r="54" spans="2:20" ht="60" customHeight="1" x14ac:dyDescent="0.35">
      <c r="B54" s="41" t="s">
        <v>2849</v>
      </c>
      <c r="C54" s="80"/>
      <c r="D54" s="81"/>
      <c r="E54" s="81" t="s">
        <v>21</v>
      </c>
      <c r="F54" s="81" t="str">
        <f>IF(E54&lt;&gt;"", IFERROR(VLOOKUP(E54, Dashboard!$B56:$F61,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2601</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2850</v>
      </c>
      <c r="B1" s="107" t="s">
        <v>0</v>
      </c>
      <c r="C1" s="107" t="s">
        <v>2851</v>
      </c>
      <c r="D1" s="107" t="s">
        <v>10</v>
      </c>
      <c r="E1" s="107" t="s">
        <v>2852</v>
      </c>
      <c r="F1" s="107" t="s">
        <v>2853</v>
      </c>
      <c r="G1" s="107" t="s">
        <v>2854</v>
      </c>
      <c r="H1" s="107" t="s">
        <v>2855</v>
      </c>
      <c r="I1" s="107" t="s">
        <v>2856</v>
      </c>
      <c r="J1" s="107" t="s">
        <v>2857</v>
      </c>
      <c r="K1" s="107" t="s">
        <v>2858</v>
      </c>
      <c r="L1" s="107" t="s">
        <v>2859</v>
      </c>
      <c r="M1" s="107" t="s">
        <v>2860</v>
      </c>
      <c r="N1" s="107" t="s">
        <v>2861</v>
      </c>
      <c r="O1" s="107" t="s">
        <v>2862</v>
      </c>
      <c r="P1" s="107" t="s">
        <v>2863</v>
      </c>
      <c r="Q1" s="107" t="s">
        <v>2864</v>
      </c>
      <c r="R1" s="107" t="s">
        <v>2865</v>
      </c>
      <c r="S1" s="107" t="s">
        <v>2866</v>
      </c>
      <c r="T1" s="107" t="s">
        <v>2867</v>
      </c>
      <c r="U1" s="107" t="s">
        <v>2868</v>
      </c>
      <c r="V1" s="107" t="s">
        <v>2869</v>
      </c>
      <c r="W1" s="107" t="s">
        <v>2870</v>
      </c>
      <c r="X1" s="107" t="s">
        <v>2871</v>
      </c>
      <c r="Y1" s="107" t="s">
        <v>2872</v>
      </c>
      <c r="Z1" s="107" t="s">
        <v>2873</v>
      </c>
      <c r="AA1" s="107" t="s">
        <v>2874</v>
      </c>
      <c r="AB1" s="107" t="s">
        <v>2875</v>
      </c>
      <c r="AC1" s="107" t="s">
        <v>2876</v>
      </c>
      <c r="AD1" s="107" t="s">
        <v>2877</v>
      </c>
      <c r="AE1" s="107" t="s">
        <v>2878</v>
      </c>
      <c r="AF1" s="107" t="s">
        <v>2879</v>
      </c>
      <c r="AG1" s="107" t="s">
        <v>2880</v>
      </c>
      <c r="AH1" s="107" t="s">
        <v>2881</v>
      </c>
      <c r="AI1" s="107" t="s">
        <v>2882</v>
      </c>
      <c r="AJ1" s="107" t="s">
        <v>2883</v>
      </c>
      <c r="AK1" s="107" t="s">
        <v>2884</v>
      </c>
      <c r="AL1" s="107" t="s">
        <v>2885</v>
      </c>
      <c r="AM1" s="107" t="s">
        <v>2886</v>
      </c>
      <c r="AN1" s="107" t="s">
        <v>2887</v>
      </c>
      <c r="AO1" s="107" t="s">
        <v>2888</v>
      </c>
      <c r="AP1" s="107" t="s">
        <v>2889</v>
      </c>
      <c r="AQ1" s="107" t="s">
        <v>2890</v>
      </c>
      <c r="AR1" s="107" t="s">
        <v>2891</v>
      </c>
      <c r="AS1" s="107" t="s">
        <v>2892</v>
      </c>
      <c r="AT1" s="107" t="s">
        <v>2893</v>
      </c>
      <c r="AU1" s="107" t="s">
        <v>2894</v>
      </c>
      <c r="AV1" s="107" t="s">
        <v>2895</v>
      </c>
      <c r="AW1" s="108" t="s">
        <v>2896</v>
      </c>
    </row>
    <row r="2" spans="1:49" ht="60" customHeight="1" outlineLevel="1" x14ac:dyDescent="0.35">
      <c r="A2" s="100" t="s">
        <v>2897</v>
      </c>
      <c r="B2" s="83">
        <v>1</v>
      </c>
      <c r="C2" s="85" t="s">
        <v>21</v>
      </c>
      <c r="D2" s="87" t="s">
        <v>2898</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2897</v>
      </c>
      <c r="B3" s="84" t="s">
        <v>2899</v>
      </c>
      <c r="C3" s="86" t="s">
        <v>2900</v>
      </c>
      <c r="D3" s="88" t="s">
        <v>2901</v>
      </c>
      <c r="E3" s="88" t="s">
        <v>2902</v>
      </c>
      <c r="F3" s="89" t="s">
        <v>2903</v>
      </c>
      <c r="G3" s="89" t="s">
        <v>2904</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2897</v>
      </c>
      <c r="B4" s="84" t="s">
        <v>2905</v>
      </c>
      <c r="C4" s="86" t="s">
        <v>2906</v>
      </c>
      <c r="D4" s="88" t="s">
        <v>2907</v>
      </c>
      <c r="E4" s="88" t="s">
        <v>2908</v>
      </c>
      <c r="F4" s="89" t="s">
        <v>2903</v>
      </c>
      <c r="G4" s="89" t="s">
        <v>2909</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2897</v>
      </c>
      <c r="B5" s="84" t="s">
        <v>2910</v>
      </c>
      <c r="C5" s="86" t="s">
        <v>2911</v>
      </c>
      <c r="D5" s="88" t="s">
        <v>2912</v>
      </c>
      <c r="E5" s="88" t="s">
        <v>2913</v>
      </c>
      <c r="F5" s="89" t="s">
        <v>2903</v>
      </c>
      <c r="G5" s="89" t="s">
        <v>2914</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2897</v>
      </c>
      <c r="B6" s="84" t="s">
        <v>2915</v>
      </c>
      <c r="C6" s="86" t="s">
        <v>2916</v>
      </c>
      <c r="D6" s="88" t="s">
        <v>2917</v>
      </c>
      <c r="E6" s="88" t="s">
        <v>2918</v>
      </c>
      <c r="F6" s="89" t="s">
        <v>2903</v>
      </c>
      <c r="G6" s="89" t="s">
        <v>2904</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2897</v>
      </c>
      <c r="B7" s="84" t="s">
        <v>2919</v>
      </c>
      <c r="C7" s="86" t="s">
        <v>2920</v>
      </c>
      <c r="D7" s="88" t="s">
        <v>2921</v>
      </c>
      <c r="E7" s="88" t="s">
        <v>2922</v>
      </c>
      <c r="F7" s="89" t="s">
        <v>2903</v>
      </c>
      <c r="G7" s="89" t="s">
        <v>2914</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2923</v>
      </c>
      <c r="B8" s="83">
        <v>2</v>
      </c>
      <c r="C8" s="85" t="s">
        <v>21</v>
      </c>
      <c r="D8" s="87" t="s">
        <v>2924</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2923</v>
      </c>
      <c r="B9" s="84" t="s">
        <v>2925</v>
      </c>
      <c r="C9" s="86" t="s">
        <v>2926</v>
      </c>
      <c r="D9" s="88" t="s">
        <v>2927</v>
      </c>
      <c r="E9" s="88" t="s">
        <v>2928</v>
      </c>
      <c r="F9" s="89" t="s">
        <v>2929</v>
      </c>
      <c r="G9" s="89" t="s">
        <v>2904</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2923</v>
      </c>
      <c r="B10" s="84" t="s">
        <v>2930</v>
      </c>
      <c r="C10" s="86" t="s">
        <v>2931</v>
      </c>
      <c r="D10" s="88" t="s">
        <v>2932</v>
      </c>
      <c r="E10" s="88" t="s">
        <v>2933</v>
      </c>
      <c r="F10" s="89" t="s">
        <v>2929</v>
      </c>
      <c r="G10" s="89" t="s">
        <v>2904</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2923</v>
      </c>
      <c r="B11" s="84" t="s">
        <v>2934</v>
      </c>
      <c r="C11" s="86" t="s">
        <v>2935</v>
      </c>
      <c r="D11" s="88" t="s">
        <v>2936</v>
      </c>
      <c r="E11" s="88" t="s">
        <v>2937</v>
      </c>
      <c r="F11" s="89" t="s">
        <v>2929</v>
      </c>
      <c r="G11" s="89" t="s">
        <v>2909</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2923</v>
      </c>
      <c r="B12" s="84" t="s">
        <v>2938</v>
      </c>
      <c r="C12" s="86" t="s">
        <v>2939</v>
      </c>
      <c r="D12" s="88" t="s">
        <v>2940</v>
      </c>
      <c r="E12" s="88" t="s">
        <v>2941</v>
      </c>
      <c r="F12" s="89" t="s">
        <v>2929</v>
      </c>
      <c r="G12" s="89" t="s">
        <v>2914</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2923</v>
      </c>
      <c r="B13" s="84" t="s">
        <v>2942</v>
      </c>
      <c r="C13" s="86" t="s">
        <v>2943</v>
      </c>
      <c r="D13" s="88" t="s">
        <v>2944</v>
      </c>
      <c r="E13" s="88" t="s">
        <v>2945</v>
      </c>
      <c r="F13" s="89" t="s">
        <v>2929</v>
      </c>
      <c r="G13" s="89" t="s">
        <v>2946</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2923</v>
      </c>
      <c r="B14" s="84" t="s">
        <v>2947</v>
      </c>
      <c r="C14" s="86" t="s">
        <v>2948</v>
      </c>
      <c r="D14" s="88" t="s">
        <v>2949</v>
      </c>
      <c r="E14" s="88" t="s">
        <v>2950</v>
      </c>
      <c r="F14" s="89" t="s">
        <v>2929</v>
      </c>
      <c r="G14" s="89" t="s">
        <v>2946</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2923</v>
      </c>
      <c r="B15" s="84" t="s">
        <v>2951</v>
      </c>
      <c r="C15" s="86" t="s">
        <v>2952</v>
      </c>
      <c r="D15" s="88" t="s">
        <v>2953</v>
      </c>
      <c r="E15" s="88" t="s">
        <v>2954</v>
      </c>
      <c r="F15" s="89" t="s">
        <v>2929</v>
      </c>
      <c r="G15" s="89" t="s">
        <v>2946</v>
      </c>
      <c r="H15" s="89">
        <v>3</v>
      </c>
      <c r="I15" s="91">
        <f>IF(COUNTIF(J15:AW15,"&lt;&gt;")=0,"",SUMPRODUCT(((Recommendations[ImplStatus]="Implemented")+(Recommendations[ImplStatus]="Compensated"))*ISNUMBER(MATCH(Recommendations[Id],J15:AW15,0)))/COUNTIF(J15:AW15,"&lt;&gt;"))</f>
        <v>0</v>
      </c>
      <c r="J15" s="93" t="s">
        <v>1798</v>
      </c>
      <c r="K15" s="93" t="s">
        <v>1841</v>
      </c>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2955</v>
      </c>
      <c r="B16" s="83">
        <v>3</v>
      </c>
      <c r="C16" s="85" t="s">
        <v>21</v>
      </c>
      <c r="D16" s="87" t="s">
        <v>2956</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2955</v>
      </c>
      <c r="B17" s="84" t="s">
        <v>2957</v>
      </c>
      <c r="C17" s="86" t="s">
        <v>2958</v>
      </c>
      <c r="D17" s="88" t="s">
        <v>2959</v>
      </c>
      <c r="E17" s="88" t="s">
        <v>2960</v>
      </c>
      <c r="F17" s="89" t="s">
        <v>2961</v>
      </c>
      <c r="G17" s="89" t="s">
        <v>2962</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2955</v>
      </c>
      <c r="B18" s="84" t="s">
        <v>2963</v>
      </c>
      <c r="C18" s="86" t="s">
        <v>2964</v>
      </c>
      <c r="D18" s="88" t="s">
        <v>2965</v>
      </c>
      <c r="E18" s="88" t="s">
        <v>2966</v>
      </c>
      <c r="F18" s="89" t="s">
        <v>2961</v>
      </c>
      <c r="G18" s="89" t="s">
        <v>2904</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2955</v>
      </c>
      <c r="B19" s="84" t="s">
        <v>2967</v>
      </c>
      <c r="C19" s="86" t="s">
        <v>2968</v>
      </c>
      <c r="D19" s="88" t="s">
        <v>2969</v>
      </c>
      <c r="E19" s="88" t="s">
        <v>2970</v>
      </c>
      <c r="F19" s="89" t="s">
        <v>2961</v>
      </c>
      <c r="G19" s="89" t="s">
        <v>2946</v>
      </c>
      <c r="H19" s="89">
        <v>1</v>
      </c>
      <c r="I19" s="91">
        <f>IF(COUNTIF(J19:AW19,"&lt;&gt;")=0,"",SUMPRODUCT(((Recommendations[ImplStatus]="Implemented")+(Recommendations[ImplStatus]="Compensated"))*ISNUMBER(MATCH(Recommendations[Id],J19:AW19,0)))/COUNTIF(J19:AW19,"&lt;&gt;"))</f>
        <v>0</v>
      </c>
      <c r="J19" s="93" t="s">
        <v>557</v>
      </c>
      <c r="K19" s="93" t="s">
        <v>567</v>
      </c>
      <c r="L19" s="93" t="s">
        <v>585</v>
      </c>
      <c r="M19" s="93" t="s">
        <v>590</v>
      </c>
      <c r="N19" s="93" t="s">
        <v>617</v>
      </c>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2955</v>
      </c>
      <c r="B20" s="84" t="s">
        <v>2971</v>
      </c>
      <c r="C20" s="86" t="s">
        <v>2972</v>
      </c>
      <c r="D20" s="88" t="s">
        <v>2973</v>
      </c>
      <c r="E20" s="88" t="s">
        <v>2974</v>
      </c>
      <c r="F20" s="89" t="s">
        <v>2961</v>
      </c>
      <c r="G20" s="89" t="s">
        <v>2946</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2955</v>
      </c>
      <c r="B21" s="84" t="s">
        <v>2975</v>
      </c>
      <c r="C21" s="86" t="s">
        <v>2976</v>
      </c>
      <c r="D21" s="88" t="s">
        <v>2977</v>
      </c>
      <c r="E21" s="88" t="s">
        <v>2978</v>
      </c>
      <c r="F21" s="89" t="s">
        <v>2961</v>
      </c>
      <c r="G21" s="89" t="s">
        <v>2946</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2955</v>
      </c>
      <c r="B22" s="84" t="s">
        <v>2979</v>
      </c>
      <c r="C22" s="86" t="s">
        <v>2980</v>
      </c>
      <c r="D22" s="88" t="s">
        <v>2981</v>
      </c>
      <c r="E22" s="88" t="s">
        <v>2982</v>
      </c>
      <c r="F22" s="89" t="s">
        <v>2961</v>
      </c>
      <c r="G22" s="89" t="s">
        <v>2946</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2955</v>
      </c>
      <c r="B23" s="84" t="s">
        <v>2983</v>
      </c>
      <c r="C23" s="86" t="s">
        <v>2984</v>
      </c>
      <c r="D23" s="88" t="s">
        <v>2985</v>
      </c>
      <c r="E23" s="88" t="s">
        <v>2986</v>
      </c>
      <c r="F23" s="89" t="s">
        <v>2961</v>
      </c>
      <c r="G23" s="89" t="s">
        <v>2904</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2955</v>
      </c>
      <c r="B24" s="84" t="s">
        <v>2987</v>
      </c>
      <c r="C24" s="86" t="s">
        <v>2988</v>
      </c>
      <c r="D24" s="88" t="s">
        <v>2989</v>
      </c>
      <c r="E24" s="88" t="s">
        <v>2990</v>
      </c>
      <c r="F24" s="89" t="s">
        <v>2961</v>
      </c>
      <c r="G24" s="89" t="s">
        <v>2904</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2955</v>
      </c>
      <c r="B25" s="84" t="s">
        <v>2991</v>
      </c>
      <c r="C25" s="86" t="s">
        <v>2992</v>
      </c>
      <c r="D25" s="88" t="s">
        <v>2993</v>
      </c>
      <c r="E25" s="88" t="s">
        <v>2994</v>
      </c>
      <c r="F25" s="89" t="s">
        <v>2961</v>
      </c>
      <c r="G25" s="89" t="s">
        <v>2946</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2955</v>
      </c>
      <c r="B26" s="84" t="s">
        <v>2995</v>
      </c>
      <c r="C26" s="86" t="s">
        <v>2996</v>
      </c>
      <c r="D26" s="88" t="s">
        <v>2997</v>
      </c>
      <c r="E26" s="88" t="s">
        <v>2998</v>
      </c>
      <c r="F26" s="89" t="s">
        <v>2961</v>
      </c>
      <c r="G26" s="89" t="s">
        <v>2946</v>
      </c>
      <c r="H26" s="89">
        <v>2</v>
      </c>
      <c r="I26" s="91">
        <f>IF(COUNTIF(J26:AW26,"&lt;&gt;")=0,"",SUMPRODUCT(((Recommendations[ImplStatus]="Implemented")+(Recommendations[ImplStatus]="Compensated"))*ISNUMBER(MATCH(Recommendations[Id],J26:AW26,0)))/COUNTIF(J26:AW26,"&lt;&gt;"))</f>
        <v>0</v>
      </c>
      <c r="J26" s="93" t="s">
        <v>14</v>
      </c>
      <c r="K26" s="93" t="s">
        <v>104</v>
      </c>
      <c r="L26" s="93" t="s">
        <v>119</v>
      </c>
      <c r="M26" s="93" t="s">
        <v>164</v>
      </c>
      <c r="N26" s="93" t="s">
        <v>212</v>
      </c>
      <c r="O26" s="93" t="s">
        <v>222</v>
      </c>
      <c r="P26" s="93" t="s">
        <v>226</v>
      </c>
      <c r="Q26" s="93" t="s">
        <v>230</v>
      </c>
      <c r="R26" s="93" t="s">
        <v>249</v>
      </c>
      <c r="S26" s="93" t="s">
        <v>253</v>
      </c>
      <c r="T26" s="93" t="s">
        <v>377</v>
      </c>
      <c r="U26" s="93" t="s">
        <v>382</v>
      </c>
      <c r="V26" s="93" t="s">
        <v>387</v>
      </c>
      <c r="W26" s="93" t="s">
        <v>452</v>
      </c>
      <c r="X26" s="93" t="s">
        <v>460</v>
      </c>
      <c r="Y26" s="93" t="s">
        <v>463</v>
      </c>
      <c r="Z26" s="93" t="s">
        <v>464</v>
      </c>
      <c r="AA26" s="93" t="s">
        <v>469</v>
      </c>
      <c r="AB26" s="93" t="s">
        <v>572</v>
      </c>
      <c r="AC26" s="93" t="s">
        <v>575</v>
      </c>
      <c r="AD26" s="93" t="s">
        <v>687</v>
      </c>
      <c r="AE26" s="93" t="s">
        <v>692</v>
      </c>
      <c r="AF26" s="93" t="s">
        <v>693</v>
      </c>
      <c r="AG26" s="93" t="s">
        <v>703</v>
      </c>
      <c r="AH26" s="93" t="s">
        <v>720</v>
      </c>
      <c r="AI26" s="93" t="s">
        <v>781</v>
      </c>
      <c r="AJ26" s="93" t="s">
        <v>791</v>
      </c>
      <c r="AK26" s="93" t="s">
        <v>800</v>
      </c>
      <c r="AL26" s="93" t="s">
        <v>853</v>
      </c>
      <c r="AM26" s="93" t="s">
        <v>866</v>
      </c>
      <c r="AN26" s="93" t="s">
        <v>868</v>
      </c>
      <c r="AO26" s="93" t="s">
        <v>873</v>
      </c>
      <c r="AP26" s="93" t="s">
        <v>924</v>
      </c>
      <c r="AQ26" s="93" t="s">
        <v>939</v>
      </c>
      <c r="AR26" s="93" t="s">
        <v>967</v>
      </c>
      <c r="AS26" s="93" t="s">
        <v>970</v>
      </c>
      <c r="AT26" s="93" t="s">
        <v>1010</v>
      </c>
      <c r="AU26" s="93" t="s">
        <v>1077</v>
      </c>
      <c r="AV26" s="93" t="s">
        <v>1082</v>
      </c>
      <c r="AW26" s="104" t="s">
        <v>1808</v>
      </c>
    </row>
    <row r="27" spans="1:49" ht="60" customHeight="1" x14ac:dyDescent="0.35">
      <c r="A27" s="101" t="s">
        <v>2955</v>
      </c>
      <c r="B27" s="84" t="s">
        <v>2999</v>
      </c>
      <c r="C27" s="86" t="s">
        <v>3000</v>
      </c>
      <c r="D27" s="88" t="s">
        <v>3001</v>
      </c>
      <c r="E27" s="88" t="s">
        <v>3002</v>
      </c>
      <c r="F27" s="89" t="s">
        <v>2961</v>
      </c>
      <c r="G27" s="89" t="s">
        <v>2946</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2955</v>
      </c>
      <c r="B28" s="84" t="s">
        <v>3003</v>
      </c>
      <c r="C28" s="86" t="s">
        <v>3004</v>
      </c>
      <c r="D28" s="88" t="s">
        <v>3005</v>
      </c>
      <c r="E28" s="88" t="s">
        <v>3006</v>
      </c>
      <c r="F28" s="89" t="s">
        <v>2961</v>
      </c>
      <c r="G28" s="89" t="s">
        <v>2946</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2955</v>
      </c>
      <c r="B29" s="84" t="s">
        <v>3007</v>
      </c>
      <c r="C29" s="86" t="s">
        <v>3008</v>
      </c>
      <c r="D29" s="88" t="s">
        <v>3009</v>
      </c>
      <c r="E29" s="88" t="s">
        <v>3010</v>
      </c>
      <c r="F29" s="89" t="s">
        <v>2961</v>
      </c>
      <c r="G29" s="89" t="s">
        <v>2946</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2955</v>
      </c>
      <c r="B30" s="84" t="s">
        <v>3011</v>
      </c>
      <c r="C30" s="86" t="s">
        <v>3012</v>
      </c>
      <c r="D30" s="88" t="s">
        <v>3013</v>
      </c>
      <c r="E30" s="88" t="s">
        <v>3014</v>
      </c>
      <c r="F30" s="89" t="s">
        <v>2961</v>
      </c>
      <c r="G30" s="89" t="s">
        <v>2914</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3015</v>
      </c>
      <c r="B31" s="83">
        <v>4</v>
      </c>
      <c r="C31" s="85" t="s">
        <v>21</v>
      </c>
      <c r="D31" s="87" t="s">
        <v>3016</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3015</v>
      </c>
      <c r="B32" s="84" t="s">
        <v>3017</v>
      </c>
      <c r="C32" s="86" t="s">
        <v>3018</v>
      </c>
      <c r="D32" s="88" t="s">
        <v>3019</v>
      </c>
      <c r="E32" s="88" t="s">
        <v>3020</v>
      </c>
      <c r="F32" s="89" t="s">
        <v>3021</v>
      </c>
      <c r="G32" s="89" t="s">
        <v>2962</v>
      </c>
      <c r="H32" s="89">
        <v>1</v>
      </c>
      <c r="I32" s="91" t="str">
        <f>IF(COUNTIF(J32:AW32,"&lt;&gt;")=0,"",SUMPRODUCT(((Recommendations[ImplStatus]="Implemented")+(Recommendations[ImplStatus]="Compensated"))*ISNUMBER(MATCH(Recommendations[Id],J32:AW32,0)))/COUNTIF(J32:AW32,"&lt;&gt;"))</f>
        <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3015</v>
      </c>
      <c r="B33" s="84" t="s">
        <v>3022</v>
      </c>
      <c r="C33" s="86" t="s">
        <v>3023</v>
      </c>
      <c r="D33" s="88" t="s">
        <v>3024</v>
      </c>
      <c r="E33" s="88" t="s">
        <v>3025</v>
      </c>
      <c r="F33" s="89" t="s">
        <v>3021</v>
      </c>
      <c r="G33" s="89" t="s">
        <v>2962</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3015</v>
      </c>
      <c r="B34" s="84" t="s">
        <v>3026</v>
      </c>
      <c r="C34" s="86" t="s">
        <v>3027</v>
      </c>
      <c r="D34" s="88" t="s">
        <v>3028</v>
      </c>
      <c r="E34" s="88" t="s">
        <v>3029</v>
      </c>
      <c r="F34" s="89" t="s">
        <v>2903</v>
      </c>
      <c r="G34" s="89" t="s">
        <v>2946</v>
      </c>
      <c r="H34" s="89">
        <v>1</v>
      </c>
      <c r="I34" s="91">
        <f>IF(COUNTIF(J34:AW34,"&lt;&gt;")=0,"",SUMPRODUCT(((Recommendations[ImplStatus]="Implemented")+(Recommendations[ImplStatus]="Compensated"))*ISNUMBER(MATCH(Recommendations[Id],J34:AW34,0)))/COUNTIF(J34:AW34,"&lt;&gt;"))</f>
        <v>0</v>
      </c>
      <c r="J34" s="93" t="s">
        <v>25</v>
      </c>
      <c r="K34" s="93" t="s">
        <v>154</v>
      </c>
      <c r="L34" s="93" t="s">
        <v>159</v>
      </c>
      <c r="M34" s="93" t="s">
        <v>1063</v>
      </c>
      <c r="N34" s="93" t="s">
        <v>1068</v>
      </c>
      <c r="O34" s="93" t="s">
        <v>1621</v>
      </c>
      <c r="P34" s="93" t="s">
        <v>1730</v>
      </c>
      <c r="Q34" s="93" t="s">
        <v>2415</v>
      </c>
      <c r="R34" s="93" t="s">
        <v>2420</v>
      </c>
      <c r="S34" s="93" t="s">
        <v>2424</v>
      </c>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3015</v>
      </c>
      <c r="B35" s="84" t="s">
        <v>3030</v>
      </c>
      <c r="C35" s="86" t="s">
        <v>3031</v>
      </c>
      <c r="D35" s="88" t="s">
        <v>3032</v>
      </c>
      <c r="E35" s="88" t="s">
        <v>3033</v>
      </c>
      <c r="F35" s="89" t="s">
        <v>2903</v>
      </c>
      <c r="G35" s="89" t="s">
        <v>2946</v>
      </c>
      <c r="H35" s="89">
        <v>1</v>
      </c>
      <c r="I35" s="91">
        <f>IF(COUNTIF(J35:AW35,"&lt;&gt;")=0,"",SUMPRODUCT(((Recommendations[ImplStatus]="Implemented")+(Recommendations[ImplStatus]="Compensated"))*ISNUMBER(MATCH(Recommendations[Id],J35:AW35,0)))/COUNTIF(J35:AW35,"&lt;&gt;"))</f>
        <v>0</v>
      </c>
      <c r="J35" s="93" t="s">
        <v>169</v>
      </c>
      <c r="K35" s="93" t="s">
        <v>726</v>
      </c>
      <c r="L35" s="93" t="s">
        <v>1025</v>
      </c>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3015</v>
      </c>
      <c r="B36" s="84" t="s">
        <v>3034</v>
      </c>
      <c r="C36" s="86" t="s">
        <v>3035</v>
      </c>
      <c r="D36" s="88" t="s">
        <v>3036</v>
      </c>
      <c r="E36" s="88" t="s">
        <v>3037</v>
      </c>
      <c r="F36" s="89" t="s">
        <v>2903</v>
      </c>
      <c r="G36" s="89" t="s">
        <v>2946</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3015</v>
      </c>
      <c r="B37" s="84" t="s">
        <v>3038</v>
      </c>
      <c r="C37" s="86" t="s">
        <v>3039</v>
      </c>
      <c r="D37" s="88" t="s">
        <v>3040</v>
      </c>
      <c r="E37" s="88" t="s">
        <v>3041</v>
      </c>
      <c r="F37" s="89" t="s">
        <v>2903</v>
      </c>
      <c r="G37" s="89" t="s">
        <v>2946</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3015</v>
      </c>
      <c r="B38" s="84" t="s">
        <v>3042</v>
      </c>
      <c r="C38" s="86" t="s">
        <v>3043</v>
      </c>
      <c r="D38" s="88" t="s">
        <v>3044</v>
      </c>
      <c r="E38" s="88" t="s">
        <v>3045</v>
      </c>
      <c r="F38" s="89" t="s">
        <v>3046</v>
      </c>
      <c r="G38" s="89" t="s">
        <v>2946</v>
      </c>
      <c r="H38" s="89">
        <v>1</v>
      </c>
      <c r="I38" s="91">
        <f>IF(COUNTIF(J38:AW38,"&lt;&gt;")=0,"",SUMPRODUCT(((Recommendations[ImplStatus]="Implemented")+(Recommendations[ImplStatus]="Compensated"))*ISNUMBER(MATCH(Recommendations[Id],J38:AW38,0)))/COUNTIF(J38:AW38,"&lt;&gt;"))</f>
        <v>0</v>
      </c>
      <c r="J38" s="93" t="s">
        <v>1561</v>
      </c>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3015</v>
      </c>
      <c r="B39" s="84" t="s">
        <v>3047</v>
      </c>
      <c r="C39" s="86" t="s">
        <v>3048</v>
      </c>
      <c r="D39" s="88" t="s">
        <v>3049</v>
      </c>
      <c r="E39" s="88" t="s">
        <v>3050</v>
      </c>
      <c r="F39" s="89" t="s">
        <v>2903</v>
      </c>
      <c r="G39" s="89" t="s">
        <v>2946</v>
      </c>
      <c r="H39" s="89">
        <v>2</v>
      </c>
      <c r="I39" s="91">
        <f>IF(COUNTIF(J39:AW39,"&lt;&gt;")=0,"",SUMPRODUCT(((Recommendations[ImplStatus]="Implemented")+(Recommendations[ImplStatus]="Compensated"))*ISNUMBER(MATCH(Recommendations[Id],J39:AW39,0)))/COUNTIF(J39:AW39,"&lt;&gt;"))</f>
        <v>0</v>
      </c>
      <c r="J39" s="93" t="s">
        <v>89</v>
      </c>
      <c r="K39" s="93" t="s">
        <v>328</v>
      </c>
      <c r="L39" s="93" t="s">
        <v>333</v>
      </c>
      <c r="M39" s="93" t="s">
        <v>337</v>
      </c>
      <c r="N39" s="93" t="s">
        <v>342</v>
      </c>
      <c r="O39" s="93" t="s">
        <v>347</v>
      </c>
      <c r="P39" s="93" t="s">
        <v>352</v>
      </c>
      <c r="Q39" s="93" t="s">
        <v>357</v>
      </c>
      <c r="R39" s="93" t="s">
        <v>411</v>
      </c>
      <c r="S39" s="93" t="s">
        <v>416</v>
      </c>
      <c r="T39" s="93" t="s">
        <v>562</v>
      </c>
      <c r="U39" s="93" t="s">
        <v>776</v>
      </c>
      <c r="V39" s="93" t="s">
        <v>1338</v>
      </c>
      <c r="W39" s="93" t="s">
        <v>1343</v>
      </c>
      <c r="X39" s="93" t="s">
        <v>1347</v>
      </c>
      <c r="Y39" s="93" t="s">
        <v>1352</v>
      </c>
      <c r="Z39" s="93" t="s">
        <v>1357</v>
      </c>
      <c r="AA39" s="93" t="s">
        <v>1362</v>
      </c>
      <c r="AB39" s="93" t="s">
        <v>1367</v>
      </c>
      <c r="AC39" s="93" t="s">
        <v>1392</v>
      </c>
      <c r="AD39" s="93" t="s">
        <v>1416</v>
      </c>
      <c r="AE39" s="93" t="s">
        <v>2201</v>
      </c>
      <c r="AF39" s="93" t="s">
        <v>2205</v>
      </c>
      <c r="AG39" s="93" t="s">
        <v>2210</v>
      </c>
      <c r="AH39" s="93" t="s">
        <v>2215</v>
      </c>
      <c r="AI39" s="93" t="s">
        <v>2220</v>
      </c>
      <c r="AJ39" s="93" t="s">
        <v>2238</v>
      </c>
      <c r="AK39" s="93" t="s">
        <v>2389</v>
      </c>
      <c r="AL39" s="93" t="s">
        <v>2394</v>
      </c>
      <c r="AM39" s="93" t="s">
        <v>2398</v>
      </c>
      <c r="AN39" s="93" t="s">
        <v>2402</v>
      </c>
      <c r="AO39" s="93" t="s">
        <v>2407</v>
      </c>
      <c r="AP39" s="93" t="s">
        <v>2411</v>
      </c>
      <c r="AQ39" s="93" t="s">
        <v>2515</v>
      </c>
      <c r="AR39" s="93" t="s">
        <v>2520</v>
      </c>
      <c r="AS39" s="93" t="s">
        <v>2524</v>
      </c>
      <c r="AT39" s="93"/>
      <c r="AU39" s="93"/>
      <c r="AV39" s="93"/>
      <c r="AW39" s="104"/>
    </row>
    <row r="40" spans="1:49" ht="60" customHeight="1" x14ac:dyDescent="0.35">
      <c r="A40" s="101" t="s">
        <v>3015</v>
      </c>
      <c r="B40" s="84" t="s">
        <v>3051</v>
      </c>
      <c r="C40" s="86" t="s">
        <v>3052</v>
      </c>
      <c r="D40" s="88" t="s">
        <v>3053</v>
      </c>
      <c r="E40" s="88" t="s">
        <v>3054</v>
      </c>
      <c r="F40" s="89" t="s">
        <v>2903</v>
      </c>
      <c r="G40" s="89" t="s">
        <v>2946</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3015</v>
      </c>
      <c r="B41" s="84" t="s">
        <v>3055</v>
      </c>
      <c r="C41" s="86" t="s">
        <v>3056</v>
      </c>
      <c r="D41" s="88" t="s">
        <v>3057</v>
      </c>
      <c r="E41" s="88" t="s">
        <v>3058</v>
      </c>
      <c r="F41" s="89" t="s">
        <v>2903</v>
      </c>
      <c r="G41" s="89" t="s">
        <v>2946</v>
      </c>
      <c r="H41" s="89">
        <v>2</v>
      </c>
      <c r="I41" s="91">
        <f>IF(COUNTIF(J41:AW41,"&lt;&gt;")=0,"",SUMPRODUCT(((Recommendations[ImplStatus]="Implemented")+(Recommendations[ImplStatus]="Compensated"))*ISNUMBER(MATCH(Recommendations[Id],J41:AW41,0)))/COUNTIF(J41:AW41,"&lt;&gt;"))</f>
        <v>0</v>
      </c>
      <c r="J41" s="93" t="s">
        <v>1048</v>
      </c>
      <c r="K41" s="93" t="s">
        <v>1751</v>
      </c>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3015</v>
      </c>
      <c r="B42" s="84" t="s">
        <v>3059</v>
      </c>
      <c r="C42" s="86" t="s">
        <v>3060</v>
      </c>
      <c r="D42" s="88" t="s">
        <v>3061</v>
      </c>
      <c r="E42" s="88" t="s">
        <v>3062</v>
      </c>
      <c r="F42" s="89" t="s">
        <v>2961</v>
      </c>
      <c r="G42" s="89" t="s">
        <v>2946</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3015</v>
      </c>
      <c r="B43" s="84" t="s">
        <v>3063</v>
      </c>
      <c r="C43" s="86" t="s">
        <v>3064</v>
      </c>
      <c r="D43" s="88" t="s">
        <v>3065</v>
      </c>
      <c r="E43" s="88" t="s">
        <v>3066</v>
      </c>
      <c r="F43" s="89" t="s">
        <v>2961</v>
      </c>
      <c r="G43" s="89" t="s">
        <v>2946</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3067</v>
      </c>
      <c r="B44" s="83">
        <v>5</v>
      </c>
      <c r="C44" s="85" t="s">
        <v>21</v>
      </c>
      <c r="D44" s="87" t="s">
        <v>3068</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3067</v>
      </c>
      <c r="B45" s="84" t="s">
        <v>3069</v>
      </c>
      <c r="C45" s="86" t="s">
        <v>3070</v>
      </c>
      <c r="D45" s="88" t="s">
        <v>3071</v>
      </c>
      <c r="E45" s="88" t="s">
        <v>3072</v>
      </c>
      <c r="F45" s="89" t="s">
        <v>3046</v>
      </c>
      <c r="G45" s="89" t="s">
        <v>2904</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3067</v>
      </c>
      <c r="B46" s="84" t="s">
        <v>3073</v>
      </c>
      <c r="C46" s="86" t="s">
        <v>3074</v>
      </c>
      <c r="D46" s="88" t="s">
        <v>3075</v>
      </c>
      <c r="E46" s="88" t="s">
        <v>3076</v>
      </c>
      <c r="F46" s="89" t="s">
        <v>3046</v>
      </c>
      <c r="G46" s="89" t="s">
        <v>2946</v>
      </c>
      <c r="H46" s="89">
        <v>1</v>
      </c>
      <c r="I46" s="91">
        <f>IF(COUNTIF(J46:AW46,"&lt;&gt;")=0,"",SUMPRODUCT(((Recommendations[ImplStatus]="Implemented")+(Recommendations[ImplStatus]="Compensated"))*ISNUMBER(MATCH(Recommendations[Id],J46:AW46,0)))/COUNTIF(J46:AW46,"&lt;&gt;"))</f>
        <v>0</v>
      </c>
      <c r="J46" s="93" t="s">
        <v>1303</v>
      </c>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3067</v>
      </c>
      <c r="B47" s="84" t="s">
        <v>3077</v>
      </c>
      <c r="C47" s="86" t="s">
        <v>3078</v>
      </c>
      <c r="D47" s="88" t="s">
        <v>3079</v>
      </c>
      <c r="E47" s="88" t="s">
        <v>3080</v>
      </c>
      <c r="F47" s="89" t="s">
        <v>3046</v>
      </c>
      <c r="G47" s="89" t="s">
        <v>2946</v>
      </c>
      <c r="H47" s="89">
        <v>1</v>
      </c>
      <c r="I47" s="91">
        <f>IF(COUNTIF(J47:AW47,"&lt;&gt;")=0,"",SUMPRODUCT(((Recommendations[ImplStatus]="Implemented")+(Recommendations[ImplStatus]="Compensated"))*ISNUMBER(MATCH(Recommendations[Id],J47:AW47,0)))/COUNTIF(J47:AW47,"&lt;&gt;"))</f>
        <v>0</v>
      </c>
      <c r="J47" s="93" t="s">
        <v>1033</v>
      </c>
      <c r="K47" s="93" t="s">
        <v>1576</v>
      </c>
      <c r="L47" s="93" t="s">
        <v>1599</v>
      </c>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3067</v>
      </c>
      <c r="B48" s="84" t="s">
        <v>3081</v>
      </c>
      <c r="C48" s="86" t="s">
        <v>3082</v>
      </c>
      <c r="D48" s="88" t="s">
        <v>3083</v>
      </c>
      <c r="E48" s="88" t="s">
        <v>3084</v>
      </c>
      <c r="F48" s="89" t="s">
        <v>3046</v>
      </c>
      <c r="G48" s="89" t="s">
        <v>2946</v>
      </c>
      <c r="H48" s="89">
        <v>1</v>
      </c>
      <c r="I48" s="91">
        <f>IF(COUNTIF(J48:AW48,"&lt;&gt;")=0,"",SUMPRODUCT(((Recommendations[ImplStatus]="Implemented")+(Recommendations[ImplStatus]="Compensated"))*ISNUMBER(MATCH(Recommendations[Id],J48:AW48,0)))/COUNTIF(J48:AW48,"&lt;&gt;"))</f>
        <v>0</v>
      </c>
      <c r="J48" s="93" t="s">
        <v>84</v>
      </c>
      <c r="K48" s="93" t="s">
        <v>124</v>
      </c>
      <c r="L48" s="93" t="s">
        <v>391</v>
      </c>
      <c r="M48" s="93" t="s">
        <v>444</v>
      </c>
      <c r="N48" s="93" t="s">
        <v>2285</v>
      </c>
      <c r="O48" s="93" t="s">
        <v>2295</v>
      </c>
      <c r="P48" s="93" t="s">
        <v>2300</v>
      </c>
      <c r="Q48" s="93" t="s">
        <v>2304</v>
      </c>
      <c r="R48" s="93" t="s">
        <v>2308</v>
      </c>
      <c r="S48" s="93" t="s">
        <v>2313</v>
      </c>
      <c r="T48" s="93" t="s">
        <v>2316</v>
      </c>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3067</v>
      </c>
      <c r="B49" s="84" t="s">
        <v>3085</v>
      </c>
      <c r="C49" s="86" t="s">
        <v>3086</v>
      </c>
      <c r="D49" s="88" t="s">
        <v>3087</v>
      </c>
      <c r="E49" s="88" t="s">
        <v>3088</v>
      </c>
      <c r="F49" s="89" t="s">
        <v>3046</v>
      </c>
      <c r="G49" s="89" t="s">
        <v>2904</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3067</v>
      </c>
      <c r="B50" s="84" t="s">
        <v>3089</v>
      </c>
      <c r="C50" s="86" t="s">
        <v>3090</v>
      </c>
      <c r="D50" s="88" t="s">
        <v>3091</v>
      </c>
      <c r="E50" s="88" t="s">
        <v>3092</v>
      </c>
      <c r="F50" s="89" t="s">
        <v>3046</v>
      </c>
      <c r="G50" s="89" t="s">
        <v>2962</v>
      </c>
      <c r="H50" s="89">
        <v>2</v>
      </c>
      <c r="I50" s="91">
        <f>IF(COUNTIF(J50:AW50,"&lt;&gt;")=0,"",SUMPRODUCT(((Recommendations[ImplStatus]="Implemented")+(Recommendations[ImplStatus]="Compensated"))*ISNUMBER(MATCH(Recommendations[Id],J50:AW50,0)))/COUNTIF(J50:AW50,"&lt;&gt;"))</f>
        <v>0</v>
      </c>
      <c r="J50" s="93" t="s">
        <v>786</v>
      </c>
      <c r="K50" s="93" t="s">
        <v>805</v>
      </c>
      <c r="L50" s="93" t="s">
        <v>810</v>
      </c>
      <c r="M50" s="93" t="s">
        <v>815</v>
      </c>
      <c r="N50" s="93" t="s">
        <v>935</v>
      </c>
      <c r="O50" s="93" t="s">
        <v>1581</v>
      </c>
      <c r="P50" s="93" t="s">
        <v>1586</v>
      </c>
      <c r="Q50" s="93" t="s">
        <v>1596</v>
      </c>
      <c r="R50" s="93" t="s">
        <v>2190</v>
      </c>
      <c r="S50" s="93" t="s">
        <v>2195</v>
      </c>
      <c r="T50" s="93" t="s">
        <v>2198</v>
      </c>
      <c r="U50" s="93" t="s">
        <v>2428</v>
      </c>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3093</v>
      </c>
      <c r="B51" s="83">
        <v>6</v>
      </c>
      <c r="C51" s="85" t="s">
        <v>21</v>
      </c>
      <c r="D51" s="87" t="s">
        <v>3094</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3093</v>
      </c>
      <c r="B52" s="84" t="s">
        <v>3095</v>
      </c>
      <c r="C52" s="86" t="s">
        <v>3096</v>
      </c>
      <c r="D52" s="88" t="s">
        <v>3097</v>
      </c>
      <c r="E52" s="88" t="s">
        <v>3098</v>
      </c>
      <c r="F52" s="89" t="s">
        <v>3021</v>
      </c>
      <c r="G52" s="89" t="s">
        <v>2962</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3093</v>
      </c>
      <c r="B53" s="84" t="s">
        <v>3099</v>
      </c>
      <c r="C53" s="86" t="s">
        <v>3100</v>
      </c>
      <c r="D53" s="88" t="s">
        <v>3101</v>
      </c>
      <c r="E53" s="88" t="s">
        <v>3102</v>
      </c>
      <c r="F53" s="89" t="s">
        <v>3021</v>
      </c>
      <c r="G53" s="89" t="s">
        <v>2962</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3093</v>
      </c>
      <c r="B54" s="84" t="s">
        <v>3103</v>
      </c>
      <c r="C54" s="86" t="s">
        <v>3104</v>
      </c>
      <c r="D54" s="88" t="s">
        <v>3105</v>
      </c>
      <c r="E54" s="88" t="s">
        <v>3106</v>
      </c>
      <c r="F54" s="89" t="s">
        <v>3046</v>
      </c>
      <c r="G54" s="89" t="s">
        <v>2946</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3093</v>
      </c>
      <c r="B55" s="84" t="s">
        <v>3107</v>
      </c>
      <c r="C55" s="86" t="s">
        <v>3108</v>
      </c>
      <c r="D55" s="88" t="s">
        <v>3109</v>
      </c>
      <c r="E55" s="88" t="s">
        <v>3110</v>
      </c>
      <c r="F55" s="89" t="s">
        <v>3046</v>
      </c>
      <c r="G55" s="89" t="s">
        <v>2946</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3093</v>
      </c>
      <c r="B56" s="84" t="s">
        <v>3111</v>
      </c>
      <c r="C56" s="86" t="s">
        <v>3112</v>
      </c>
      <c r="D56" s="88" t="s">
        <v>3113</v>
      </c>
      <c r="E56" s="88" t="s">
        <v>3114</v>
      </c>
      <c r="F56" s="89" t="s">
        <v>3046</v>
      </c>
      <c r="G56" s="89" t="s">
        <v>2946</v>
      </c>
      <c r="H56" s="89">
        <v>1</v>
      </c>
      <c r="I56" s="91">
        <f>IF(COUNTIF(J56:AW56,"&lt;&gt;")=0,"",SUMPRODUCT(((Recommendations[ImplStatus]="Implemented")+(Recommendations[ImplStatus]="Compensated"))*ISNUMBER(MATCH(Recommendations[Id],J56:AW56,0)))/COUNTIF(J56:AW56,"&lt;&gt;"))</f>
        <v>0</v>
      </c>
      <c r="J56" s="93" t="s">
        <v>1604</v>
      </c>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3093</v>
      </c>
      <c r="B57" s="84" t="s">
        <v>3115</v>
      </c>
      <c r="C57" s="86" t="s">
        <v>3116</v>
      </c>
      <c r="D57" s="88" t="s">
        <v>3117</v>
      </c>
      <c r="E57" s="88" t="s">
        <v>3118</v>
      </c>
      <c r="F57" s="89" t="s">
        <v>2929</v>
      </c>
      <c r="G57" s="89" t="s">
        <v>2904</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3093</v>
      </c>
      <c r="B58" s="84" t="s">
        <v>3119</v>
      </c>
      <c r="C58" s="86" t="s">
        <v>3120</v>
      </c>
      <c r="D58" s="88" t="s">
        <v>3121</v>
      </c>
      <c r="E58" s="88" t="s">
        <v>3122</v>
      </c>
      <c r="F58" s="89" t="s">
        <v>3046</v>
      </c>
      <c r="G58" s="89" t="s">
        <v>2946</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3093</v>
      </c>
      <c r="B59" s="84" t="s">
        <v>3123</v>
      </c>
      <c r="C59" s="86" t="s">
        <v>3124</v>
      </c>
      <c r="D59" s="88" t="s">
        <v>3125</v>
      </c>
      <c r="E59" s="88" t="s">
        <v>3126</v>
      </c>
      <c r="F59" s="89" t="s">
        <v>3046</v>
      </c>
      <c r="G59" s="89" t="s">
        <v>2962</v>
      </c>
      <c r="H59" s="89">
        <v>3</v>
      </c>
      <c r="I59" s="91">
        <f>IF(COUNTIF(J59:AW59,"&lt;&gt;")=0,"",SUMPRODUCT(((Recommendations[ImplStatus]="Implemented")+(Recommendations[ImplStatus]="Compensated"))*ISNUMBER(MATCH(Recommendations[Id],J59:AW59,0)))/COUNTIF(J59:AW59,"&lt;&gt;"))</f>
        <v>0</v>
      </c>
      <c r="J59" s="93" t="s">
        <v>557</v>
      </c>
      <c r="K59" s="93" t="s">
        <v>617</v>
      </c>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3127</v>
      </c>
      <c r="B60" s="83">
        <v>7</v>
      </c>
      <c r="C60" s="85" t="s">
        <v>21</v>
      </c>
      <c r="D60" s="87" t="s">
        <v>3128</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3127</v>
      </c>
      <c r="B61" s="84" t="s">
        <v>3129</v>
      </c>
      <c r="C61" s="86" t="s">
        <v>3130</v>
      </c>
      <c r="D61" s="88" t="s">
        <v>3131</v>
      </c>
      <c r="E61" s="88" t="s">
        <v>3132</v>
      </c>
      <c r="F61" s="89" t="s">
        <v>3021</v>
      </c>
      <c r="G61" s="89" t="s">
        <v>2962</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3127</v>
      </c>
      <c r="B62" s="84" t="s">
        <v>3133</v>
      </c>
      <c r="C62" s="86" t="s">
        <v>3134</v>
      </c>
      <c r="D62" s="88" t="s">
        <v>3135</v>
      </c>
      <c r="E62" s="88" t="s">
        <v>3136</v>
      </c>
      <c r="F62" s="89" t="s">
        <v>3021</v>
      </c>
      <c r="G62" s="89" t="s">
        <v>2962</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3127</v>
      </c>
      <c r="B63" s="84" t="s">
        <v>3137</v>
      </c>
      <c r="C63" s="86" t="s">
        <v>3138</v>
      </c>
      <c r="D63" s="88" t="s">
        <v>3139</v>
      </c>
      <c r="E63" s="88" t="s">
        <v>3140</v>
      </c>
      <c r="F63" s="89" t="s">
        <v>2929</v>
      </c>
      <c r="G63" s="89" t="s">
        <v>2946</v>
      </c>
      <c r="H63" s="89">
        <v>1</v>
      </c>
      <c r="I63" s="91" t="str">
        <f>IF(COUNTIF(J63:AW63,"&lt;&gt;")=0,"",SUMPRODUCT(((Recommendations[ImplStatus]="Implemented")+(Recommendations[ImplStatus]="Compensated"))*ISNUMBER(MATCH(Recommendations[Id],J63:AW63,0)))/COUNTIF(J63:AW63,"&lt;&gt;"))</f>
        <v/>
      </c>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3127</v>
      </c>
      <c r="B64" s="84" t="s">
        <v>3141</v>
      </c>
      <c r="C64" s="86" t="s">
        <v>3142</v>
      </c>
      <c r="D64" s="88" t="s">
        <v>3143</v>
      </c>
      <c r="E64" s="88" t="s">
        <v>3144</v>
      </c>
      <c r="F64" s="89" t="s">
        <v>2929</v>
      </c>
      <c r="G64" s="89" t="s">
        <v>2946</v>
      </c>
      <c r="H64" s="89">
        <v>1</v>
      </c>
      <c r="I64" s="91">
        <f>IF(COUNTIF(J64:AW64,"&lt;&gt;")=0,"",SUMPRODUCT(((Recommendations[ImplStatus]="Implemented")+(Recommendations[ImplStatus]="Compensated"))*ISNUMBER(MATCH(Recommendations[Id],J64:AW64,0)))/COUNTIF(J64:AW64,"&lt;&gt;"))</f>
        <v>0</v>
      </c>
      <c r="J64" s="93" t="s">
        <v>233</v>
      </c>
      <c r="K64" s="93" t="s">
        <v>396</v>
      </c>
      <c r="L64" s="93" t="s">
        <v>477</v>
      </c>
      <c r="M64" s="93" t="s">
        <v>625</v>
      </c>
      <c r="N64" s="93" t="s">
        <v>699</v>
      </c>
      <c r="O64" s="93" t="s">
        <v>878</v>
      </c>
      <c r="P64" s="93" t="s">
        <v>2592</v>
      </c>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3127</v>
      </c>
      <c r="B65" s="84" t="s">
        <v>3145</v>
      </c>
      <c r="C65" s="86" t="s">
        <v>3146</v>
      </c>
      <c r="D65" s="88" t="s">
        <v>3147</v>
      </c>
      <c r="E65" s="88" t="s">
        <v>3148</v>
      </c>
      <c r="F65" s="89" t="s">
        <v>2929</v>
      </c>
      <c r="G65" s="89" t="s">
        <v>2904</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3127</v>
      </c>
      <c r="B66" s="84" t="s">
        <v>3149</v>
      </c>
      <c r="C66" s="86" t="s">
        <v>3150</v>
      </c>
      <c r="D66" s="88" t="s">
        <v>3151</v>
      </c>
      <c r="E66" s="88" t="s">
        <v>3152</v>
      </c>
      <c r="F66" s="89" t="s">
        <v>2929</v>
      </c>
      <c r="G66" s="89" t="s">
        <v>2904</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3127</v>
      </c>
      <c r="B67" s="84" t="s">
        <v>3153</v>
      </c>
      <c r="C67" s="86" t="s">
        <v>3154</v>
      </c>
      <c r="D67" s="88" t="s">
        <v>3155</v>
      </c>
      <c r="E67" s="88" t="s">
        <v>3156</v>
      </c>
      <c r="F67" s="89" t="s">
        <v>2929</v>
      </c>
      <c r="G67" s="89" t="s">
        <v>2909</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3157</v>
      </c>
      <c r="B68" s="83">
        <v>8</v>
      </c>
      <c r="C68" s="85" t="s">
        <v>21</v>
      </c>
      <c r="D68" s="87" t="s">
        <v>3158</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3157</v>
      </c>
      <c r="B69" s="84" t="s">
        <v>3159</v>
      </c>
      <c r="C69" s="86" t="s">
        <v>3160</v>
      </c>
      <c r="D69" s="88" t="s">
        <v>3161</v>
      </c>
      <c r="E69" s="88" t="s">
        <v>3162</v>
      </c>
      <c r="F69" s="89" t="s">
        <v>3021</v>
      </c>
      <c r="G69" s="89" t="s">
        <v>2962</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3157</v>
      </c>
      <c r="B70" s="84" t="s">
        <v>3163</v>
      </c>
      <c r="C70" s="86" t="s">
        <v>3164</v>
      </c>
      <c r="D70" s="88" t="s">
        <v>3165</v>
      </c>
      <c r="E70" s="88" t="s">
        <v>3166</v>
      </c>
      <c r="F70" s="89" t="s">
        <v>2961</v>
      </c>
      <c r="G70" s="89" t="s">
        <v>2914</v>
      </c>
      <c r="H70" s="89">
        <v>1</v>
      </c>
      <c r="I70" s="91">
        <f>IF(COUNTIF(J70:AW70,"&lt;&gt;")=0,"",SUMPRODUCT(((Recommendations[ImplStatus]="Implemented")+(Recommendations[ImplStatus]="Compensated"))*ISNUMBER(MATCH(Recommendations[Id],J70:AW70,0)))/COUNTIF(J70:AW70,"&lt;&gt;"))</f>
        <v>0</v>
      </c>
      <c r="J70" s="93" t="s">
        <v>179</v>
      </c>
      <c r="K70" s="93" t="s">
        <v>187</v>
      </c>
      <c r="L70" s="93" t="s">
        <v>258</v>
      </c>
      <c r="M70" s="93" t="s">
        <v>263</v>
      </c>
      <c r="N70" s="93" t="s">
        <v>268</v>
      </c>
      <c r="O70" s="93" t="s">
        <v>273</v>
      </c>
      <c r="P70" s="93" t="s">
        <v>277</v>
      </c>
      <c r="Q70" s="93" t="s">
        <v>281</v>
      </c>
      <c r="R70" s="93" t="s">
        <v>285</v>
      </c>
      <c r="S70" s="93" t="s">
        <v>289</v>
      </c>
      <c r="T70" s="93" t="s">
        <v>486</v>
      </c>
      <c r="U70" s="93" t="s">
        <v>497</v>
      </c>
      <c r="V70" s="93" t="s">
        <v>502</v>
      </c>
      <c r="W70" s="93" t="s">
        <v>504</v>
      </c>
      <c r="X70" s="93" t="s">
        <v>506</v>
      </c>
      <c r="Y70" s="93" t="s">
        <v>508</v>
      </c>
      <c r="Z70" s="93" t="s">
        <v>510</v>
      </c>
      <c r="AA70" s="93" t="s">
        <v>512</v>
      </c>
      <c r="AB70" s="93" t="s">
        <v>514</v>
      </c>
      <c r="AC70" s="93" t="s">
        <v>516</v>
      </c>
      <c r="AD70" s="93" t="s">
        <v>518</v>
      </c>
      <c r="AE70" s="93" t="s">
        <v>520</v>
      </c>
      <c r="AF70" s="93" t="s">
        <v>552</v>
      </c>
      <c r="AG70" s="93" t="s">
        <v>580</v>
      </c>
      <c r="AH70" s="93" t="s">
        <v>600</v>
      </c>
      <c r="AI70" s="93" t="s">
        <v>615</v>
      </c>
      <c r="AJ70" s="93" t="s">
        <v>630</v>
      </c>
      <c r="AK70" s="93" t="s">
        <v>632</v>
      </c>
      <c r="AL70" s="93" t="s">
        <v>634</v>
      </c>
      <c r="AM70" s="93" t="s">
        <v>636</v>
      </c>
      <c r="AN70" s="93" t="s">
        <v>651</v>
      </c>
      <c r="AO70" s="93" t="s">
        <v>653</v>
      </c>
      <c r="AP70" s="93" t="s">
        <v>656</v>
      </c>
      <c r="AQ70" s="93" t="s">
        <v>658</v>
      </c>
      <c r="AR70" s="93" t="s">
        <v>660</v>
      </c>
      <c r="AS70" s="93" t="s">
        <v>662</v>
      </c>
      <c r="AT70" s="93" t="s">
        <v>667</v>
      </c>
      <c r="AU70" s="93" t="s">
        <v>672</v>
      </c>
      <c r="AV70" s="93" t="s">
        <v>674</v>
      </c>
      <c r="AW70" s="104" t="s">
        <v>676</v>
      </c>
    </row>
    <row r="71" spans="1:49" ht="60" customHeight="1" x14ac:dyDescent="0.35">
      <c r="A71" s="101" t="s">
        <v>3157</v>
      </c>
      <c r="B71" s="84" t="s">
        <v>3167</v>
      </c>
      <c r="C71" s="86" t="s">
        <v>3168</v>
      </c>
      <c r="D71" s="88" t="s">
        <v>3169</v>
      </c>
      <c r="E71" s="88" t="s">
        <v>3170</v>
      </c>
      <c r="F71" s="89" t="s">
        <v>2961</v>
      </c>
      <c r="G71" s="89" t="s">
        <v>2946</v>
      </c>
      <c r="H71" s="89">
        <v>1</v>
      </c>
      <c r="I71" s="91">
        <f>IF(COUNTIF(J71:AW71,"&lt;&gt;")=0,"",SUMPRODUCT(((Recommendations[ImplStatus]="Implemented")+(Recommendations[ImplStatus]="Compensated"))*ISNUMBER(MATCH(Recommendations[Id],J71:AW71,0)))/COUNTIF(J71:AW71,"&lt;&gt;"))</f>
        <v>0</v>
      </c>
      <c r="J71" s="93" t="s">
        <v>1896</v>
      </c>
      <c r="K71" s="93" t="s">
        <v>2177</v>
      </c>
      <c r="L71" s="93" t="s">
        <v>2447</v>
      </c>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3157</v>
      </c>
      <c r="B72" s="84" t="s">
        <v>3171</v>
      </c>
      <c r="C72" s="86" t="s">
        <v>3172</v>
      </c>
      <c r="D72" s="88" t="s">
        <v>3173</v>
      </c>
      <c r="E72" s="88" t="s">
        <v>3174</v>
      </c>
      <c r="F72" s="89" t="s">
        <v>3175</v>
      </c>
      <c r="G72" s="89" t="s">
        <v>2946</v>
      </c>
      <c r="H72" s="89">
        <v>2</v>
      </c>
      <c r="I72" s="91">
        <f>IF(COUNTIF(J72:AW72,"&lt;&gt;")=0,"",SUMPRODUCT(((Recommendations[ImplStatus]="Implemented")+(Recommendations[ImplStatus]="Compensated"))*ISNUMBER(MATCH(Recommendations[Id],J72:AW72,0)))/COUNTIF(J72:AW72,"&lt;&gt;"))</f>
        <v>0</v>
      </c>
      <c r="J72" s="93" t="s">
        <v>436</v>
      </c>
      <c r="K72" s="93" t="s">
        <v>441</v>
      </c>
      <c r="L72" s="93" t="s">
        <v>610</v>
      </c>
      <c r="M72" s="93" t="s">
        <v>1770</v>
      </c>
      <c r="N72" s="93" t="s">
        <v>1790</v>
      </c>
      <c r="O72" s="93" t="s">
        <v>2457</v>
      </c>
      <c r="P72" s="93" t="s">
        <v>2462</v>
      </c>
      <c r="Q72" s="93" t="s">
        <v>2466</v>
      </c>
      <c r="R72" s="93" t="s">
        <v>2470</v>
      </c>
      <c r="S72" s="93" t="s">
        <v>2475</v>
      </c>
      <c r="T72" s="93" t="s">
        <v>2478</v>
      </c>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3157</v>
      </c>
      <c r="B73" s="84" t="s">
        <v>3176</v>
      </c>
      <c r="C73" s="86" t="s">
        <v>3177</v>
      </c>
      <c r="D73" s="88" t="s">
        <v>3178</v>
      </c>
      <c r="E73" s="88" t="s">
        <v>3179</v>
      </c>
      <c r="F73" s="89" t="s">
        <v>2961</v>
      </c>
      <c r="G73" s="89" t="s">
        <v>2914</v>
      </c>
      <c r="H73" s="89">
        <v>2</v>
      </c>
      <c r="I73" s="91">
        <f>IF(COUNTIF(J73:AW73,"&lt;&gt;")=0,"",SUMPRODUCT(((Recommendations[ImplStatus]="Implemented")+(Recommendations[ImplStatus]="Compensated"))*ISNUMBER(MATCH(Recommendations[Id],J73:AW73,0)))/COUNTIF(J73:AW73,"&lt;&gt;"))</f>
        <v>0</v>
      </c>
      <c r="J73" s="93" t="s">
        <v>273</v>
      </c>
      <c r="K73" s="93" t="s">
        <v>277</v>
      </c>
      <c r="L73" s="93" t="s">
        <v>281</v>
      </c>
      <c r="M73" s="93" t="s">
        <v>285</v>
      </c>
      <c r="N73" s="93" t="s">
        <v>289</v>
      </c>
      <c r="O73" s="93" t="s">
        <v>486</v>
      </c>
      <c r="P73" s="93" t="s">
        <v>497</v>
      </c>
      <c r="Q73" s="93" t="s">
        <v>502</v>
      </c>
      <c r="R73" s="93" t="s">
        <v>504</v>
      </c>
      <c r="S73" s="93" t="s">
        <v>506</v>
      </c>
      <c r="T73" s="93" t="s">
        <v>508</v>
      </c>
      <c r="U73" s="93" t="s">
        <v>510</v>
      </c>
      <c r="V73" s="93" t="s">
        <v>512</v>
      </c>
      <c r="W73" s="93" t="s">
        <v>514</v>
      </c>
      <c r="X73" s="93" t="s">
        <v>516</v>
      </c>
      <c r="Y73" s="93" t="s">
        <v>518</v>
      </c>
      <c r="Z73" s="93" t="s">
        <v>520</v>
      </c>
      <c r="AA73" s="93" t="s">
        <v>552</v>
      </c>
      <c r="AB73" s="93" t="s">
        <v>580</v>
      </c>
      <c r="AC73" s="93" t="s">
        <v>600</v>
      </c>
      <c r="AD73" s="93" t="s">
        <v>615</v>
      </c>
      <c r="AE73" s="93" t="s">
        <v>630</v>
      </c>
      <c r="AF73" s="93" t="s">
        <v>632</v>
      </c>
      <c r="AG73" s="93" t="s">
        <v>634</v>
      </c>
      <c r="AH73" s="93" t="s">
        <v>636</v>
      </c>
      <c r="AI73" s="93" t="s">
        <v>638</v>
      </c>
      <c r="AJ73" s="93" t="s">
        <v>641</v>
      </c>
      <c r="AK73" s="93" t="s">
        <v>644</v>
      </c>
      <c r="AL73" s="93" t="s">
        <v>647</v>
      </c>
      <c r="AM73" s="93" t="s">
        <v>651</v>
      </c>
      <c r="AN73" s="93" t="s">
        <v>653</v>
      </c>
      <c r="AO73" s="93" t="s">
        <v>656</v>
      </c>
      <c r="AP73" s="93" t="s">
        <v>658</v>
      </c>
      <c r="AQ73" s="93" t="s">
        <v>660</v>
      </c>
      <c r="AR73" s="93" t="s">
        <v>662</v>
      </c>
      <c r="AS73" s="93" t="s">
        <v>667</v>
      </c>
      <c r="AT73" s="93" t="s">
        <v>672</v>
      </c>
      <c r="AU73" s="93" t="s">
        <v>674</v>
      </c>
      <c r="AV73" s="93" t="s">
        <v>676</v>
      </c>
      <c r="AW73" s="104" t="s">
        <v>679</v>
      </c>
    </row>
    <row r="74" spans="1:49" ht="60" customHeight="1" x14ac:dyDescent="0.35">
      <c r="A74" s="101" t="s">
        <v>3157</v>
      </c>
      <c r="B74" s="84" t="s">
        <v>3180</v>
      </c>
      <c r="C74" s="86" t="s">
        <v>3181</v>
      </c>
      <c r="D74" s="88" t="s">
        <v>3182</v>
      </c>
      <c r="E74" s="88" t="s">
        <v>3183</v>
      </c>
      <c r="F74" s="89" t="s">
        <v>2961</v>
      </c>
      <c r="G74" s="89" t="s">
        <v>2914</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3157</v>
      </c>
      <c r="B75" s="84" t="s">
        <v>3184</v>
      </c>
      <c r="C75" s="86" t="s">
        <v>3185</v>
      </c>
      <c r="D75" s="88" t="s">
        <v>3186</v>
      </c>
      <c r="E75" s="88" t="s">
        <v>3187</v>
      </c>
      <c r="F75" s="89" t="s">
        <v>2961</v>
      </c>
      <c r="G75" s="89" t="s">
        <v>2914</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3157</v>
      </c>
      <c r="B76" s="84" t="s">
        <v>3188</v>
      </c>
      <c r="C76" s="86" t="s">
        <v>3189</v>
      </c>
      <c r="D76" s="88" t="s">
        <v>3190</v>
      </c>
      <c r="E76" s="88" t="s">
        <v>3191</v>
      </c>
      <c r="F76" s="89" t="s">
        <v>2961</v>
      </c>
      <c r="G76" s="89" t="s">
        <v>2914</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3157</v>
      </c>
      <c r="B77" s="84" t="s">
        <v>3192</v>
      </c>
      <c r="C77" s="86" t="s">
        <v>3193</v>
      </c>
      <c r="D77" s="88" t="s">
        <v>3194</v>
      </c>
      <c r="E77" s="88" t="s">
        <v>3195</v>
      </c>
      <c r="F77" s="89" t="s">
        <v>2961</v>
      </c>
      <c r="G77" s="89" t="s">
        <v>2914</v>
      </c>
      <c r="H77" s="89">
        <v>2</v>
      </c>
      <c r="I77" s="91">
        <f>IF(COUNTIF(J77:AW77,"&lt;&gt;")=0,"",SUMPRODUCT(((Recommendations[ImplStatus]="Implemented")+(Recommendations[ImplStatus]="Compensated"))*ISNUMBER(MATCH(Recommendations[Id],J77:AW77,0)))/COUNTIF(J77:AW77,"&lt;&gt;"))</f>
        <v>0</v>
      </c>
      <c r="J77" s="93" t="s">
        <v>70</v>
      </c>
      <c r="K77" s="93" t="s">
        <v>174</v>
      </c>
      <c r="L77" s="93" t="s">
        <v>184</v>
      </c>
      <c r="M77" s="93" t="s">
        <v>313</v>
      </c>
      <c r="N77" s="93" t="s">
        <v>605</v>
      </c>
      <c r="O77" s="93" t="s">
        <v>608</v>
      </c>
      <c r="P77" s="93" t="s">
        <v>695</v>
      </c>
      <c r="Q77" s="93" t="s">
        <v>756</v>
      </c>
      <c r="R77" s="93" t="s">
        <v>843</v>
      </c>
      <c r="S77" s="93" t="s">
        <v>912</v>
      </c>
      <c r="T77" s="93" t="s">
        <v>974</v>
      </c>
      <c r="U77" s="93" t="s">
        <v>1029</v>
      </c>
      <c r="V77" s="93" t="s">
        <v>1031</v>
      </c>
      <c r="W77" s="93" t="s">
        <v>1756</v>
      </c>
      <c r="X77" s="93" t="s">
        <v>1913</v>
      </c>
      <c r="Y77" s="93" t="s">
        <v>2177</v>
      </c>
      <c r="Z77" s="93" t="s">
        <v>2447</v>
      </c>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3157</v>
      </c>
      <c r="B78" s="84" t="s">
        <v>3196</v>
      </c>
      <c r="C78" s="86" t="s">
        <v>3197</v>
      </c>
      <c r="D78" s="88" t="s">
        <v>3198</v>
      </c>
      <c r="E78" s="88" t="s">
        <v>3199</v>
      </c>
      <c r="F78" s="89" t="s">
        <v>2961</v>
      </c>
      <c r="G78" s="89" t="s">
        <v>2946</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3157</v>
      </c>
      <c r="B79" s="84" t="s">
        <v>3200</v>
      </c>
      <c r="C79" s="86" t="s">
        <v>3201</v>
      </c>
      <c r="D79" s="88" t="s">
        <v>3202</v>
      </c>
      <c r="E79" s="88" t="s">
        <v>3203</v>
      </c>
      <c r="F79" s="89" t="s">
        <v>2961</v>
      </c>
      <c r="G79" s="89" t="s">
        <v>2914</v>
      </c>
      <c r="H79" s="89">
        <v>2</v>
      </c>
      <c r="I79" s="91">
        <f>IF(COUNTIF(J79:AW79,"&lt;&gt;")=0,"",SUMPRODUCT(((Recommendations[ImplStatus]="Implemented")+(Recommendations[ImplStatus]="Compensated"))*ISNUMBER(MATCH(Recommendations[Id],J79:AW79,0)))/COUNTIF(J79:AW79,"&lt;&gt;"))</f>
        <v>0</v>
      </c>
      <c r="J79" s="93" t="s">
        <v>829</v>
      </c>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3157</v>
      </c>
      <c r="B80" s="84" t="s">
        <v>3204</v>
      </c>
      <c r="C80" s="86" t="s">
        <v>3205</v>
      </c>
      <c r="D80" s="88" t="s">
        <v>3206</v>
      </c>
      <c r="E80" s="88" t="s">
        <v>3207</v>
      </c>
      <c r="F80" s="89" t="s">
        <v>2961</v>
      </c>
      <c r="G80" s="89" t="s">
        <v>2914</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3208</v>
      </c>
      <c r="B81" s="83">
        <v>9</v>
      </c>
      <c r="C81" s="85" t="s">
        <v>21</v>
      </c>
      <c r="D81" s="87" t="s">
        <v>3209</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3208</v>
      </c>
      <c r="B82" s="84" t="s">
        <v>3210</v>
      </c>
      <c r="C82" s="86" t="s">
        <v>3211</v>
      </c>
      <c r="D82" s="88" t="s">
        <v>3212</v>
      </c>
      <c r="E82" s="88" t="s">
        <v>3213</v>
      </c>
      <c r="F82" s="89" t="s">
        <v>2929</v>
      </c>
      <c r="G82" s="89" t="s">
        <v>2946</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3208</v>
      </c>
      <c r="B83" s="84" t="s">
        <v>3214</v>
      </c>
      <c r="C83" s="86" t="s">
        <v>3215</v>
      </c>
      <c r="D83" s="88" t="s">
        <v>3216</v>
      </c>
      <c r="E83" s="88" t="s">
        <v>3217</v>
      </c>
      <c r="F83" s="89" t="s">
        <v>2903</v>
      </c>
      <c r="G83" s="89" t="s">
        <v>2946</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3208</v>
      </c>
      <c r="B84" s="84" t="s">
        <v>3218</v>
      </c>
      <c r="C84" s="86" t="s">
        <v>3219</v>
      </c>
      <c r="D84" s="88" t="s">
        <v>3220</v>
      </c>
      <c r="E84" s="88" t="s">
        <v>3221</v>
      </c>
      <c r="F84" s="89" t="s">
        <v>3175</v>
      </c>
      <c r="G84" s="89" t="s">
        <v>2946</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3208</v>
      </c>
      <c r="B85" s="84" t="s">
        <v>3222</v>
      </c>
      <c r="C85" s="86" t="s">
        <v>3223</v>
      </c>
      <c r="D85" s="88" t="s">
        <v>3224</v>
      </c>
      <c r="E85" s="88" t="s">
        <v>3225</v>
      </c>
      <c r="F85" s="89" t="s">
        <v>2929</v>
      </c>
      <c r="G85" s="89" t="s">
        <v>2946</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3208</v>
      </c>
      <c r="B86" s="84" t="s">
        <v>3226</v>
      </c>
      <c r="C86" s="86" t="s">
        <v>3227</v>
      </c>
      <c r="D86" s="88" t="s">
        <v>3228</v>
      </c>
      <c r="E86" s="88" t="s">
        <v>3229</v>
      </c>
      <c r="F86" s="89" t="s">
        <v>3175</v>
      </c>
      <c r="G86" s="89" t="s">
        <v>2946</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3208</v>
      </c>
      <c r="B87" s="84" t="s">
        <v>3230</v>
      </c>
      <c r="C87" s="86" t="s">
        <v>3231</v>
      </c>
      <c r="D87" s="88" t="s">
        <v>3232</v>
      </c>
      <c r="E87" s="88" t="s">
        <v>3233</v>
      </c>
      <c r="F87" s="89" t="s">
        <v>3175</v>
      </c>
      <c r="G87" s="89" t="s">
        <v>2946</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3208</v>
      </c>
      <c r="B88" s="84" t="s">
        <v>3234</v>
      </c>
      <c r="C88" s="86" t="s">
        <v>3235</v>
      </c>
      <c r="D88" s="88" t="s">
        <v>3236</v>
      </c>
      <c r="E88" s="88" t="s">
        <v>3237</v>
      </c>
      <c r="F88" s="89" t="s">
        <v>3175</v>
      </c>
      <c r="G88" s="89" t="s">
        <v>2946</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3238</v>
      </c>
      <c r="B89" s="83">
        <v>10</v>
      </c>
      <c r="C89" s="85" t="s">
        <v>21</v>
      </c>
      <c r="D89" s="87" t="s">
        <v>3239</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3238</v>
      </c>
      <c r="B90" s="84" t="s">
        <v>3240</v>
      </c>
      <c r="C90" s="86" t="s">
        <v>3241</v>
      </c>
      <c r="D90" s="88" t="s">
        <v>3242</v>
      </c>
      <c r="E90" s="88" t="s">
        <v>3243</v>
      </c>
      <c r="F90" s="89" t="s">
        <v>2903</v>
      </c>
      <c r="G90" s="89" t="s">
        <v>2914</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3238</v>
      </c>
      <c r="B91" s="84" t="s">
        <v>3244</v>
      </c>
      <c r="C91" s="86" t="s">
        <v>3245</v>
      </c>
      <c r="D91" s="88" t="s">
        <v>3246</v>
      </c>
      <c r="E91" s="88" t="s">
        <v>3247</v>
      </c>
      <c r="F91" s="89" t="s">
        <v>2903</v>
      </c>
      <c r="G91" s="89" t="s">
        <v>2946</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3238</v>
      </c>
      <c r="B92" s="84" t="s">
        <v>3248</v>
      </c>
      <c r="C92" s="86" t="s">
        <v>3249</v>
      </c>
      <c r="D92" s="88" t="s">
        <v>3250</v>
      </c>
      <c r="E92" s="88" t="s">
        <v>3251</v>
      </c>
      <c r="F92" s="89" t="s">
        <v>2903</v>
      </c>
      <c r="G92" s="89" t="s">
        <v>2946</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3238</v>
      </c>
      <c r="B93" s="84" t="s">
        <v>3252</v>
      </c>
      <c r="C93" s="86" t="s">
        <v>3253</v>
      </c>
      <c r="D93" s="88" t="s">
        <v>3254</v>
      </c>
      <c r="E93" s="88" t="s">
        <v>3255</v>
      </c>
      <c r="F93" s="89" t="s">
        <v>2903</v>
      </c>
      <c r="G93" s="89" t="s">
        <v>2914</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3238</v>
      </c>
      <c r="B94" s="84" t="s">
        <v>3256</v>
      </c>
      <c r="C94" s="86" t="s">
        <v>3257</v>
      </c>
      <c r="D94" s="88" t="s">
        <v>3258</v>
      </c>
      <c r="E94" s="88" t="s">
        <v>3259</v>
      </c>
      <c r="F94" s="89" t="s">
        <v>2903</v>
      </c>
      <c r="G94" s="89" t="s">
        <v>2946</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3238</v>
      </c>
      <c r="B95" s="84" t="s">
        <v>3260</v>
      </c>
      <c r="C95" s="86" t="s">
        <v>3261</v>
      </c>
      <c r="D95" s="88" t="s">
        <v>3262</v>
      </c>
      <c r="E95" s="88" t="s">
        <v>3263</v>
      </c>
      <c r="F95" s="89" t="s">
        <v>2903</v>
      </c>
      <c r="G95" s="89" t="s">
        <v>2946</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3238</v>
      </c>
      <c r="B96" s="84" t="s">
        <v>3264</v>
      </c>
      <c r="C96" s="86" t="s">
        <v>3265</v>
      </c>
      <c r="D96" s="88" t="s">
        <v>3266</v>
      </c>
      <c r="E96" s="88" t="s">
        <v>3267</v>
      </c>
      <c r="F96" s="89" t="s">
        <v>2903</v>
      </c>
      <c r="G96" s="89" t="s">
        <v>2914</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3268</v>
      </c>
      <c r="B97" s="83">
        <v>11</v>
      </c>
      <c r="C97" s="85" t="s">
        <v>21</v>
      </c>
      <c r="D97" s="87" t="s">
        <v>3269</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3268</v>
      </c>
      <c r="B98" s="84" t="s">
        <v>3270</v>
      </c>
      <c r="C98" s="86" t="s">
        <v>3271</v>
      </c>
      <c r="D98" s="88" t="s">
        <v>3272</v>
      </c>
      <c r="E98" s="88" t="s">
        <v>3273</v>
      </c>
      <c r="F98" s="89" t="s">
        <v>3021</v>
      </c>
      <c r="G98" s="89" t="s">
        <v>2962</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3268</v>
      </c>
      <c r="B99" s="84" t="s">
        <v>3274</v>
      </c>
      <c r="C99" s="86" t="s">
        <v>3275</v>
      </c>
      <c r="D99" s="88" t="s">
        <v>3276</v>
      </c>
      <c r="E99" s="88" t="s">
        <v>3277</v>
      </c>
      <c r="F99" s="89" t="s">
        <v>2961</v>
      </c>
      <c r="G99" s="89" t="s">
        <v>3278</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3268</v>
      </c>
      <c r="B100" s="84" t="s">
        <v>3279</v>
      </c>
      <c r="C100" s="86" t="s">
        <v>3280</v>
      </c>
      <c r="D100" s="88" t="s">
        <v>3281</v>
      </c>
      <c r="E100" s="88" t="s">
        <v>3282</v>
      </c>
      <c r="F100" s="89" t="s">
        <v>2961</v>
      </c>
      <c r="G100" s="89" t="s">
        <v>2946</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3268</v>
      </c>
      <c r="B101" s="84" t="s">
        <v>3283</v>
      </c>
      <c r="C101" s="86" t="s">
        <v>3284</v>
      </c>
      <c r="D101" s="88" t="s">
        <v>3285</v>
      </c>
      <c r="E101" s="88" t="s">
        <v>3286</v>
      </c>
      <c r="F101" s="89" t="s">
        <v>2961</v>
      </c>
      <c r="G101" s="89" t="s">
        <v>3278</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3268</v>
      </c>
      <c r="B102" s="84" t="s">
        <v>3287</v>
      </c>
      <c r="C102" s="86" t="s">
        <v>3288</v>
      </c>
      <c r="D102" s="88" t="s">
        <v>3289</v>
      </c>
      <c r="E102" s="88" t="s">
        <v>3290</v>
      </c>
      <c r="F102" s="89" t="s">
        <v>2961</v>
      </c>
      <c r="G102" s="89" t="s">
        <v>3278</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3291</v>
      </c>
      <c r="B103" s="83">
        <v>12</v>
      </c>
      <c r="C103" s="85" t="s">
        <v>21</v>
      </c>
      <c r="D103" s="87" t="s">
        <v>3292</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3291</v>
      </c>
      <c r="B104" s="84" t="s">
        <v>3293</v>
      </c>
      <c r="C104" s="86" t="s">
        <v>3294</v>
      </c>
      <c r="D104" s="88" t="s">
        <v>3295</v>
      </c>
      <c r="E104" s="88" t="s">
        <v>3296</v>
      </c>
      <c r="F104" s="89" t="s">
        <v>3175</v>
      </c>
      <c r="G104" s="89" t="s">
        <v>2946</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3291</v>
      </c>
      <c r="B105" s="84" t="s">
        <v>3297</v>
      </c>
      <c r="C105" s="86" t="s">
        <v>3298</v>
      </c>
      <c r="D105" s="88" t="s">
        <v>3299</v>
      </c>
      <c r="E105" s="88" t="s">
        <v>3300</v>
      </c>
      <c r="F105" s="89" t="s">
        <v>3175</v>
      </c>
      <c r="G105" s="89" t="s">
        <v>2946</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3291</v>
      </c>
      <c r="B106" s="84" t="s">
        <v>3301</v>
      </c>
      <c r="C106" s="86" t="s">
        <v>3302</v>
      </c>
      <c r="D106" s="88" t="s">
        <v>3303</v>
      </c>
      <c r="E106" s="88" t="s">
        <v>3304</v>
      </c>
      <c r="F106" s="89" t="s">
        <v>3175</v>
      </c>
      <c r="G106" s="89" t="s">
        <v>2946</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3291</v>
      </c>
      <c r="B107" s="84" t="s">
        <v>3305</v>
      </c>
      <c r="C107" s="86" t="s">
        <v>3306</v>
      </c>
      <c r="D107" s="88" t="s">
        <v>3307</v>
      </c>
      <c r="E107" s="88" t="s">
        <v>3308</v>
      </c>
      <c r="F107" s="89" t="s">
        <v>3021</v>
      </c>
      <c r="G107" s="89" t="s">
        <v>2962</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3291</v>
      </c>
      <c r="B108" s="84" t="s">
        <v>3309</v>
      </c>
      <c r="C108" s="86" t="s">
        <v>3310</v>
      </c>
      <c r="D108" s="88" t="s">
        <v>3311</v>
      </c>
      <c r="E108" s="88" t="s">
        <v>3312</v>
      </c>
      <c r="F108" s="89" t="s">
        <v>3175</v>
      </c>
      <c r="G108" s="89" t="s">
        <v>2946</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3291</v>
      </c>
      <c r="B109" s="84" t="s">
        <v>3313</v>
      </c>
      <c r="C109" s="86" t="s">
        <v>3314</v>
      </c>
      <c r="D109" s="88" t="s">
        <v>3315</v>
      </c>
      <c r="E109" s="88" t="s">
        <v>3316</v>
      </c>
      <c r="F109" s="89" t="s">
        <v>3175</v>
      </c>
      <c r="G109" s="89" t="s">
        <v>2946</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3291</v>
      </c>
      <c r="B110" s="84" t="s">
        <v>3317</v>
      </c>
      <c r="C110" s="86" t="s">
        <v>3318</v>
      </c>
      <c r="D110" s="88" t="s">
        <v>3319</v>
      </c>
      <c r="E110" s="88" t="s">
        <v>3320</v>
      </c>
      <c r="F110" s="89" t="s">
        <v>2903</v>
      </c>
      <c r="G110" s="89" t="s">
        <v>2946</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3291</v>
      </c>
      <c r="B111" s="84" t="s">
        <v>3321</v>
      </c>
      <c r="C111" s="86" t="s">
        <v>3322</v>
      </c>
      <c r="D111" s="88" t="s">
        <v>3323</v>
      </c>
      <c r="E111" s="88" t="s">
        <v>3324</v>
      </c>
      <c r="F111" s="89" t="s">
        <v>2903</v>
      </c>
      <c r="G111" s="89" t="s">
        <v>2946</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3325</v>
      </c>
      <c r="B112" s="83">
        <v>13</v>
      </c>
      <c r="C112" s="85" t="s">
        <v>21</v>
      </c>
      <c r="D112" s="87" t="s">
        <v>3326</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3325</v>
      </c>
      <c r="B113" s="84" t="s">
        <v>3327</v>
      </c>
      <c r="C113" s="86" t="s">
        <v>3328</v>
      </c>
      <c r="D113" s="88" t="s">
        <v>3329</v>
      </c>
      <c r="E113" s="88" t="s">
        <v>3330</v>
      </c>
      <c r="F113" s="89" t="s">
        <v>3175</v>
      </c>
      <c r="G113" s="89" t="s">
        <v>2914</v>
      </c>
      <c r="H113" s="89">
        <v>2</v>
      </c>
      <c r="I113" s="91">
        <f>IF(COUNTIF(J113:AW113,"&lt;&gt;")=0,"",SUMPRODUCT(((Recommendations[ImplStatus]="Implemented")+(Recommendations[ImplStatus]="Compensated"))*ISNUMBER(MATCH(Recommendations[Id],J113:AW113,0)))/COUNTIF(J113:AW113,"&lt;&gt;"))</f>
        <v>0</v>
      </c>
      <c r="J113" s="93" t="s">
        <v>54</v>
      </c>
      <c r="K113" s="93" t="s">
        <v>431</v>
      </c>
      <c r="L113" s="93" t="s">
        <v>1091</v>
      </c>
      <c r="M113" s="93" t="s">
        <v>1743</v>
      </c>
      <c r="N113" s="93" t="s">
        <v>1761</v>
      </c>
      <c r="O113" s="93" t="s">
        <v>1766</v>
      </c>
      <c r="P113" s="93" t="s">
        <v>2134</v>
      </c>
      <c r="Q113" s="93" t="s">
        <v>2452</v>
      </c>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3325</v>
      </c>
      <c r="B114" s="84" t="s">
        <v>3331</v>
      </c>
      <c r="C114" s="86" t="s">
        <v>3332</v>
      </c>
      <c r="D114" s="88" t="s">
        <v>3333</v>
      </c>
      <c r="E114" s="88" t="s">
        <v>3334</v>
      </c>
      <c r="F114" s="89" t="s">
        <v>2903</v>
      </c>
      <c r="G114" s="89" t="s">
        <v>2914</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3325</v>
      </c>
      <c r="B115" s="84" t="s">
        <v>3335</v>
      </c>
      <c r="C115" s="86" t="s">
        <v>3336</v>
      </c>
      <c r="D115" s="88" t="s">
        <v>3337</v>
      </c>
      <c r="E115" s="88" t="s">
        <v>3338</v>
      </c>
      <c r="F115" s="89" t="s">
        <v>3175</v>
      </c>
      <c r="G115" s="89" t="s">
        <v>2914</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3325</v>
      </c>
      <c r="B116" s="84" t="s">
        <v>3339</v>
      </c>
      <c r="C116" s="86" t="s">
        <v>3340</v>
      </c>
      <c r="D116" s="88" t="s">
        <v>3341</v>
      </c>
      <c r="E116" s="88" t="s">
        <v>3342</v>
      </c>
      <c r="F116" s="89" t="s">
        <v>3175</v>
      </c>
      <c r="G116" s="89" t="s">
        <v>2946</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3325</v>
      </c>
      <c r="B117" s="84" t="s">
        <v>3343</v>
      </c>
      <c r="C117" s="86" t="s">
        <v>3344</v>
      </c>
      <c r="D117" s="88" t="s">
        <v>3345</v>
      </c>
      <c r="E117" s="88" t="s">
        <v>3346</v>
      </c>
      <c r="F117" s="89" t="s">
        <v>2903</v>
      </c>
      <c r="G117" s="89" t="s">
        <v>2946</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3325</v>
      </c>
      <c r="B118" s="84" t="s">
        <v>3347</v>
      </c>
      <c r="C118" s="86" t="s">
        <v>3348</v>
      </c>
      <c r="D118" s="88" t="s">
        <v>3349</v>
      </c>
      <c r="E118" s="88" t="s">
        <v>3350</v>
      </c>
      <c r="F118" s="89" t="s">
        <v>3175</v>
      </c>
      <c r="G118" s="89" t="s">
        <v>2914</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3325</v>
      </c>
      <c r="B119" s="84" t="s">
        <v>3351</v>
      </c>
      <c r="C119" s="86" t="s">
        <v>3352</v>
      </c>
      <c r="D119" s="88" t="s">
        <v>3353</v>
      </c>
      <c r="E119" s="88" t="s">
        <v>3354</v>
      </c>
      <c r="F119" s="89" t="s">
        <v>2903</v>
      </c>
      <c r="G119" s="89" t="s">
        <v>2946</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3325</v>
      </c>
      <c r="B120" s="84" t="s">
        <v>3355</v>
      </c>
      <c r="C120" s="86" t="s">
        <v>3356</v>
      </c>
      <c r="D120" s="88" t="s">
        <v>3357</v>
      </c>
      <c r="E120" s="88" t="s">
        <v>3358</v>
      </c>
      <c r="F120" s="89" t="s">
        <v>3175</v>
      </c>
      <c r="G120" s="89" t="s">
        <v>2946</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3325</v>
      </c>
      <c r="B121" s="84" t="s">
        <v>3359</v>
      </c>
      <c r="C121" s="86" t="s">
        <v>3360</v>
      </c>
      <c r="D121" s="88" t="s">
        <v>3361</v>
      </c>
      <c r="E121" s="88" t="s">
        <v>3362</v>
      </c>
      <c r="F121" s="89" t="s">
        <v>3175</v>
      </c>
      <c r="G121" s="89" t="s">
        <v>2946</v>
      </c>
      <c r="H121" s="89">
        <v>3</v>
      </c>
      <c r="I121" s="91">
        <f>IF(COUNTIF(J121:AW121,"&lt;&gt;")=0,"",SUMPRODUCT(((Recommendations[ImplStatus]="Implemented")+(Recommendations[ImplStatus]="Compensated"))*ISNUMBER(MATCH(Recommendations[Id],J121:AW121,0)))/COUNTIF(J121:AW121,"&lt;&gt;"))</f>
        <v>0</v>
      </c>
      <c r="J121" s="93" t="s">
        <v>1613</v>
      </c>
      <c r="K121" s="93" t="s">
        <v>1618</v>
      </c>
      <c r="L121" s="93" t="s">
        <v>1820</v>
      </c>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3325</v>
      </c>
      <c r="B122" s="84" t="s">
        <v>3363</v>
      </c>
      <c r="C122" s="86" t="s">
        <v>3364</v>
      </c>
      <c r="D122" s="88" t="s">
        <v>3365</v>
      </c>
      <c r="E122" s="88" t="s">
        <v>3366</v>
      </c>
      <c r="F122" s="89" t="s">
        <v>3175</v>
      </c>
      <c r="G122" s="89" t="s">
        <v>2946</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3325</v>
      </c>
      <c r="B123" s="84" t="s">
        <v>3367</v>
      </c>
      <c r="C123" s="86" t="s">
        <v>3368</v>
      </c>
      <c r="D123" s="88" t="s">
        <v>3369</v>
      </c>
      <c r="E123" s="88" t="s">
        <v>3370</v>
      </c>
      <c r="F123" s="89" t="s">
        <v>3175</v>
      </c>
      <c r="G123" s="89" t="s">
        <v>2914</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3371</v>
      </c>
      <c r="B124" s="83">
        <v>14</v>
      </c>
      <c r="C124" s="85" t="s">
        <v>21</v>
      </c>
      <c r="D124" s="87" t="s">
        <v>3372</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3371</v>
      </c>
      <c r="B125" s="84" t="s">
        <v>3373</v>
      </c>
      <c r="C125" s="86" t="s">
        <v>3374</v>
      </c>
      <c r="D125" s="88" t="s">
        <v>3375</v>
      </c>
      <c r="E125" s="88" t="s">
        <v>3376</v>
      </c>
      <c r="F125" s="89" t="s">
        <v>3021</v>
      </c>
      <c r="G125" s="89" t="s">
        <v>2962</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3371</v>
      </c>
      <c r="B126" s="84" t="s">
        <v>3377</v>
      </c>
      <c r="C126" s="86" t="s">
        <v>3378</v>
      </c>
      <c r="D126" s="88" t="s">
        <v>3379</v>
      </c>
      <c r="E126" s="88" t="s">
        <v>3380</v>
      </c>
      <c r="F126" s="89" t="s">
        <v>3046</v>
      </c>
      <c r="G126" s="89" t="s">
        <v>2946</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3371</v>
      </c>
      <c r="B127" s="84" t="s">
        <v>3381</v>
      </c>
      <c r="C127" s="86" t="s">
        <v>3382</v>
      </c>
      <c r="D127" s="88" t="s">
        <v>3383</v>
      </c>
      <c r="E127" s="88" t="s">
        <v>3384</v>
      </c>
      <c r="F127" s="89" t="s">
        <v>3046</v>
      </c>
      <c r="G127" s="89" t="s">
        <v>2946</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3371</v>
      </c>
      <c r="B128" s="84" t="s">
        <v>3385</v>
      </c>
      <c r="C128" s="86" t="s">
        <v>3386</v>
      </c>
      <c r="D128" s="88" t="s">
        <v>3387</v>
      </c>
      <c r="E128" s="88" t="s">
        <v>3388</v>
      </c>
      <c r="F128" s="89" t="s">
        <v>3046</v>
      </c>
      <c r="G128" s="89" t="s">
        <v>2946</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3371</v>
      </c>
      <c r="B129" s="84" t="s">
        <v>3389</v>
      </c>
      <c r="C129" s="86" t="s">
        <v>3390</v>
      </c>
      <c r="D129" s="88" t="s">
        <v>3391</v>
      </c>
      <c r="E129" s="88" t="s">
        <v>3392</v>
      </c>
      <c r="F129" s="89" t="s">
        <v>3046</v>
      </c>
      <c r="G129" s="89" t="s">
        <v>2946</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3371</v>
      </c>
      <c r="B130" s="84" t="s">
        <v>3393</v>
      </c>
      <c r="C130" s="86" t="s">
        <v>3394</v>
      </c>
      <c r="D130" s="88" t="s">
        <v>3395</v>
      </c>
      <c r="E130" s="88" t="s">
        <v>3396</v>
      </c>
      <c r="F130" s="89" t="s">
        <v>3046</v>
      </c>
      <c r="G130" s="89" t="s">
        <v>2946</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3371</v>
      </c>
      <c r="B131" s="84" t="s">
        <v>3397</v>
      </c>
      <c r="C131" s="86" t="s">
        <v>3398</v>
      </c>
      <c r="D131" s="88" t="s">
        <v>3399</v>
      </c>
      <c r="E131" s="88" t="s">
        <v>3400</v>
      </c>
      <c r="F131" s="89" t="s">
        <v>3046</v>
      </c>
      <c r="G131" s="89" t="s">
        <v>2946</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3371</v>
      </c>
      <c r="B132" s="84" t="s">
        <v>3401</v>
      </c>
      <c r="C132" s="86" t="s">
        <v>3402</v>
      </c>
      <c r="D132" s="88" t="s">
        <v>3403</v>
      </c>
      <c r="E132" s="88" t="s">
        <v>3404</v>
      </c>
      <c r="F132" s="89" t="s">
        <v>3046</v>
      </c>
      <c r="G132" s="89" t="s">
        <v>2946</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3371</v>
      </c>
      <c r="B133" s="84" t="s">
        <v>3405</v>
      </c>
      <c r="C133" s="86" t="s">
        <v>3406</v>
      </c>
      <c r="D133" s="88" t="s">
        <v>3407</v>
      </c>
      <c r="E133" s="88" t="s">
        <v>3408</v>
      </c>
      <c r="F133" s="89" t="s">
        <v>3046</v>
      </c>
      <c r="G133" s="89" t="s">
        <v>2946</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3409</v>
      </c>
      <c r="B134" s="83">
        <v>15</v>
      </c>
      <c r="C134" s="85" t="s">
        <v>21</v>
      </c>
      <c r="D134" s="87" t="s">
        <v>3410</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3409</v>
      </c>
      <c r="B135" s="84" t="s">
        <v>3411</v>
      </c>
      <c r="C135" s="86" t="s">
        <v>3412</v>
      </c>
      <c r="D135" s="88" t="s">
        <v>3413</v>
      </c>
      <c r="E135" s="88" t="s">
        <v>3414</v>
      </c>
      <c r="F135" s="89" t="s">
        <v>3046</v>
      </c>
      <c r="G135" s="89" t="s">
        <v>2904</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3409</v>
      </c>
      <c r="B136" s="84" t="s">
        <v>3415</v>
      </c>
      <c r="C136" s="86" t="s">
        <v>3416</v>
      </c>
      <c r="D136" s="88" t="s">
        <v>3417</v>
      </c>
      <c r="E136" s="88" t="s">
        <v>3418</v>
      </c>
      <c r="F136" s="89" t="s">
        <v>3021</v>
      </c>
      <c r="G136" s="89" t="s">
        <v>2962</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3409</v>
      </c>
      <c r="B137" s="84" t="s">
        <v>3419</v>
      </c>
      <c r="C137" s="86" t="s">
        <v>3420</v>
      </c>
      <c r="D137" s="88" t="s">
        <v>3421</v>
      </c>
      <c r="E137" s="88" t="s">
        <v>3422</v>
      </c>
      <c r="F137" s="89" t="s">
        <v>3046</v>
      </c>
      <c r="G137" s="89" t="s">
        <v>2962</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3409</v>
      </c>
      <c r="B138" s="84" t="s">
        <v>3423</v>
      </c>
      <c r="C138" s="86" t="s">
        <v>3424</v>
      </c>
      <c r="D138" s="88" t="s">
        <v>3425</v>
      </c>
      <c r="E138" s="88" t="s">
        <v>3426</v>
      </c>
      <c r="F138" s="89" t="s">
        <v>3021</v>
      </c>
      <c r="G138" s="89" t="s">
        <v>2962</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3409</v>
      </c>
      <c r="B139" s="84" t="s">
        <v>3427</v>
      </c>
      <c r="C139" s="86" t="s">
        <v>3428</v>
      </c>
      <c r="D139" s="88" t="s">
        <v>3429</v>
      </c>
      <c r="E139" s="88" t="s">
        <v>3430</v>
      </c>
      <c r="F139" s="89" t="s">
        <v>3046</v>
      </c>
      <c r="G139" s="89" t="s">
        <v>2962</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3409</v>
      </c>
      <c r="B140" s="84" t="s">
        <v>3431</v>
      </c>
      <c r="C140" s="86" t="s">
        <v>3432</v>
      </c>
      <c r="D140" s="88" t="s">
        <v>3433</v>
      </c>
      <c r="E140" s="88" t="s">
        <v>3434</v>
      </c>
      <c r="F140" s="89" t="s">
        <v>2961</v>
      </c>
      <c r="G140" s="89" t="s">
        <v>2962</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3409</v>
      </c>
      <c r="B141" s="84" t="s">
        <v>3435</v>
      </c>
      <c r="C141" s="86" t="s">
        <v>3436</v>
      </c>
      <c r="D141" s="88" t="s">
        <v>3437</v>
      </c>
      <c r="E141" s="88" t="s">
        <v>3438</v>
      </c>
      <c r="F141" s="89" t="s">
        <v>2961</v>
      </c>
      <c r="G141" s="89" t="s">
        <v>2946</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3439</v>
      </c>
      <c r="B142" s="83">
        <v>16</v>
      </c>
      <c r="C142" s="85" t="s">
        <v>21</v>
      </c>
      <c r="D142" s="87" t="s">
        <v>3440</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3439</v>
      </c>
      <c r="B143" s="84" t="s">
        <v>3441</v>
      </c>
      <c r="C143" s="86" t="s">
        <v>3442</v>
      </c>
      <c r="D143" s="88" t="s">
        <v>3443</v>
      </c>
      <c r="E143" s="88" t="s">
        <v>3444</v>
      </c>
      <c r="F143" s="89" t="s">
        <v>3021</v>
      </c>
      <c r="G143" s="89" t="s">
        <v>2962</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3439</v>
      </c>
      <c r="B144" s="84" t="s">
        <v>3445</v>
      </c>
      <c r="C144" s="86" t="s">
        <v>3446</v>
      </c>
      <c r="D144" s="88" t="s">
        <v>3447</v>
      </c>
      <c r="E144" s="88" t="s">
        <v>3448</v>
      </c>
      <c r="F144" s="89" t="s">
        <v>3021</v>
      </c>
      <c r="G144" s="89" t="s">
        <v>2962</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3439</v>
      </c>
      <c r="B145" s="84" t="s">
        <v>3449</v>
      </c>
      <c r="C145" s="86" t="s">
        <v>3450</v>
      </c>
      <c r="D145" s="88" t="s">
        <v>3451</v>
      </c>
      <c r="E145" s="88" t="s">
        <v>3452</v>
      </c>
      <c r="F145" s="89" t="s">
        <v>2929</v>
      </c>
      <c r="G145" s="89" t="s">
        <v>2914</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3439</v>
      </c>
      <c r="B146" s="84" t="s">
        <v>3453</v>
      </c>
      <c r="C146" s="86" t="s">
        <v>3454</v>
      </c>
      <c r="D146" s="88" t="s">
        <v>3455</v>
      </c>
      <c r="E146" s="88" t="s">
        <v>3456</v>
      </c>
      <c r="F146" s="89" t="s">
        <v>2929</v>
      </c>
      <c r="G146" s="89" t="s">
        <v>2904</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3439</v>
      </c>
      <c r="B147" s="84" t="s">
        <v>3457</v>
      </c>
      <c r="C147" s="86" t="s">
        <v>3458</v>
      </c>
      <c r="D147" s="88" t="s">
        <v>3459</v>
      </c>
      <c r="E147" s="88" t="s">
        <v>3460</v>
      </c>
      <c r="F147" s="89" t="s">
        <v>2929</v>
      </c>
      <c r="G147" s="89" t="s">
        <v>2946</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3439</v>
      </c>
      <c r="B148" s="84" t="s">
        <v>3461</v>
      </c>
      <c r="C148" s="86" t="s">
        <v>3462</v>
      </c>
      <c r="D148" s="88" t="s">
        <v>3463</v>
      </c>
      <c r="E148" s="88" t="s">
        <v>3464</v>
      </c>
      <c r="F148" s="89" t="s">
        <v>3021</v>
      </c>
      <c r="G148" s="89" t="s">
        <v>2962</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3439</v>
      </c>
      <c r="B149" s="84" t="s">
        <v>3465</v>
      </c>
      <c r="C149" s="86" t="s">
        <v>3466</v>
      </c>
      <c r="D149" s="88" t="s">
        <v>3467</v>
      </c>
      <c r="E149" s="88" t="s">
        <v>3468</v>
      </c>
      <c r="F149" s="89" t="s">
        <v>2929</v>
      </c>
      <c r="G149" s="89" t="s">
        <v>2946</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3439</v>
      </c>
      <c r="B150" s="84" t="s">
        <v>3469</v>
      </c>
      <c r="C150" s="86" t="s">
        <v>3470</v>
      </c>
      <c r="D150" s="88" t="s">
        <v>3471</v>
      </c>
      <c r="E150" s="88" t="s">
        <v>3472</v>
      </c>
      <c r="F150" s="89" t="s">
        <v>3175</v>
      </c>
      <c r="G150" s="89" t="s">
        <v>2946</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3439</v>
      </c>
      <c r="B151" s="84" t="s">
        <v>3473</v>
      </c>
      <c r="C151" s="86" t="s">
        <v>3474</v>
      </c>
      <c r="D151" s="88" t="s">
        <v>3475</v>
      </c>
      <c r="E151" s="88" t="s">
        <v>3476</v>
      </c>
      <c r="F151" s="89" t="s">
        <v>3046</v>
      </c>
      <c r="G151" s="89" t="s">
        <v>2946</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3439</v>
      </c>
      <c r="B152" s="84" t="s">
        <v>3477</v>
      </c>
      <c r="C152" s="86" t="s">
        <v>3478</v>
      </c>
      <c r="D152" s="88" t="s">
        <v>3479</v>
      </c>
      <c r="E152" s="88" t="s">
        <v>3480</v>
      </c>
      <c r="F152" s="89" t="s">
        <v>2929</v>
      </c>
      <c r="G152" s="89" t="s">
        <v>2946</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3439</v>
      </c>
      <c r="B153" s="84" t="s">
        <v>3481</v>
      </c>
      <c r="C153" s="86" t="s">
        <v>3482</v>
      </c>
      <c r="D153" s="88" t="s">
        <v>3483</v>
      </c>
      <c r="E153" s="88" t="s">
        <v>3484</v>
      </c>
      <c r="F153" s="89" t="s">
        <v>2929</v>
      </c>
      <c r="G153" s="89" t="s">
        <v>2946</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3439</v>
      </c>
      <c r="B154" s="84" t="s">
        <v>3485</v>
      </c>
      <c r="C154" s="86" t="s">
        <v>3486</v>
      </c>
      <c r="D154" s="88" t="s">
        <v>3487</v>
      </c>
      <c r="E154" s="88" t="s">
        <v>3488</v>
      </c>
      <c r="F154" s="89" t="s">
        <v>2929</v>
      </c>
      <c r="G154" s="89" t="s">
        <v>2946</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3439</v>
      </c>
      <c r="B155" s="84" t="s">
        <v>3489</v>
      </c>
      <c r="C155" s="86" t="s">
        <v>3490</v>
      </c>
      <c r="D155" s="88" t="s">
        <v>3491</v>
      </c>
      <c r="E155" s="88" t="s">
        <v>3492</v>
      </c>
      <c r="F155" s="89" t="s">
        <v>2929</v>
      </c>
      <c r="G155" s="89" t="s">
        <v>2914</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3439</v>
      </c>
      <c r="B156" s="84" t="s">
        <v>3493</v>
      </c>
      <c r="C156" s="86" t="s">
        <v>3494</v>
      </c>
      <c r="D156" s="88" t="s">
        <v>3495</v>
      </c>
      <c r="E156" s="88" t="s">
        <v>3496</v>
      </c>
      <c r="F156" s="89" t="s">
        <v>2929</v>
      </c>
      <c r="G156" s="89" t="s">
        <v>2946</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3497</v>
      </c>
      <c r="B157" s="83">
        <v>17</v>
      </c>
      <c r="C157" s="85" t="s">
        <v>21</v>
      </c>
      <c r="D157" s="87" t="s">
        <v>3498</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3497</v>
      </c>
      <c r="B158" s="84" t="s">
        <v>3499</v>
      </c>
      <c r="C158" s="86" t="s">
        <v>3500</v>
      </c>
      <c r="D158" s="88" t="s">
        <v>3501</v>
      </c>
      <c r="E158" s="88" t="s">
        <v>3502</v>
      </c>
      <c r="F158" s="89" t="s">
        <v>3046</v>
      </c>
      <c r="G158" s="89" t="s">
        <v>2909</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3497</v>
      </c>
      <c r="B159" s="84" t="s">
        <v>3503</v>
      </c>
      <c r="C159" s="86" t="s">
        <v>3504</v>
      </c>
      <c r="D159" s="88" t="s">
        <v>3505</v>
      </c>
      <c r="E159" s="88" t="s">
        <v>3506</v>
      </c>
      <c r="F159" s="89" t="s">
        <v>3021</v>
      </c>
      <c r="G159" s="89" t="s">
        <v>2962</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3497</v>
      </c>
      <c r="B160" s="84" t="s">
        <v>3507</v>
      </c>
      <c r="C160" s="86" t="s">
        <v>3508</v>
      </c>
      <c r="D160" s="88" t="s">
        <v>3509</v>
      </c>
      <c r="E160" s="88" t="s">
        <v>3510</v>
      </c>
      <c r="F160" s="89" t="s">
        <v>3021</v>
      </c>
      <c r="G160" s="89" t="s">
        <v>2962</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3497</v>
      </c>
      <c r="B161" s="84" t="s">
        <v>3511</v>
      </c>
      <c r="C161" s="86" t="s">
        <v>3512</v>
      </c>
      <c r="D161" s="88" t="s">
        <v>3513</v>
      </c>
      <c r="E161" s="88" t="s">
        <v>3514</v>
      </c>
      <c r="F161" s="89" t="s">
        <v>3021</v>
      </c>
      <c r="G161" s="89" t="s">
        <v>2962</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3497</v>
      </c>
      <c r="B162" s="84" t="s">
        <v>3515</v>
      </c>
      <c r="C162" s="86" t="s">
        <v>3516</v>
      </c>
      <c r="D162" s="88" t="s">
        <v>3517</v>
      </c>
      <c r="E162" s="88" t="s">
        <v>3518</v>
      </c>
      <c r="F162" s="89" t="s">
        <v>3046</v>
      </c>
      <c r="G162" s="89" t="s">
        <v>2909</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3497</v>
      </c>
      <c r="B163" s="84" t="s">
        <v>3519</v>
      </c>
      <c r="C163" s="86" t="s">
        <v>3520</v>
      </c>
      <c r="D163" s="88" t="s">
        <v>3521</v>
      </c>
      <c r="E163" s="88" t="s">
        <v>3522</v>
      </c>
      <c r="F163" s="89" t="s">
        <v>3046</v>
      </c>
      <c r="G163" s="89" t="s">
        <v>2909</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3497</v>
      </c>
      <c r="B164" s="84" t="s">
        <v>3523</v>
      </c>
      <c r="C164" s="86" t="s">
        <v>3524</v>
      </c>
      <c r="D164" s="88" t="s">
        <v>3525</v>
      </c>
      <c r="E164" s="88" t="s">
        <v>3526</v>
      </c>
      <c r="F164" s="89" t="s">
        <v>3046</v>
      </c>
      <c r="G164" s="89" t="s">
        <v>3278</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3497</v>
      </c>
      <c r="B165" s="84" t="s">
        <v>3527</v>
      </c>
      <c r="C165" s="86" t="s">
        <v>3528</v>
      </c>
      <c r="D165" s="88" t="s">
        <v>3529</v>
      </c>
      <c r="E165" s="88" t="s">
        <v>3530</v>
      </c>
      <c r="F165" s="89" t="s">
        <v>3046</v>
      </c>
      <c r="G165" s="89" t="s">
        <v>3278</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3497</v>
      </c>
      <c r="B166" s="84" t="s">
        <v>3531</v>
      </c>
      <c r="C166" s="86" t="s">
        <v>3532</v>
      </c>
      <c r="D166" s="88" t="s">
        <v>3533</v>
      </c>
      <c r="E166" s="88" t="s">
        <v>3534</v>
      </c>
      <c r="F166" s="89" t="s">
        <v>3021</v>
      </c>
      <c r="G166" s="89" t="s">
        <v>3278</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3535</v>
      </c>
      <c r="B167" s="83">
        <v>18</v>
      </c>
      <c r="C167" s="85" t="s">
        <v>21</v>
      </c>
      <c r="D167" s="87" t="s">
        <v>3536</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3535</v>
      </c>
      <c r="B168" s="84" t="s">
        <v>3537</v>
      </c>
      <c r="C168" s="86" t="s">
        <v>3538</v>
      </c>
      <c r="D168" s="88" t="s">
        <v>3539</v>
      </c>
      <c r="E168" s="88" t="s">
        <v>3540</v>
      </c>
      <c r="F168" s="89" t="s">
        <v>3021</v>
      </c>
      <c r="G168" s="89" t="s">
        <v>2962</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3535</v>
      </c>
      <c r="B169" s="84" t="s">
        <v>3541</v>
      </c>
      <c r="C169" s="86" t="s">
        <v>3542</v>
      </c>
      <c r="D169" s="88" t="s">
        <v>3543</v>
      </c>
      <c r="E169" s="88" t="s">
        <v>3544</v>
      </c>
      <c r="F169" s="89" t="s">
        <v>3175</v>
      </c>
      <c r="G169" s="89" t="s">
        <v>2914</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3535</v>
      </c>
      <c r="B170" s="84" t="s">
        <v>3545</v>
      </c>
      <c r="C170" s="86" t="s">
        <v>3546</v>
      </c>
      <c r="D170" s="88" t="s">
        <v>3547</v>
      </c>
      <c r="E170" s="88" t="s">
        <v>3548</v>
      </c>
      <c r="F170" s="89" t="s">
        <v>3175</v>
      </c>
      <c r="G170" s="89" t="s">
        <v>2946</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3535</v>
      </c>
      <c r="B171" s="84" t="s">
        <v>3549</v>
      </c>
      <c r="C171" s="86" t="s">
        <v>3550</v>
      </c>
      <c r="D171" s="88" t="s">
        <v>3551</v>
      </c>
      <c r="E171" s="88" t="s">
        <v>3552</v>
      </c>
      <c r="F171" s="89" t="s">
        <v>3175</v>
      </c>
      <c r="G171" s="89" t="s">
        <v>2946</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3535</v>
      </c>
      <c r="B172" s="94" t="s">
        <v>3553</v>
      </c>
      <c r="C172" s="95" t="s">
        <v>3554</v>
      </c>
      <c r="D172" s="96" t="s">
        <v>3555</v>
      </c>
      <c r="E172" s="96" t="s">
        <v>3556</v>
      </c>
      <c r="F172" s="97" t="s">
        <v>3175</v>
      </c>
      <c r="G172" s="97" t="s">
        <v>2914</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2601</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IFERROR(INDEX('Recommendations'!$H$2:$H$607, MATCH(J2,'Recommendations'!$A$2:$A$607,0))="Implemented", FALSE))</xm:f>
            <x14:dxf>
              <font>
                <color rgb="FF000000"/>
              </font>
              <fill>
                <patternFill>
                  <bgColor rgb="FF3C7D22"/>
                </patternFill>
              </fill>
            </x14:dxf>
          </x14:cfRule>
          <x14:cfRule type="expression" priority="2" id="{00000000-000E-0000-0400-000002000000}">
            <xm:f>AND(J2&lt;&gt;"", IFERROR(INDEX('Recommendations'!$H$2:$H$607, MATCH(J2,'Recommendations'!$A$2:$A$607,0))="Compensated", FALSE))</xm:f>
            <x14:dxf>
              <font>
                <color rgb="FF000000"/>
              </font>
              <fill>
                <patternFill>
                  <bgColor rgb="FFC6E0B4"/>
                </patternFill>
              </fill>
            </x14:dxf>
          </x14:cfRule>
          <x14:cfRule type="expression" priority="3" id="{00000000-000E-0000-0400-000003000000}">
            <xm:f>AND(J2&lt;&gt;"", IFERROR(INDEX('Recommendations'!$H$2:$H$607, MATCH(J2,'Recommendations'!$A$2:$A$607,0))="Testing", FALSE))</xm:f>
            <x14:dxf>
              <font>
                <color rgb="FF000000"/>
              </font>
              <fill>
                <patternFill>
                  <bgColor rgb="FFFFC000"/>
                </patternFill>
              </fill>
            </x14:dxf>
          </x14:cfRule>
          <x14:cfRule type="expression" priority="4" id="{00000000-000E-0000-0400-000004000000}">
            <xm:f>AND(J2&lt;&gt;"", IFERROR(INDEX('Recommendations'!$H$2:$H$607, MATCH(J2,'Recommendations'!$A$2:$A$607,0))="Failed", FALSE))</xm:f>
            <x14:dxf>
              <font>
                <color rgb="FF000000"/>
              </font>
              <fill>
                <patternFill>
                  <bgColor rgb="FFD82891"/>
                </patternFill>
              </fill>
            </x14:dxf>
          </x14:cfRule>
          <x14:cfRule type="expression" priority="5" id="{00000000-000E-0000-0400-000005000000}">
            <xm:f>AND(J2&lt;&gt;"", IFERROR(INDEX('Recommendations'!$H$2:$H$607, MATCH(J2,'Recommendations'!$A$2:$A$607,0))="Risk Accepted", FALSE))</xm:f>
            <x14:dxf>
              <font>
                <color rgb="FF000000"/>
              </font>
              <fill>
                <patternFill>
                  <bgColor rgb="FFD9D9D9"/>
                </patternFill>
              </fill>
            </x14:dxf>
          </x14:cfRule>
          <x14:cfRule type="expression" priority="6" id="{00000000-000E-0000-0400-000006000000}">
            <xm:f>AND(J2&lt;&gt;"", IFERROR(INDEX('Recommendations'!$H$2:$H$607, MATCH(J2,'Recommendations'!$A$2:$A$607,0))="N/A",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3557</v>
      </c>
      <c r="C1" s="124" t="s">
        <v>10</v>
      </c>
      <c r="D1" s="124" t="s">
        <v>2762</v>
      </c>
      <c r="E1" s="124" t="s">
        <v>3558</v>
      </c>
      <c r="F1" s="124" t="s">
        <v>3559</v>
      </c>
      <c r="G1" s="124" t="s">
        <v>2856</v>
      </c>
      <c r="H1" s="124" t="s">
        <v>2857</v>
      </c>
      <c r="I1" s="124" t="s">
        <v>2858</v>
      </c>
      <c r="J1" s="124" t="s">
        <v>2859</v>
      </c>
      <c r="K1" s="124" t="s">
        <v>2860</v>
      </c>
      <c r="L1" s="124" t="s">
        <v>2861</v>
      </c>
      <c r="M1" s="124" t="s">
        <v>2862</v>
      </c>
      <c r="N1" s="124" t="s">
        <v>2863</v>
      </c>
      <c r="O1" s="124" t="s">
        <v>2864</v>
      </c>
      <c r="P1" s="124" t="s">
        <v>2865</v>
      </c>
      <c r="Q1" s="124" t="s">
        <v>2866</v>
      </c>
      <c r="R1" s="124" t="s">
        <v>2867</v>
      </c>
      <c r="S1" s="124" t="s">
        <v>2868</v>
      </c>
      <c r="T1" s="124" t="s">
        <v>2869</v>
      </c>
      <c r="U1" s="124" t="s">
        <v>2870</v>
      </c>
      <c r="V1" s="124" t="s">
        <v>2871</v>
      </c>
      <c r="W1" s="124" t="s">
        <v>2872</v>
      </c>
      <c r="X1" s="124" t="s">
        <v>2873</v>
      </c>
      <c r="Y1" s="124" t="s">
        <v>2874</v>
      </c>
      <c r="Z1" s="124" t="s">
        <v>2875</v>
      </c>
      <c r="AA1" s="124" t="s">
        <v>2876</v>
      </c>
      <c r="AB1" s="124" t="s">
        <v>2877</v>
      </c>
      <c r="AC1" s="124" t="s">
        <v>2878</v>
      </c>
      <c r="AD1" s="124" t="s">
        <v>2879</v>
      </c>
      <c r="AE1" s="124" t="s">
        <v>2880</v>
      </c>
      <c r="AF1" s="124" t="s">
        <v>2881</v>
      </c>
      <c r="AG1" s="124" t="s">
        <v>2882</v>
      </c>
      <c r="AH1" s="124" t="s">
        <v>2883</v>
      </c>
      <c r="AI1" s="124" t="s">
        <v>2884</v>
      </c>
      <c r="AJ1" s="124" t="s">
        <v>2885</v>
      </c>
      <c r="AK1" s="124" t="s">
        <v>2886</v>
      </c>
      <c r="AL1" s="124" t="s">
        <v>2887</v>
      </c>
      <c r="AM1" s="124" t="s">
        <v>2888</v>
      </c>
      <c r="AN1" s="124" t="s">
        <v>2889</v>
      </c>
      <c r="AO1" s="124" t="s">
        <v>2890</v>
      </c>
      <c r="AP1" s="124" t="s">
        <v>2891</v>
      </c>
      <c r="AQ1" s="124" t="s">
        <v>2892</v>
      </c>
      <c r="AR1" s="124" t="s">
        <v>2893</v>
      </c>
      <c r="AS1" s="124" t="s">
        <v>2894</v>
      </c>
      <c r="AT1" s="124" t="s">
        <v>2895</v>
      </c>
      <c r="AU1" s="125" t="s">
        <v>2896</v>
      </c>
    </row>
    <row r="2" spans="1:47" ht="60" customHeight="1" x14ac:dyDescent="0.35">
      <c r="A2" s="119" t="s">
        <v>3560</v>
      </c>
      <c r="B2" s="109" t="s">
        <v>3561</v>
      </c>
      <c r="C2" s="110" t="s">
        <v>3562</v>
      </c>
      <c r="D2" s="110" t="s">
        <v>3563</v>
      </c>
      <c r="E2" s="110" t="s">
        <v>3564</v>
      </c>
      <c r="F2" s="111" t="s">
        <v>3565</v>
      </c>
      <c r="G2" s="112">
        <f>IF(COUNTIF(H2:AU2,"&lt;&gt;")=0,"",SUMPRODUCT(((Recommendations[ImplStatus]="Implemented")+(Recommendations[ImplStatus]="Compensated"))*ISNUMBER(MATCH(Recommendations[Id],H2:AU2,0)))/COUNTIF(H2:AU2,"&lt;&gt;"))</f>
        <v>0</v>
      </c>
      <c r="H2" s="113" t="s">
        <v>1048</v>
      </c>
      <c r="I2" s="113" t="s">
        <v>1751</v>
      </c>
      <c r="J2" s="113" t="s">
        <v>1929</v>
      </c>
      <c r="K2" s="113" t="s">
        <v>1934</v>
      </c>
      <c r="L2" s="113" t="s">
        <v>1937</v>
      </c>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3566</v>
      </c>
      <c r="B3" s="109" t="s">
        <v>3567</v>
      </c>
      <c r="C3" s="110" t="s">
        <v>3568</v>
      </c>
      <c r="D3" s="110" t="s">
        <v>3569</v>
      </c>
      <c r="E3" s="110" t="s">
        <v>3570</v>
      </c>
      <c r="F3" s="111" t="s">
        <v>3571</v>
      </c>
      <c r="G3" s="112">
        <f>IF(COUNTIF(H3:AU3,"&lt;&gt;")=0,"",SUMPRODUCT(((Recommendations[ImplStatus]="Implemented")+(Recommendations[ImplStatus]="Compensated"))*ISNUMBER(MATCH(Recommendations[Id],H3:AU3,0)))/COUNTIF(H3:AU3,"&lt;&gt;"))</f>
        <v>0</v>
      </c>
      <c r="H3" s="113" t="s">
        <v>786</v>
      </c>
      <c r="I3" s="113" t="s">
        <v>805</v>
      </c>
      <c r="J3" s="113" t="s">
        <v>810</v>
      </c>
      <c r="K3" s="113" t="s">
        <v>815</v>
      </c>
      <c r="L3" s="113" t="s">
        <v>935</v>
      </c>
      <c r="M3" s="113" t="s">
        <v>1581</v>
      </c>
      <c r="N3" s="113" t="s">
        <v>1586</v>
      </c>
      <c r="O3" s="113" t="s">
        <v>1596</v>
      </c>
      <c r="P3" s="113" t="s">
        <v>2190</v>
      </c>
      <c r="Q3" s="113" t="s">
        <v>2195</v>
      </c>
      <c r="R3" s="113" t="s">
        <v>2198</v>
      </c>
      <c r="S3" s="113" t="s">
        <v>2428</v>
      </c>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3572</v>
      </c>
      <c r="B4" s="109" t="s">
        <v>3573</v>
      </c>
      <c r="C4" s="110" t="s">
        <v>3574</v>
      </c>
      <c r="D4" s="110" t="s">
        <v>3575</v>
      </c>
      <c r="E4" s="110" t="s">
        <v>3576</v>
      </c>
      <c r="F4" s="111" t="s">
        <v>3577</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3578</v>
      </c>
      <c r="B5" s="109" t="s">
        <v>3579</v>
      </c>
      <c r="C5" s="110" t="s">
        <v>3580</v>
      </c>
      <c r="D5" s="110" t="s">
        <v>3581</v>
      </c>
      <c r="E5" s="110" t="s">
        <v>3582</v>
      </c>
      <c r="F5" s="111" t="s">
        <v>3583</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3584</v>
      </c>
      <c r="B6" s="109" t="s">
        <v>3585</v>
      </c>
      <c r="C6" s="110" t="s">
        <v>3586</v>
      </c>
      <c r="D6" s="110" t="s">
        <v>3587</v>
      </c>
      <c r="E6" s="110" t="s">
        <v>21</v>
      </c>
      <c r="F6" s="111" t="s">
        <v>3588</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3589</v>
      </c>
      <c r="B7" s="109" t="s">
        <v>11</v>
      </c>
      <c r="C7" s="110" t="s">
        <v>3590</v>
      </c>
      <c r="D7" s="110" t="s">
        <v>3591</v>
      </c>
      <c r="E7" s="110" t="s">
        <v>21</v>
      </c>
      <c r="F7" s="111" t="s">
        <v>3592</v>
      </c>
      <c r="G7" s="112">
        <f>IF(COUNTIF(H7:AU7,"&lt;&gt;")=0,"",SUMPRODUCT(((Recommendations[ImplStatus]="Implemented")+(Recommendations[ImplStatus]="Compensated"))*ISNUMBER(MATCH(Recommendations[Id],H7:AU7,0)))/COUNTIF(H7:AU7,"&lt;&gt;"))</f>
        <v>0</v>
      </c>
      <c r="H7" s="113" t="s">
        <v>70</v>
      </c>
      <c r="I7" s="113" t="s">
        <v>174</v>
      </c>
      <c r="J7" s="113" t="s">
        <v>179</v>
      </c>
      <c r="K7" s="113" t="s">
        <v>184</v>
      </c>
      <c r="L7" s="113" t="s">
        <v>187</v>
      </c>
      <c r="M7" s="113" t="s">
        <v>258</v>
      </c>
      <c r="N7" s="113" t="s">
        <v>263</v>
      </c>
      <c r="O7" s="113" t="s">
        <v>268</v>
      </c>
      <c r="P7" s="113" t="s">
        <v>273</v>
      </c>
      <c r="Q7" s="113" t="s">
        <v>277</v>
      </c>
      <c r="R7" s="113" t="s">
        <v>281</v>
      </c>
      <c r="S7" s="113" t="s">
        <v>285</v>
      </c>
      <c r="T7" s="113" t="s">
        <v>289</v>
      </c>
      <c r="U7" s="113" t="s">
        <v>313</v>
      </c>
      <c r="V7" s="113" t="s">
        <v>486</v>
      </c>
      <c r="W7" s="113" t="s">
        <v>497</v>
      </c>
      <c r="X7" s="113" t="s">
        <v>502</v>
      </c>
      <c r="Y7" s="113" t="s">
        <v>504</v>
      </c>
      <c r="Z7" s="113" t="s">
        <v>506</v>
      </c>
      <c r="AA7" s="113" t="s">
        <v>508</v>
      </c>
      <c r="AB7" s="113" t="s">
        <v>510</v>
      </c>
      <c r="AC7" s="113" t="s">
        <v>512</v>
      </c>
      <c r="AD7" s="113" t="s">
        <v>514</v>
      </c>
      <c r="AE7" s="113" t="s">
        <v>516</v>
      </c>
      <c r="AF7" s="113" t="s">
        <v>518</v>
      </c>
      <c r="AG7" s="113" t="s">
        <v>520</v>
      </c>
      <c r="AH7" s="113" t="s">
        <v>552</v>
      </c>
      <c r="AI7" s="113" t="s">
        <v>580</v>
      </c>
      <c r="AJ7" s="113" t="s">
        <v>600</v>
      </c>
      <c r="AK7" s="113" t="s">
        <v>605</v>
      </c>
      <c r="AL7" s="113" t="s">
        <v>608</v>
      </c>
      <c r="AM7" s="113" t="s">
        <v>615</v>
      </c>
      <c r="AN7" s="113" t="s">
        <v>630</v>
      </c>
      <c r="AO7" s="113" t="s">
        <v>632</v>
      </c>
      <c r="AP7" s="113" t="s">
        <v>634</v>
      </c>
      <c r="AQ7" s="113" t="s">
        <v>636</v>
      </c>
      <c r="AR7" s="113" t="s">
        <v>638</v>
      </c>
      <c r="AS7" s="113" t="s">
        <v>641</v>
      </c>
      <c r="AT7" s="113" t="s">
        <v>644</v>
      </c>
      <c r="AU7" s="121" t="s">
        <v>647</v>
      </c>
    </row>
    <row r="8" spans="1:47" ht="60" customHeight="1" x14ac:dyDescent="0.35">
      <c r="A8" s="119" t="s">
        <v>3593</v>
      </c>
      <c r="B8" s="109" t="s">
        <v>3594</v>
      </c>
      <c r="C8" s="110" t="s">
        <v>3595</v>
      </c>
      <c r="D8" s="110" t="s">
        <v>3596</v>
      </c>
      <c r="E8" s="110" t="s">
        <v>21</v>
      </c>
      <c r="F8" s="111" t="s">
        <v>3597</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3598</v>
      </c>
      <c r="B9" s="109" t="s">
        <v>3599</v>
      </c>
      <c r="C9" s="110" t="s">
        <v>3600</v>
      </c>
      <c r="D9" s="110" t="s">
        <v>3601</v>
      </c>
      <c r="E9" s="110" t="s">
        <v>21</v>
      </c>
      <c r="F9" s="111" t="s">
        <v>3602</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3603</v>
      </c>
      <c r="B10" s="109" t="s">
        <v>3604</v>
      </c>
      <c r="C10" s="110" t="s">
        <v>3605</v>
      </c>
      <c r="D10" s="110" t="s">
        <v>3606</v>
      </c>
      <c r="E10" s="110" t="s">
        <v>21</v>
      </c>
      <c r="F10" s="111" t="s">
        <v>3607</v>
      </c>
      <c r="G10" s="112">
        <f>IF(COUNTIF(H10:AU10,"&lt;&gt;")=0,"",SUMPRODUCT(((Recommendations[ImplStatus]="Implemented")+(Recommendations[ImplStatus]="Compensated"))*ISNUMBER(MATCH(Recommendations[Id],H10:AU10,0)))/COUNTIF(H10:AU10,"&lt;&gt;"))</f>
        <v>0</v>
      </c>
      <c r="H10" s="113" t="s">
        <v>74</v>
      </c>
      <c r="I10" s="113" t="s">
        <v>79</v>
      </c>
      <c r="J10" s="113" t="s">
        <v>318</v>
      </c>
      <c r="K10" s="113" t="s">
        <v>323</v>
      </c>
      <c r="L10" s="113" t="s">
        <v>1798</v>
      </c>
      <c r="M10" s="113" t="s">
        <v>1841</v>
      </c>
      <c r="N10" s="113" t="s">
        <v>2181</v>
      </c>
      <c r="O10" s="113" t="s">
        <v>2186</v>
      </c>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3608</v>
      </c>
      <c r="B11" s="109" t="s">
        <v>3609</v>
      </c>
      <c r="C11" s="110" t="s">
        <v>3610</v>
      </c>
      <c r="D11" s="110" t="s">
        <v>3611</v>
      </c>
      <c r="E11" s="110" t="s">
        <v>21</v>
      </c>
      <c r="F11" s="111" t="s">
        <v>3612</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3613</v>
      </c>
      <c r="B12" s="109" t="s">
        <v>3614</v>
      </c>
      <c r="C12" s="110" t="s">
        <v>3615</v>
      </c>
      <c r="D12" s="110" t="s">
        <v>3616</v>
      </c>
      <c r="E12" s="110" t="s">
        <v>21</v>
      </c>
      <c r="F12" s="111" t="s">
        <v>3617</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3618</v>
      </c>
      <c r="B13" s="109" t="s">
        <v>3619</v>
      </c>
      <c r="C13" s="110" t="s">
        <v>3620</v>
      </c>
      <c r="D13" s="110" t="s">
        <v>3621</v>
      </c>
      <c r="E13" s="110" t="s">
        <v>21</v>
      </c>
      <c r="F13" s="111" t="s">
        <v>3622</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3623</v>
      </c>
      <c r="B14" s="109" t="s">
        <v>3624</v>
      </c>
      <c r="C14" s="110" t="s">
        <v>3625</v>
      </c>
      <c r="D14" s="110" t="s">
        <v>3626</v>
      </c>
      <c r="E14" s="110" t="s">
        <v>21</v>
      </c>
      <c r="F14" s="111" t="s">
        <v>3627</v>
      </c>
      <c r="G14" s="112">
        <f>IF(COUNTIF(H14:AU14,"&lt;&gt;")=0,"",SUMPRODUCT(((Recommendations[ImplStatus]="Implemented")+(Recommendations[ImplStatus]="Compensated"))*ISNUMBER(MATCH(Recommendations[Id],H14:AU14,0)))/COUNTIF(H14:AU14,"&lt;&gt;"))</f>
        <v>0</v>
      </c>
      <c r="H14" s="113" t="s">
        <v>89</v>
      </c>
      <c r="I14" s="113" t="s">
        <v>328</v>
      </c>
      <c r="J14" s="113" t="s">
        <v>333</v>
      </c>
      <c r="K14" s="113" t="s">
        <v>337</v>
      </c>
      <c r="L14" s="113" t="s">
        <v>342</v>
      </c>
      <c r="M14" s="113" t="s">
        <v>347</v>
      </c>
      <c r="N14" s="113" t="s">
        <v>352</v>
      </c>
      <c r="O14" s="113" t="s">
        <v>357</v>
      </c>
      <c r="P14" s="113" t="s">
        <v>411</v>
      </c>
      <c r="Q14" s="113" t="s">
        <v>416</v>
      </c>
      <c r="R14" s="113" t="s">
        <v>562</v>
      </c>
      <c r="S14" s="113" t="s">
        <v>776</v>
      </c>
      <c r="T14" s="113" t="s">
        <v>1333</v>
      </c>
      <c r="U14" s="113" t="s">
        <v>1338</v>
      </c>
      <c r="V14" s="113" t="s">
        <v>1343</v>
      </c>
      <c r="W14" s="113" t="s">
        <v>1347</v>
      </c>
      <c r="X14" s="113" t="s">
        <v>1352</v>
      </c>
      <c r="Y14" s="113" t="s">
        <v>1357</v>
      </c>
      <c r="Z14" s="113" t="s">
        <v>1362</v>
      </c>
      <c r="AA14" s="113" t="s">
        <v>1367</v>
      </c>
      <c r="AB14" s="113" t="s">
        <v>1382</v>
      </c>
      <c r="AC14" s="113" t="s">
        <v>1387</v>
      </c>
      <c r="AD14" s="113" t="s">
        <v>1392</v>
      </c>
      <c r="AE14" s="113" t="s">
        <v>1416</v>
      </c>
      <c r="AF14" s="113" t="s">
        <v>1431</v>
      </c>
      <c r="AG14" s="113" t="s">
        <v>1486</v>
      </c>
      <c r="AH14" s="113" t="s">
        <v>1491</v>
      </c>
      <c r="AI14" s="113" t="s">
        <v>1496</v>
      </c>
      <c r="AJ14" s="113" t="s">
        <v>1501</v>
      </c>
      <c r="AK14" s="113" t="s">
        <v>1506</v>
      </c>
      <c r="AL14" s="113" t="s">
        <v>1511</v>
      </c>
      <c r="AM14" s="113" t="s">
        <v>1516</v>
      </c>
      <c r="AN14" s="113" t="s">
        <v>1521</v>
      </c>
      <c r="AO14" s="113" t="s">
        <v>1526</v>
      </c>
      <c r="AP14" s="113" t="s">
        <v>1546</v>
      </c>
      <c r="AQ14" s="113" t="s">
        <v>1551</v>
      </c>
      <c r="AR14" s="113" t="s">
        <v>2201</v>
      </c>
      <c r="AS14" s="113" t="s">
        <v>2205</v>
      </c>
      <c r="AT14" s="113" t="s">
        <v>2210</v>
      </c>
      <c r="AU14" s="121" t="s">
        <v>2215</v>
      </c>
    </row>
    <row r="15" spans="1:47" ht="60" customHeight="1" x14ac:dyDescent="0.35">
      <c r="A15" s="119" t="s">
        <v>3628</v>
      </c>
      <c r="B15" s="109" t="s">
        <v>3629</v>
      </c>
      <c r="C15" s="110" t="s">
        <v>3630</v>
      </c>
      <c r="D15" s="110" t="s">
        <v>3631</v>
      </c>
      <c r="E15" s="110" t="s">
        <v>21</v>
      </c>
      <c r="F15" s="111" t="s">
        <v>3632</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3633</v>
      </c>
      <c r="B16" s="109" t="s">
        <v>3634</v>
      </c>
      <c r="C16" s="110" t="s">
        <v>3635</v>
      </c>
      <c r="D16" s="110" t="s">
        <v>3636</v>
      </c>
      <c r="E16" s="110" t="s">
        <v>21</v>
      </c>
      <c r="F16" s="111" t="s">
        <v>3637</v>
      </c>
      <c r="G16" s="112">
        <f>IF(COUNTIF(H16:AU16,"&lt;&gt;")=0,"",SUMPRODUCT(((Recommendations[ImplStatus]="Implemented")+(Recommendations[ImplStatus]="Compensated"))*ISNUMBER(MATCH(Recommendations[Id],H16:AU16,0)))/COUNTIF(H16:AU16,"&lt;&gt;"))</f>
        <v>0</v>
      </c>
      <c r="H16" s="113" t="s">
        <v>14</v>
      </c>
      <c r="I16" s="113" t="s">
        <v>41</v>
      </c>
      <c r="J16" s="113" t="s">
        <v>46</v>
      </c>
      <c r="K16" s="113" t="s">
        <v>104</v>
      </c>
      <c r="L16" s="113" t="s">
        <v>109</v>
      </c>
      <c r="M16" s="113" t="s">
        <v>114</v>
      </c>
      <c r="N16" s="113" t="s">
        <v>119</v>
      </c>
      <c r="O16" s="113" t="s">
        <v>164</v>
      </c>
      <c r="P16" s="113" t="s">
        <v>212</v>
      </c>
      <c r="Q16" s="113" t="s">
        <v>222</v>
      </c>
      <c r="R16" s="113" t="s">
        <v>226</v>
      </c>
      <c r="S16" s="113" t="s">
        <v>230</v>
      </c>
      <c r="T16" s="113" t="s">
        <v>249</v>
      </c>
      <c r="U16" s="113" t="s">
        <v>253</v>
      </c>
      <c r="V16" s="113" t="s">
        <v>377</v>
      </c>
      <c r="W16" s="113" t="s">
        <v>382</v>
      </c>
      <c r="X16" s="113" t="s">
        <v>387</v>
      </c>
      <c r="Y16" s="113" t="s">
        <v>452</v>
      </c>
      <c r="Z16" s="113" t="s">
        <v>460</v>
      </c>
      <c r="AA16" s="113" t="s">
        <v>463</v>
      </c>
      <c r="AB16" s="113" t="s">
        <v>464</v>
      </c>
      <c r="AC16" s="113" t="s">
        <v>469</v>
      </c>
      <c r="AD16" s="113" t="s">
        <v>572</v>
      </c>
      <c r="AE16" s="113" t="s">
        <v>575</v>
      </c>
      <c r="AF16" s="113" t="s">
        <v>687</v>
      </c>
      <c r="AG16" s="113" t="s">
        <v>692</v>
      </c>
      <c r="AH16" s="113" t="s">
        <v>693</v>
      </c>
      <c r="AI16" s="113" t="s">
        <v>703</v>
      </c>
      <c r="AJ16" s="113" t="s">
        <v>720</v>
      </c>
      <c r="AK16" s="113" t="s">
        <v>781</v>
      </c>
      <c r="AL16" s="113" t="s">
        <v>791</v>
      </c>
      <c r="AM16" s="113" t="s">
        <v>795</v>
      </c>
      <c r="AN16" s="113" t="s">
        <v>800</v>
      </c>
      <c r="AO16" s="113" t="s">
        <v>853</v>
      </c>
      <c r="AP16" s="113" t="s">
        <v>866</v>
      </c>
      <c r="AQ16" s="113" t="s">
        <v>868</v>
      </c>
      <c r="AR16" s="113" t="s">
        <v>873</v>
      </c>
      <c r="AS16" s="113" t="s">
        <v>902</v>
      </c>
      <c r="AT16" s="113" t="s">
        <v>907</v>
      </c>
      <c r="AU16" s="121" t="s">
        <v>924</v>
      </c>
    </row>
    <row r="17" spans="1:47" ht="60" customHeight="1" x14ac:dyDescent="0.35">
      <c r="A17" s="119" t="s">
        <v>3638</v>
      </c>
      <c r="B17" s="109" t="s">
        <v>3639</v>
      </c>
      <c r="C17" s="110" t="s">
        <v>3640</v>
      </c>
      <c r="D17" s="110" t="s">
        <v>3641</v>
      </c>
      <c r="E17" s="110" t="s">
        <v>21</v>
      </c>
      <c r="F17" s="111" t="s">
        <v>3642</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3643</v>
      </c>
      <c r="B18" s="109" t="s">
        <v>3644</v>
      </c>
      <c r="C18" s="110" t="s">
        <v>3645</v>
      </c>
      <c r="D18" s="110" t="s">
        <v>3646</v>
      </c>
      <c r="E18" s="110" t="s">
        <v>21</v>
      </c>
      <c r="F18" s="111" t="s">
        <v>3647</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3648</v>
      </c>
      <c r="B19" s="109" t="s">
        <v>3649</v>
      </c>
      <c r="C19" s="110" t="s">
        <v>3650</v>
      </c>
      <c r="D19" s="110" t="s">
        <v>3651</v>
      </c>
      <c r="E19" s="110" t="s">
        <v>21</v>
      </c>
      <c r="F19" s="111" t="s">
        <v>3652</v>
      </c>
      <c r="G19" s="112">
        <f>IF(COUNTIF(H19:AU19,"&lt;&gt;")=0,"",SUMPRODUCT(((Recommendations[ImplStatus]="Implemented")+(Recommendations[ImplStatus]="Compensated"))*ISNUMBER(MATCH(Recommendations[Id],H19:AU19,0)))/COUNTIF(H19:AU19,"&lt;&gt;"))</f>
        <v>0</v>
      </c>
      <c r="H19" s="113" t="s">
        <v>1832</v>
      </c>
      <c r="I19" s="113" t="s">
        <v>1837</v>
      </c>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3653</v>
      </c>
      <c r="B20" s="109" t="s">
        <v>3654</v>
      </c>
      <c r="C20" s="110" t="s">
        <v>3655</v>
      </c>
      <c r="D20" s="110" t="s">
        <v>3656</v>
      </c>
      <c r="E20" s="110" t="s">
        <v>21</v>
      </c>
      <c r="F20" s="111" t="s">
        <v>3657</v>
      </c>
      <c r="G20" s="112">
        <f>IF(COUNTIF(H20:AU20,"&lt;&gt;")=0,"",SUMPRODUCT(((Recommendations[ImplStatus]="Implemented")+(Recommendations[ImplStatus]="Compensated"))*ISNUMBER(MATCH(Recommendations[Id],H20:AU20,0)))/COUNTIF(H20:AU20,"&lt;&gt;"))</f>
        <v>0</v>
      </c>
      <c r="H20" s="113" t="s">
        <v>169</v>
      </c>
      <c r="I20" s="113" t="s">
        <v>726</v>
      </c>
      <c r="J20" s="113" t="s">
        <v>1025</v>
      </c>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3658</v>
      </c>
      <c r="B21" s="109" t="s">
        <v>3659</v>
      </c>
      <c r="C21" s="110" t="s">
        <v>3660</v>
      </c>
      <c r="D21" s="110" t="s">
        <v>3661</v>
      </c>
      <c r="E21" s="110" t="s">
        <v>3662</v>
      </c>
      <c r="F21" s="111" t="s">
        <v>3663</v>
      </c>
      <c r="G21" s="112" t="str">
        <f>IF(COUNTIF(H21:AU21,"&lt;&gt;")=0,"",SUMPRODUCT(((Recommendations[ImplStatus]="Implemented")+(Recommendations[ImplStatus]="Compensated"))*ISNUMBER(MATCH(Recommendations[Id],H21:AU21,0)))/COUNTIF(H21:AU21,"&lt;&gt;"))</f>
        <v/>
      </c>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3664</v>
      </c>
      <c r="B22" s="109" t="s">
        <v>3665</v>
      </c>
      <c r="C22" s="110" t="s">
        <v>3666</v>
      </c>
      <c r="D22" s="110" t="s">
        <v>3667</v>
      </c>
      <c r="E22" s="110" t="s">
        <v>3668</v>
      </c>
      <c r="F22" s="111" t="s">
        <v>3669</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3670</v>
      </c>
      <c r="B23" s="109" t="s">
        <v>3671</v>
      </c>
      <c r="C23" s="110" t="s">
        <v>3672</v>
      </c>
      <c r="D23" s="110" t="s">
        <v>3673</v>
      </c>
      <c r="E23" s="110" t="s">
        <v>3674</v>
      </c>
      <c r="F23" s="111" t="s">
        <v>3675</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3676</v>
      </c>
      <c r="B24" s="109" t="s">
        <v>3677</v>
      </c>
      <c r="C24" s="110" t="s">
        <v>3678</v>
      </c>
      <c r="D24" s="110" t="s">
        <v>3679</v>
      </c>
      <c r="E24" s="110" t="s">
        <v>21</v>
      </c>
      <c r="F24" s="111" t="s">
        <v>3680</v>
      </c>
      <c r="G24" s="112">
        <f>IF(COUNTIF(H24:AU24,"&lt;&gt;")=0,"",SUMPRODUCT(((Recommendations[ImplStatus]="Implemented")+(Recommendations[ImplStatus]="Compensated"))*ISNUMBER(MATCH(Recommendations[Id],H24:AU24,0)))/COUNTIF(H24:AU24,"&lt;&gt;"))</f>
        <v>0</v>
      </c>
      <c r="H24" s="113" t="s">
        <v>1604</v>
      </c>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3681</v>
      </c>
      <c r="B25" s="109" t="s">
        <v>3682</v>
      </c>
      <c r="C25" s="110" t="s">
        <v>3683</v>
      </c>
      <c r="D25" s="110" t="s">
        <v>21</v>
      </c>
      <c r="E25" s="110" t="s">
        <v>21</v>
      </c>
      <c r="F25" s="111" t="s">
        <v>3684</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3685</v>
      </c>
      <c r="B26" s="109" t="s">
        <v>3686</v>
      </c>
      <c r="C26" s="110" t="s">
        <v>3687</v>
      </c>
      <c r="D26" s="110" t="s">
        <v>3688</v>
      </c>
      <c r="E26" s="110" t="s">
        <v>21</v>
      </c>
      <c r="F26" s="111" t="s">
        <v>3689</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3690</v>
      </c>
      <c r="B27" s="109" t="s">
        <v>3691</v>
      </c>
      <c r="C27" s="110" t="s">
        <v>3692</v>
      </c>
      <c r="D27" s="110" t="s">
        <v>3693</v>
      </c>
      <c r="E27" s="110" t="s">
        <v>3694</v>
      </c>
      <c r="F27" s="111" t="s">
        <v>3695</v>
      </c>
      <c r="G27" s="112">
        <f>IF(COUNTIF(H27:AU27,"&lt;&gt;")=0,"",SUMPRODUCT(((Recommendations[ImplStatus]="Implemented")+(Recommendations[ImplStatus]="Compensated"))*ISNUMBER(MATCH(Recommendations[Id],H27:AU27,0)))/COUNTIF(H27:AU27,"&lt;&gt;"))</f>
        <v>0</v>
      </c>
      <c r="H27" s="113" t="s">
        <v>31</v>
      </c>
      <c r="I27" s="113" t="s">
        <v>49</v>
      </c>
      <c r="J27" s="113" t="s">
        <v>94</v>
      </c>
      <c r="K27" s="113" t="s">
        <v>99</v>
      </c>
      <c r="L27" s="113" t="s">
        <v>129</v>
      </c>
      <c r="M27" s="113" t="s">
        <v>134</v>
      </c>
      <c r="N27" s="113" t="s">
        <v>149</v>
      </c>
      <c r="O27" s="113" t="s">
        <v>197</v>
      </c>
      <c r="P27" s="113" t="s">
        <v>202</v>
      </c>
      <c r="Q27" s="113" t="s">
        <v>207</v>
      </c>
      <c r="R27" s="113" t="s">
        <v>367</v>
      </c>
      <c r="S27" s="113" t="s">
        <v>372</v>
      </c>
      <c r="T27" s="113" t="s">
        <v>401</v>
      </c>
      <c r="U27" s="113" t="s">
        <v>421</v>
      </c>
      <c r="V27" s="113" t="s">
        <v>426</v>
      </c>
      <c r="W27" s="113" t="s">
        <v>447</v>
      </c>
      <c r="X27" s="113" t="s">
        <v>473</v>
      </c>
      <c r="Y27" s="113" t="s">
        <v>481</v>
      </c>
      <c r="Z27" s="113" t="s">
        <v>620</v>
      </c>
      <c r="AA27" s="113" t="s">
        <v>706</v>
      </c>
      <c r="AB27" s="113" t="s">
        <v>713</v>
      </c>
      <c r="AC27" s="113" t="s">
        <v>761</v>
      </c>
      <c r="AD27" s="113" t="s">
        <v>820</v>
      </c>
      <c r="AE27" s="113" t="s">
        <v>915</v>
      </c>
      <c r="AF27" s="113" t="s">
        <v>920</v>
      </c>
      <c r="AG27" s="113" t="s">
        <v>955</v>
      </c>
      <c r="AH27" s="113" t="s">
        <v>962</v>
      </c>
      <c r="AI27" s="113" t="s">
        <v>1020</v>
      </c>
      <c r="AJ27" s="113" t="s">
        <v>1313</v>
      </c>
      <c r="AK27" s="113" t="s">
        <v>1421</v>
      </c>
      <c r="AL27" s="113" t="s">
        <v>1426</v>
      </c>
      <c r="AM27" s="113" t="s">
        <v>1531</v>
      </c>
      <c r="AN27" s="113" t="s">
        <v>1536</v>
      </c>
      <c r="AO27" s="113" t="s">
        <v>1541</v>
      </c>
      <c r="AP27" s="113" t="s">
        <v>1566</v>
      </c>
      <c r="AQ27" s="113" t="s">
        <v>1571</v>
      </c>
      <c r="AR27" s="113" t="s">
        <v>1649</v>
      </c>
      <c r="AS27" s="113" t="s">
        <v>1653</v>
      </c>
      <c r="AT27" s="113" t="s">
        <v>1656</v>
      </c>
      <c r="AU27" s="121" t="s">
        <v>1733</v>
      </c>
    </row>
    <row r="28" spans="1:47" ht="60" customHeight="1" x14ac:dyDescent="0.35">
      <c r="A28" s="119" t="s">
        <v>3696</v>
      </c>
      <c r="B28" s="109" t="s">
        <v>3697</v>
      </c>
      <c r="C28" s="110" t="s">
        <v>3698</v>
      </c>
      <c r="D28" s="110" t="s">
        <v>21</v>
      </c>
      <c r="E28" s="110" t="s">
        <v>21</v>
      </c>
      <c r="F28" s="111" t="s">
        <v>3699</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3700</v>
      </c>
      <c r="B29" s="109" t="s">
        <v>3701</v>
      </c>
      <c r="C29" s="110" t="s">
        <v>3702</v>
      </c>
      <c r="D29" s="110" t="s">
        <v>3703</v>
      </c>
      <c r="E29" s="110" t="s">
        <v>3704</v>
      </c>
      <c r="F29" s="111" t="s">
        <v>3705</v>
      </c>
      <c r="G29" s="112">
        <f>IF(COUNTIF(H29:AU29,"&lt;&gt;")=0,"",SUMPRODUCT(((Recommendations[ImplStatus]="Implemented")+(Recommendations[ImplStatus]="Compensated"))*ISNUMBER(MATCH(Recommendations[Id],H29:AU29,0)))/COUNTIF(H29:AU29,"&lt;&gt;"))</f>
        <v>0</v>
      </c>
      <c r="H29" s="113" t="s">
        <v>834</v>
      </c>
      <c r="I29" s="113" t="s">
        <v>1245</v>
      </c>
      <c r="J29" s="113" t="s">
        <v>1250</v>
      </c>
      <c r="K29" s="113" t="s">
        <v>1255</v>
      </c>
      <c r="L29" s="113" t="s">
        <v>1259</v>
      </c>
      <c r="M29" s="113" t="s">
        <v>1263</v>
      </c>
      <c r="N29" s="113" t="s">
        <v>1268</v>
      </c>
      <c r="O29" s="113" t="s">
        <v>1273</v>
      </c>
      <c r="P29" s="113" t="s">
        <v>1276</v>
      </c>
      <c r="Q29" s="113" t="s">
        <v>1281</v>
      </c>
      <c r="R29" s="113" t="s">
        <v>1285</v>
      </c>
      <c r="S29" s="113" t="s">
        <v>1290</v>
      </c>
      <c r="T29" s="113" t="s">
        <v>1294</v>
      </c>
      <c r="U29" s="113" t="s">
        <v>1299</v>
      </c>
      <c r="V29" s="113" t="s">
        <v>1303</v>
      </c>
      <c r="W29" s="113" t="s">
        <v>1725</v>
      </c>
      <c r="X29" s="113" t="s">
        <v>1917</v>
      </c>
      <c r="Y29" s="113" t="s">
        <v>1922</v>
      </c>
      <c r="Z29" s="113" t="s">
        <v>1926</v>
      </c>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3706</v>
      </c>
      <c r="B30" s="109" t="s">
        <v>3707</v>
      </c>
      <c r="C30" s="110" t="s">
        <v>3708</v>
      </c>
      <c r="D30" s="110" t="s">
        <v>3709</v>
      </c>
      <c r="E30" s="110" t="s">
        <v>21</v>
      </c>
      <c r="F30" s="111" t="s">
        <v>3710</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3711</v>
      </c>
      <c r="B31" s="109" t="s">
        <v>3712</v>
      </c>
      <c r="C31" s="110" t="s">
        <v>3713</v>
      </c>
      <c r="D31" s="110" t="s">
        <v>3714</v>
      </c>
      <c r="E31" s="110" t="s">
        <v>3715</v>
      </c>
      <c r="F31" s="111" t="s">
        <v>3716</v>
      </c>
      <c r="G31" s="112">
        <f>IF(COUNTIF(H31:AU31,"&lt;&gt;")=0,"",SUMPRODUCT(((Recommendations[ImplStatus]="Implemented")+(Recommendations[ImplStatus]="Compensated"))*ISNUMBER(MATCH(Recommendations[Id],H31:AU31,0)))/COUNTIF(H31:AU31,"&lt;&gt;"))</f>
        <v>0</v>
      </c>
      <c r="H31" s="113" t="s">
        <v>84</v>
      </c>
      <c r="I31" s="113" t="s">
        <v>124</v>
      </c>
      <c r="J31" s="113" t="s">
        <v>217</v>
      </c>
      <c r="K31" s="113" t="s">
        <v>391</v>
      </c>
      <c r="L31" s="113" t="s">
        <v>444</v>
      </c>
      <c r="M31" s="113" t="s">
        <v>455</v>
      </c>
      <c r="N31" s="113" t="s">
        <v>557</v>
      </c>
      <c r="O31" s="113" t="s">
        <v>617</v>
      </c>
      <c r="P31" s="113" t="s">
        <v>1308</v>
      </c>
      <c r="Q31" s="113" t="s">
        <v>1561</v>
      </c>
      <c r="R31" s="113" t="s">
        <v>2285</v>
      </c>
      <c r="S31" s="113" t="s">
        <v>2295</v>
      </c>
      <c r="T31" s="113" t="s">
        <v>2300</v>
      </c>
      <c r="U31" s="113" t="s">
        <v>2304</v>
      </c>
      <c r="V31" s="113" t="s">
        <v>2308</v>
      </c>
      <c r="W31" s="113" t="s">
        <v>2313</v>
      </c>
      <c r="X31" s="113" t="s">
        <v>2316</v>
      </c>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3717</v>
      </c>
      <c r="B32" s="109" t="s">
        <v>3718</v>
      </c>
      <c r="C32" s="110" t="s">
        <v>3719</v>
      </c>
      <c r="D32" s="110" t="s">
        <v>3720</v>
      </c>
      <c r="E32" s="110" t="s">
        <v>3721</v>
      </c>
      <c r="F32" s="111" t="s">
        <v>3722</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3723</v>
      </c>
      <c r="B33" s="109" t="s">
        <v>3724</v>
      </c>
      <c r="C33" s="110" t="s">
        <v>3725</v>
      </c>
      <c r="D33" s="110" t="s">
        <v>3726</v>
      </c>
      <c r="E33" s="110" t="s">
        <v>21</v>
      </c>
      <c r="F33" s="111" t="s">
        <v>3727</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3728</v>
      </c>
      <c r="B34" s="109" t="s">
        <v>3729</v>
      </c>
      <c r="C34" s="110" t="s">
        <v>3730</v>
      </c>
      <c r="D34" s="110" t="s">
        <v>3731</v>
      </c>
      <c r="E34" s="110" t="s">
        <v>21</v>
      </c>
      <c r="F34" s="111" t="s">
        <v>3732</v>
      </c>
      <c r="G34" s="112">
        <f>IF(COUNTIF(H34:AU34,"&lt;&gt;")=0,"",SUMPRODUCT(((Recommendations[ImplStatus]="Implemented")+(Recommendations[ImplStatus]="Compensated"))*ISNUMBER(MATCH(Recommendations[Id],H34:AU34,0)))/COUNTIF(H34:AU34,"&lt;&gt;"))</f>
        <v>0</v>
      </c>
      <c r="H34" s="113" t="s">
        <v>36</v>
      </c>
      <c r="I34" s="113" t="s">
        <v>192</v>
      </c>
      <c r="J34" s="113" t="s">
        <v>492</v>
      </c>
      <c r="K34" s="113" t="s">
        <v>540</v>
      </c>
      <c r="L34" s="113" t="s">
        <v>543</v>
      </c>
      <c r="M34" s="113" t="s">
        <v>548</v>
      </c>
      <c r="N34" s="113" t="s">
        <v>557</v>
      </c>
      <c r="O34" s="113" t="s">
        <v>567</v>
      </c>
      <c r="P34" s="113" t="s">
        <v>585</v>
      </c>
      <c r="Q34" s="113" t="s">
        <v>590</v>
      </c>
      <c r="R34" s="113" t="s">
        <v>617</v>
      </c>
      <c r="S34" s="113" t="s">
        <v>731</v>
      </c>
      <c r="T34" s="113" t="s">
        <v>766</v>
      </c>
      <c r="U34" s="113" t="s">
        <v>839</v>
      </c>
      <c r="V34" s="113" t="s">
        <v>848</v>
      </c>
      <c r="W34" s="113" t="s">
        <v>1318</v>
      </c>
      <c r="X34" s="113" t="s">
        <v>1323</v>
      </c>
      <c r="Y34" s="113" t="s">
        <v>1328</v>
      </c>
      <c r="Z34" s="113" t="s">
        <v>1397</v>
      </c>
      <c r="AA34" s="113" t="s">
        <v>1402</v>
      </c>
      <c r="AB34" s="113" t="s">
        <v>1406</v>
      </c>
      <c r="AC34" s="113" t="s">
        <v>1411</v>
      </c>
      <c r="AD34" s="113" t="s">
        <v>1436</v>
      </c>
      <c r="AE34" s="113" t="s">
        <v>1441</v>
      </c>
      <c r="AF34" s="113" t="s">
        <v>1446</v>
      </c>
      <c r="AG34" s="113" t="s">
        <v>1451</v>
      </c>
      <c r="AH34" s="113" t="s">
        <v>1456</v>
      </c>
      <c r="AI34" s="113" t="s">
        <v>1461</v>
      </c>
      <c r="AJ34" s="113" t="s">
        <v>1476</v>
      </c>
      <c r="AK34" s="113" t="s">
        <v>1481</v>
      </c>
      <c r="AL34" s="113" t="s">
        <v>1707</v>
      </c>
      <c r="AM34" s="113" t="s">
        <v>1712</v>
      </c>
      <c r="AN34" s="113" t="s">
        <v>1717</v>
      </c>
      <c r="AO34" s="113" t="s">
        <v>1721</v>
      </c>
      <c r="AP34" s="113" t="s">
        <v>1775</v>
      </c>
      <c r="AQ34" s="113" t="s">
        <v>1780</v>
      </c>
      <c r="AR34" s="113" t="s">
        <v>1785</v>
      </c>
      <c r="AS34" s="113" t="s">
        <v>1945</v>
      </c>
      <c r="AT34" s="113"/>
      <c r="AU34" s="121"/>
    </row>
    <row r="35" spans="1:47" ht="60" customHeight="1" x14ac:dyDescent="0.35">
      <c r="A35" s="119" t="s">
        <v>3733</v>
      </c>
      <c r="B35" s="109" t="s">
        <v>3734</v>
      </c>
      <c r="C35" s="110" t="s">
        <v>3735</v>
      </c>
      <c r="D35" s="110" t="s">
        <v>3736</v>
      </c>
      <c r="E35" s="110" t="s">
        <v>3737</v>
      </c>
      <c r="F35" s="111" t="s">
        <v>3738</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3739</v>
      </c>
      <c r="B36" s="109" t="s">
        <v>3740</v>
      </c>
      <c r="C36" s="110" t="s">
        <v>3741</v>
      </c>
      <c r="D36" s="110" t="s">
        <v>3742</v>
      </c>
      <c r="E36" s="110" t="s">
        <v>3743</v>
      </c>
      <c r="F36" s="111" t="s">
        <v>3744</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3745</v>
      </c>
      <c r="B37" s="109" t="s">
        <v>3746</v>
      </c>
      <c r="C37" s="110" t="s">
        <v>3747</v>
      </c>
      <c r="D37" s="110" t="s">
        <v>3748</v>
      </c>
      <c r="E37" s="110" t="s">
        <v>21</v>
      </c>
      <c r="F37" s="111" t="s">
        <v>3749</v>
      </c>
      <c r="G37" s="112">
        <f>IF(COUNTIF(H37:AU37,"&lt;&gt;")=0,"",SUMPRODUCT(((Recommendations[ImplStatus]="Implemented")+(Recommendations[ImplStatus]="Compensated"))*ISNUMBER(MATCH(Recommendations[Id],H37:AU37,0)))/COUNTIF(H37:AU37,"&lt;&gt;"))</f>
        <v>0</v>
      </c>
      <c r="H37" s="113" t="s">
        <v>1007</v>
      </c>
      <c r="I37" s="113" t="s">
        <v>2537</v>
      </c>
      <c r="J37" s="113" t="s">
        <v>2541</v>
      </c>
      <c r="K37" s="113" t="s">
        <v>2543</v>
      </c>
      <c r="L37" s="113" t="s">
        <v>2548</v>
      </c>
      <c r="M37" s="113" t="s">
        <v>2552</v>
      </c>
      <c r="N37" s="113" t="s">
        <v>2556</v>
      </c>
      <c r="O37" s="113" t="s">
        <v>2561</v>
      </c>
      <c r="P37" s="113" t="s">
        <v>2565</v>
      </c>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3750</v>
      </c>
      <c r="B38" s="109" t="s">
        <v>3751</v>
      </c>
      <c r="C38" s="110" t="s">
        <v>3752</v>
      </c>
      <c r="D38" s="110" t="s">
        <v>3753</v>
      </c>
      <c r="E38" s="110" t="s">
        <v>3754</v>
      </c>
      <c r="F38" s="111" t="s">
        <v>3755</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3756</v>
      </c>
      <c r="B39" s="109" t="s">
        <v>3757</v>
      </c>
      <c r="C39" s="110" t="s">
        <v>3758</v>
      </c>
      <c r="D39" s="110" t="s">
        <v>3759</v>
      </c>
      <c r="E39" s="110" t="s">
        <v>21</v>
      </c>
      <c r="F39" s="111" t="s">
        <v>3760</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3761</v>
      </c>
      <c r="B40" s="109" t="s">
        <v>3762</v>
      </c>
      <c r="C40" s="110" t="s">
        <v>3763</v>
      </c>
      <c r="D40" s="110" t="s">
        <v>3764</v>
      </c>
      <c r="E40" s="110" t="s">
        <v>3765</v>
      </c>
      <c r="F40" s="111" t="s">
        <v>3766</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3767</v>
      </c>
      <c r="B41" s="109" t="s">
        <v>3768</v>
      </c>
      <c r="C41" s="110" t="s">
        <v>3769</v>
      </c>
      <c r="D41" s="110" t="s">
        <v>3770</v>
      </c>
      <c r="E41" s="110" t="s">
        <v>3771</v>
      </c>
      <c r="F41" s="111" t="s">
        <v>3772</v>
      </c>
      <c r="G41" s="112">
        <f>IF(COUNTIF(H41:AU41,"&lt;&gt;")=0,"",SUMPRODUCT(((Recommendations[ImplStatus]="Implemented")+(Recommendations[ImplStatus]="Compensated"))*ISNUMBER(MATCH(Recommendations[Id],H41:AU41,0)))/COUNTIF(H41:AU41,"&lt;&gt;"))</f>
        <v>0</v>
      </c>
      <c r="H41" s="113" t="s">
        <v>233</v>
      </c>
      <c r="I41" s="113" t="s">
        <v>396</v>
      </c>
      <c r="J41" s="113" t="s">
        <v>477</v>
      </c>
      <c r="K41" s="113" t="s">
        <v>625</v>
      </c>
      <c r="L41" s="113" t="s">
        <v>699</v>
      </c>
      <c r="M41" s="113" t="s">
        <v>878</v>
      </c>
      <c r="N41" s="113" t="s">
        <v>2592</v>
      </c>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3773</v>
      </c>
      <c r="B42" s="109" t="s">
        <v>3774</v>
      </c>
      <c r="C42" s="110" t="s">
        <v>3775</v>
      </c>
      <c r="D42" s="110" t="s">
        <v>3776</v>
      </c>
      <c r="E42" s="110" t="s">
        <v>3777</v>
      </c>
      <c r="F42" s="111" t="s">
        <v>3778</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3779</v>
      </c>
      <c r="B43" s="109" t="s">
        <v>3780</v>
      </c>
      <c r="C43" s="110" t="s">
        <v>3781</v>
      </c>
      <c r="D43" s="110" t="s">
        <v>3782</v>
      </c>
      <c r="E43" s="110" t="s">
        <v>3783</v>
      </c>
      <c r="F43" s="111" t="s">
        <v>3784</v>
      </c>
      <c r="G43" s="112">
        <f>IF(COUNTIF(H43:AU43,"&lt;&gt;")=0,"",SUMPRODUCT(((Recommendations[ImplStatus]="Implemented")+(Recommendations[ImplStatus]="Compensated"))*ISNUMBER(MATCH(Recommendations[Id],H43:AU43,0)))/COUNTIF(H43:AU43,"&lt;&gt;"))</f>
        <v>0</v>
      </c>
      <c r="H43" s="113" t="s">
        <v>1033</v>
      </c>
      <c r="I43" s="113" t="s">
        <v>1556</v>
      </c>
      <c r="J43" s="113" t="s">
        <v>1576</v>
      </c>
      <c r="K43" s="113" t="s">
        <v>1591</v>
      </c>
      <c r="L43" s="113" t="s">
        <v>1599</v>
      </c>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3785</v>
      </c>
      <c r="B44" s="109" t="s">
        <v>3786</v>
      </c>
      <c r="C44" s="110" t="s">
        <v>3787</v>
      </c>
      <c r="D44" s="110" t="s">
        <v>3788</v>
      </c>
      <c r="E44" s="110" t="s">
        <v>21</v>
      </c>
      <c r="F44" s="111" t="s">
        <v>3789</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3790</v>
      </c>
      <c r="B45" s="114" t="s">
        <v>3791</v>
      </c>
      <c r="C45" s="115" t="s">
        <v>3792</v>
      </c>
      <c r="D45" s="115" t="s">
        <v>3793</v>
      </c>
      <c r="E45" s="115" t="s">
        <v>3794</v>
      </c>
      <c r="F45" s="116" t="s">
        <v>3795</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2601</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IFERROR(INDEX('Recommendations'!$H$2:$H$607, MATCH(H2,'Recommendations'!$A$2:$A$607,0))="Implemented", FALSE))</xm:f>
            <x14:dxf>
              <font>
                <color rgb="FF000000"/>
              </font>
              <fill>
                <patternFill>
                  <bgColor rgb="FF3C7D22"/>
                </patternFill>
              </fill>
            </x14:dxf>
          </x14:cfRule>
          <x14:cfRule type="expression" priority="2" id="{00000000-000E-0000-0500-000002000000}">
            <xm:f>AND(H2&lt;&gt;"", IFERROR(INDEX('Recommendations'!$H$2:$H$607, MATCH(H2,'Recommendations'!$A$2:$A$607,0))="Compensated", FALSE))</xm:f>
            <x14:dxf>
              <font>
                <color rgb="FF000000"/>
              </font>
              <fill>
                <patternFill>
                  <bgColor rgb="FFC6E0B4"/>
                </patternFill>
              </fill>
            </x14:dxf>
          </x14:cfRule>
          <x14:cfRule type="expression" priority="3" id="{00000000-000E-0000-0500-000003000000}">
            <xm:f>AND(H2&lt;&gt;"", IFERROR(INDEX('Recommendations'!$H$2:$H$607, MATCH(H2,'Recommendations'!$A$2:$A$607,0))="Testing", FALSE))</xm:f>
            <x14:dxf>
              <font>
                <color rgb="FF000000"/>
              </font>
              <fill>
                <patternFill>
                  <bgColor rgb="FFFFC000"/>
                </patternFill>
              </fill>
            </x14:dxf>
          </x14:cfRule>
          <x14:cfRule type="expression" priority="4" id="{00000000-000E-0000-0500-000004000000}">
            <xm:f>AND(H2&lt;&gt;"", IFERROR(INDEX('Recommendations'!$H$2:$H$607, MATCH(H2,'Recommendations'!$A$2:$A$607,0))="Failed", FALSE))</xm:f>
            <x14:dxf>
              <font>
                <color rgb="FF000000"/>
              </font>
              <fill>
                <patternFill>
                  <bgColor rgb="FFD82891"/>
                </patternFill>
              </fill>
            </x14:dxf>
          </x14:cfRule>
          <x14:cfRule type="expression" priority="5" id="{00000000-000E-0000-0500-000005000000}">
            <xm:f>AND(H2&lt;&gt;"", IFERROR(INDEX('Recommendations'!$H$2:$H$607, MATCH(H2,'Recommendations'!$A$2:$A$607,0))="Risk Accepted", FALSE))</xm:f>
            <x14:dxf>
              <font>
                <color rgb="FF000000"/>
              </font>
              <fill>
                <patternFill>
                  <bgColor rgb="FFD9D9D9"/>
                </patternFill>
              </fill>
            </x14:dxf>
          </x14:cfRule>
          <x14:cfRule type="expression" priority="6" id="{00000000-000E-0000-0500-000006000000}">
            <xm:f>AND(H2&lt;&gt;"", IFERROR(INDEX('Recommendations'!$H$2:$H$607, MATCH(H2,'Recommendations'!$A$2:$A$607,0))="N/A",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3796</v>
      </c>
      <c r="B1" s="148" t="s">
        <v>2850</v>
      </c>
      <c r="C1" s="148" t="s">
        <v>0</v>
      </c>
      <c r="D1" s="148" t="s">
        <v>2851</v>
      </c>
      <c r="E1" s="148" t="s">
        <v>3797</v>
      </c>
      <c r="F1" s="148" t="s">
        <v>3798</v>
      </c>
      <c r="G1" s="148" t="s">
        <v>3799</v>
      </c>
      <c r="H1" s="148" t="s">
        <v>3800</v>
      </c>
      <c r="I1" s="148" t="s">
        <v>2856</v>
      </c>
      <c r="J1" s="148" t="s">
        <v>2857</v>
      </c>
      <c r="K1" s="148" t="s">
        <v>2858</v>
      </c>
      <c r="L1" s="148" t="s">
        <v>2859</v>
      </c>
      <c r="M1" s="148" t="s">
        <v>2860</v>
      </c>
      <c r="N1" s="148" t="s">
        <v>2861</v>
      </c>
      <c r="O1" s="148" t="s">
        <v>2862</v>
      </c>
      <c r="P1" s="148" t="s">
        <v>2863</v>
      </c>
      <c r="Q1" s="148" t="s">
        <v>2864</v>
      </c>
      <c r="R1" s="148" t="s">
        <v>2865</v>
      </c>
      <c r="S1" s="148" t="s">
        <v>2866</v>
      </c>
      <c r="T1" s="148" t="s">
        <v>2867</v>
      </c>
      <c r="U1" s="148" t="s">
        <v>2868</v>
      </c>
      <c r="V1" s="148" t="s">
        <v>2869</v>
      </c>
      <c r="W1" s="148" t="s">
        <v>2870</v>
      </c>
      <c r="X1" s="148" t="s">
        <v>2871</v>
      </c>
      <c r="Y1" s="148" t="s">
        <v>2872</v>
      </c>
      <c r="Z1" s="148" t="s">
        <v>2873</v>
      </c>
      <c r="AA1" s="148" t="s">
        <v>2874</v>
      </c>
      <c r="AB1" s="148" t="s">
        <v>2875</v>
      </c>
      <c r="AC1" s="148" t="s">
        <v>2876</v>
      </c>
      <c r="AD1" s="148" t="s">
        <v>2877</v>
      </c>
      <c r="AE1" s="148" t="s">
        <v>2878</v>
      </c>
      <c r="AF1" s="148" t="s">
        <v>2879</v>
      </c>
      <c r="AG1" s="148" t="s">
        <v>2880</v>
      </c>
      <c r="AH1" s="148" t="s">
        <v>2881</v>
      </c>
      <c r="AI1" s="148" t="s">
        <v>2882</v>
      </c>
      <c r="AJ1" s="148" t="s">
        <v>2883</v>
      </c>
      <c r="AK1" s="148" t="s">
        <v>2884</v>
      </c>
      <c r="AL1" s="148" t="s">
        <v>2885</v>
      </c>
      <c r="AM1" s="148" t="s">
        <v>2886</v>
      </c>
      <c r="AN1" s="148" t="s">
        <v>2887</v>
      </c>
      <c r="AO1" s="148" t="s">
        <v>2888</v>
      </c>
      <c r="AP1" s="148" t="s">
        <v>2889</v>
      </c>
      <c r="AQ1" s="148" t="s">
        <v>2890</v>
      </c>
      <c r="AR1" s="148" t="s">
        <v>2891</v>
      </c>
      <c r="AS1" s="148" t="s">
        <v>2892</v>
      </c>
      <c r="AT1" s="148" t="s">
        <v>2893</v>
      </c>
      <c r="AU1" s="148" t="s">
        <v>2894</v>
      </c>
      <c r="AV1" s="148" t="s">
        <v>2895</v>
      </c>
      <c r="AW1" s="149" t="s">
        <v>2896</v>
      </c>
    </row>
    <row r="2" spans="1:49" ht="60" customHeight="1" outlineLevel="1" x14ac:dyDescent="0.35">
      <c r="A2" s="141" t="s">
        <v>3801</v>
      </c>
      <c r="B2" s="127"/>
      <c r="C2" s="126" t="s">
        <v>3802</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3801</v>
      </c>
      <c r="B3" s="128" t="s">
        <v>3067</v>
      </c>
      <c r="C3" s="129" t="s">
        <v>3803</v>
      </c>
      <c r="D3" s="131" t="s">
        <v>3804</v>
      </c>
      <c r="E3" s="131" t="s">
        <v>3805</v>
      </c>
      <c r="F3" s="131" t="s">
        <v>3806</v>
      </c>
      <c r="G3" s="131" t="s">
        <v>3807</v>
      </c>
      <c r="H3" s="131" t="s">
        <v>3808</v>
      </c>
      <c r="I3" s="133">
        <f>IF(COUNTIF(J3:AW3,"&lt;&gt;")=0,"",SUMPRODUCT(((Recommendations[ImplStatus]="Implemented")+(Recommendations[ImplStatus]="Compensated"))*ISNUMBER(MATCH(Recommendations[Id],J3:AW3,0)))/COUNTIF(J3:AW3,"&lt;&gt;"))</f>
        <v>0</v>
      </c>
      <c r="J3" s="135" t="s">
        <v>1033</v>
      </c>
      <c r="K3" s="135" t="s">
        <v>1576</v>
      </c>
      <c r="L3" s="135" t="s">
        <v>1599</v>
      </c>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3801</v>
      </c>
      <c r="B4" s="128" t="s">
        <v>3809</v>
      </c>
      <c r="C4" s="129" t="s">
        <v>3810</v>
      </c>
      <c r="D4" s="131" t="s">
        <v>3811</v>
      </c>
      <c r="E4" s="131" t="s">
        <v>3812</v>
      </c>
      <c r="F4" s="131" t="s">
        <v>3813</v>
      </c>
      <c r="G4" s="131" t="s">
        <v>3814</v>
      </c>
      <c r="H4" s="131" t="s">
        <v>3815</v>
      </c>
      <c r="I4" s="133">
        <f>IF(COUNTIF(J4:AW4,"&lt;&gt;")=0,"",SUMPRODUCT(((Recommendations[ImplStatus]="Implemented")+(Recommendations[ImplStatus]="Compensated"))*ISNUMBER(MATCH(Recommendations[Id],J4:AW4,0)))/COUNTIF(J4:AW4,"&lt;&gt;"))</f>
        <v>0</v>
      </c>
      <c r="J4" s="135" t="s">
        <v>557</v>
      </c>
      <c r="K4" s="135" t="s">
        <v>567</v>
      </c>
      <c r="L4" s="135" t="s">
        <v>585</v>
      </c>
      <c r="M4" s="135" t="s">
        <v>590</v>
      </c>
      <c r="N4" s="135" t="s">
        <v>617</v>
      </c>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3801</v>
      </c>
      <c r="B5" s="128" t="s">
        <v>3816</v>
      </c>
      <c r="C5" s="129" t="s">
        <v>3817</v>
      </c>
      <c r="D5" s="131" t="s">
        <v>3818</v>
      </c>
      <c r="E5" s="131" t="s">
        <v>3819</v>
      </c>
      <c r="F5" s="131" t="s">
        <v>3820</v>
      </c>
      <c r="G5" s="131" t="s">
        <v>3821</v>
      </c>
      <c r="H5" s="131" t="s">
        <v>3822</v>
      </c>
      <c r="I5" s="133" t="str">
        <f>IF(COUNTIF(J5:AW5,"&lt;&gt;")=0,"",SUMPRODUCT(((Recommendations[ImplStatus]="Implemented")+(Recommendations[ImplStatus]="Compensated"))*ISNUMBER(MATCH(Recommendations[Id],J5:AW5,0)))/COUNTIF(J5:AW5,"&lt;&gt;"))</f>
        <v/>
      </c>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3801</v>
      </c>
      <c r="B6" s="128" t="s">
        <v>3823</v>
      </c>
      <c r="C6" s="129" t="s">
        <v>3824</v>
      </c>
      <c r="D6" s="131" t="s">
        <v>3825</v>
      </c>
      <c r="E6" s="131" t="s">
        <v>3826</v>
      </c>
      <c r="F6" s="131" t="s">
        <v>3827</v>
      </c>
      <c r="G6" s="131" t="s">
        <v>3828</v>
      </c>
      <c r="H6" s="131" t="s">
        <v>3829</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3801</v>
      </c>
      <c r="B7" s="128" t="s">
        <v>3830</v>
      </c>
      <c r="C7" s="129" t="s">
        <v>3831</v>
      </c>
      <c r="D7" s="131" t="s">
        <v>3832</v>
      </c>
      <c r="E7" s="131" t="s">
        <v>3833</v>
      </c>
      <c r="F7" s="131" t="s">
        <v>3834</v>
      </c>
      <c r="G7" s="131" t="s">
        <v>3835</v>
      </c>
      <c r="H7" s="131" t="s">
        <v>3836</v>
      </c>
      <c r="I7" s="133">
        <f>IF(COUNTIF(J7:AW7,"&lt;&gt;")=0,"",SUMPRODUCT(((Recommendations[ImplStatus]="Implemented")+(Recommendations[ImplStatus]="Compensated"))*ISNUMBER(MATCH(Recommendations[Id],J7:AW7,0)))/COUNTIF(J7:AW7,"&lt;&gt;"))</f>
        <v>0</v>
      </c>
      <c r="J7" s="135" t="s">
        <v>84</v>
      </c>
      <c r="K7" s="135" t="s">
        <v>124</v>
      </c>
      <c r="L7" s="135" t="s">
        <v>391</v>
      </c>
      <c r="M7" s="135" t="s">
        <v>444</v>
      </c>
      <c r="N7" s="135" t="s">
        <v>557</v>
      </c>
      <c r="O7" s="135" t="s">
        <v>567</v>
      </c>
      <c r="P7" s="135" t="s">
        <v>585</v>
      </c>
      <c r="Q7" s="135" t="s">
        <v>590</v>
      </c>
      <c r="R7" s="135" t="s">
        <v>617</v>
      </c>
      <c r="S7" s="135" t="s">
        <v>2285</v>
      </c>
      <c r="T7" s="135" t="s">
        <v>2295</v>
      </c>
      <c r="U7" s="135" t="s">
        <v>2300</v>
      </c>
      <c r="V7" s="135" t="s">
        <v>2304</v>
      </c>
      <c r="W7" s="135" t="s">
        <v>2308</v>
      </c>
      <c r="X7" s="135" t="s">
        <v>2313</v>
      </c>
      <c r="Y7" s="135" t="s">
        <v>2316</v>
      </c>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3801</v>
      </c>
      <c r="B8" s="128" t="s">
        <v>3837</v>
      </c>
      <c r="C8" s="129" t="s">
        <v>3838</v>
      </c>
      <c r="D8" s="131" t="s">
        <v>3839</v>
      </c>
      <c r="E8" s="131" t="s">
        <v>3840</v>
      </c>
      <c r="F8" s="131" t="s">
        <v>3841</v>
      </c>
      <c r="G8" s="131" t="s">
        <v>3835</v>
      </c>
      <c r="H8" s="131" t="s">
        <v>3842</v>
      </c>
      <c r="I8" s="133">
        <f>IF(COUNTIF(J8:AW8,"&lt;&gt;")=0,"",SUMPRODUCT(((Recommendations[ImplStatus]="Implemented")+(Recommendations[ImplStatus]="Compensated"))*ISNUMBER(MATCH(Recommendations[Id],J8:AW8,0)))/COUNTIF(J8:AW8,"&lt;&gt;"))</f>
        <v>0</v>
      </c>
      <c r="J8" s="135" t="s">
        <v>1561</v>
      </c>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3801</v>
      </c>
      <c r="B9" s="128" t="s">
        <v>3843</v>
      </c>
      <c r="C9" s="129" t="s">
        <v>3844</v>
      </c>
      <c r="D9" s="131" t="s">
        <v>3845</v>
      </c>
      <c r="E9" s="131" t="s">
        <v>3846</v>
      </c>
      <c r="F9" s="131" t="s">
        <v>3847</v>
      </c>
      <c r="G9" s="131" t="s">
        <v>3848</v>
      </c>
      <c r="H9" s="131" t="s">
        <v>3849</v>
      </c>
      <c r="I9" s="133">
        <f>IF(COUNTIF(J9:AW9,"&lt;&gt;")=0,"",SUMPRODUCT(((Recommendations[ImplStatus]="Implemented")+(Recommendations[ImplStatus]="Compensated"))*ISNUMBER(MATCH(Recommendations[Id],J9:AW9,0)))/COUNTIF(J9:AW9,"&lt;&gt;"))</f>
        <v>0</v>
      </c>
      <c r="J9" s="135" t="s">
        <v>217</v>
      </c>
      <c r="K9" s="135" t="s">
        <v>455</v>
      </c>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3801</v>
      </c>
      <c r="B10" s="128" t="s">
        <v>3850</v>
      </c>
      <c r="C10" s="129" t="s">
        <v>3851</v>
      </c>
      <c r="D10" s="131" t="s">
        <v>3852</v>
      </c>
      <c r="E10" s="131" t="s">
        <v>3853</v>
      </c>
      <c r="F10" s="131" t="s">
        <v>3854</v>
      </c>
      <c r="G10" s="131" t="s">
        <v>3855</v>
      </c>
      <c r="H10" s="131" t="s">
        <v>3856</v>
      </c>
      <c r="I10" s="133">
        <f>IF(COUNTIF(J10:AW10,"&lt;&gt;")=0,"",SUMPRODUCT(((Recommendations[ImplStatus]="Implemented")+(Recommendations[ImplStatus]="Compensated"))*ISNUMBER(MATCH(Recommendations[Id],J10:AW10,0)))/COUNTIF(J10:AW10,"&lt;&gt;"))</f>
        <v>0</v>
      </c>
      <c r="J10" s="135" t="s">
        <v>1048</v>
      </c>
      <c r="K10" s="135" t="s">
        <v>1751</v>
      </c>
      <c r="L10" s="135" t="s">
        <v>1929</v>
      </c>
      <c r="M10" s="135" t="s">
        <v>1934</v>
      </c>
      <c r="N10" s="135" t="s">
        <v>1937</v>
      </c>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3801</v>
      </c>
      <c r="B11" s="128" t="s">
        <v>3857</v>
      </c>
      <c r="C11" s="129" t="s">
        <v>3858</v>
      </c>
      <c r="D11" s="131" t="s">
        <v>3859</v>
      </c>
      <c r="E11" s="131" t="s">
        <v>3860</v>
      </c>
      <c r="F11" s="131" t="s">
        <v>3861</v>
      </c>
      <c r="G11" s="131" t="s">
        <v>3862</v>
      </c>
      <c r="H11" s="131" t="s">
        <v>3863</v>
      </c>
      <c r="I11" s="133">
        <f>IF(COUNTIF(J11:AW11,"&lt;&gt;")=0,"",SUMPRODUCT(((Recommendations[ImplStatus]="Implemented")+(Recommendations[ImplStatus]="Compensated"))*ISNUMBER(MATCH(Recommendations[Id],J11:AW11,0)))/COUNTIF(J11:AW11,"&lt;&gt;"))</f>
        <v>0</v>
      </c>
      <c r="J11" s="135" t="s">
        <v>1053</v>
      </c>
      <c r="K11" s="135" t="s">
        <v>1659</v>
      </c>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3801</v>
      </c>
      <c r="B12" s="128" t="s">
        <v>3864</v>
      </c>
      <c r="C12" s="129" t="s">
        <v>3865</v>
      </c>
      <c r="D12" s="131" t="s">
        <v>3866</v>
      </c>
      <c r="E12" s="131" t="s">
        <v>3867</v>
      </c>
      <c r="F12" s="131" t="s">
        <v>3868</v>
      </c>
      <c r="G12" s="131" t="s">
        <v>3855</v>
      </c>
      <c r="H12" s="131" t="s">
        <v>3869</v>
      </c>
      <c r="I12" s="133">
        <f>IF(COUNTIF(J12:AW12,"&lt;&gt;")=0,"",SUMPRODUCT(((Recommendations[ImplStatus]="Implemented")+(Recommendations[ImplStatus]="Compensated"))*ISNUMBER(MATCH(Recommendations[Id],J12:AW12,0)))/COUNTIF(J12:AW12,"&lt;&gt;"))</f>
        <v>0</v>
      </c>
      <c r="J12" s="135" t="s">
        <v>25</v>
      </c>
      <c r="K12" s="135" t="s">
        <v>154</v>
      </c>
      <c r="L12" s="135" t="s">
        <v>159</v>
      </c>
      <c r="M12" s="135" t="s">
        <v>1058</v>
      </c>
      <c r="N12" s="135" t="s">
        <v>1063</v>
      </c>
      <c r="O12" s="135" t="s">
        <v>1068</v>
      </c>
      <c r="P12" s="135" t="s">
        <v>1608</v>
      </c>
      <c r="Q12" s="135" t="s">
        <v>1621</v>
      </c>
      <c r="R12" s="135" t="s">
        <v>1964</v>
      </c>
      <c r="S12" s="135" t="s">
        <v>1969</v>
      </c>
      <c r="T12" s="135" t="s">
        <v>1973</v>
      </c>
      <c r="U12" s="135" t="s">
        <v>1977</v>
      </c>
      <c r="V12" s="135" t="s">
        <v>1982</v>
      </c>
      <c r="W12" s="135" t="s">
        <v>1987</v>
      </c>
      <c r="X12" s="135" t="s">
        <v>2415</v>
      </c>
      <c r="Y12" s="135" t="s">
        <v>2420</v>
      </c>
      <c r="Z12" s="135" t="s">
        <v>2424</v>
      </c>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3801</v>
      </c>
      <c r="B13" s="128" t="s">
        <v>3870</v>
      </c>
      <c r="C13" s="129" t="s">
        <v>3871</v>
      </c>
      <c r="D13" s="131" t="s">
        <v>3872</v>
      </c>
      <c r="E13" s="131" t="s">
        <v>3873</v>
      </c>
      <c r="F13" s="131" t="s">
        <v>3874</v>
      </c>
      <c r="G13" s="131" t="s">
        <v>3855</v>
      </c>
      <c r="H13" s="131" t="s">
        <v>3875</v>
      </c>
      <c r="I13" s="133">
        <f>IF(COUNTIF(J13:AW13,"&lt;&gt;")=0,"",SUMPRODUCT(((Recommendations[ImplStatus]="Implemented")+(Recommendations[ImplStatus]="Compensated"))*ISNUMBER(MATCH(Recommendations[Id],J13:AW13,0)))/COUNTIF(J13:AW13,"&lt;&gt;"))</f>
        <v>0</v>
      </c>
      <c r="J13" s="135" t="s">
        <v>25</v>
      </c>
      <c r="K13" s="135" t="s">
        <v>154</v>
      </c>
      <c r="L13" s="135" t="s">
        <v>159</v>
      </c>
      <c r="M13" s="135" t="s">
        <v>1058</v>
      </c>
      <c r="N13" s="135" t="s">
        <v>1063</v>
      </c>
      <c r="O13" s="135" t="s">
        <v>1068</v>
      </c>
      <c r="P13" s="135" t="s">
        <v>1608</v>
      </c>
      <c r="Q13" s="135" t="s">
        <v>1621</v>
      </c>
      <c r="R13" s="135" t="s">
        <v>1730</v>
      </c>
      <c r="S13" s="135" t="s">
        <v>1964</v>
      </c>
      <c r="T13" s="135" t="s">
        <v>1969</v>
      </c>
      <c r="U13" s="135" t="s">
        <v>1973</v>
      </c>
      <c r="V13" s="135" t="s">
        <v>1977</v>
      </c>
      <c r="W13" s="135" t="s">
        <v>1982</v>
      </c>
      <c r="X13" s="135" t="s">
        <v>1987</v>
      </c>
      <c r="Y13" s="135" t="s">
        <v>2415</v>
      </c>
      <c r="Z13" s="135" t="s">
        <v>2420</v>
      </c>
      <c r="AA13" s="135" t="s">
        <v>2424</v>
      </c>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3801</v>
      </c>
      <c r="B14" s="128" t="s">
        <v>3876</v>
      </c>
      <c r="C14" s="129" t="s">
        <v>3877</v>
      </c>
      <c r="D14" s="131" t="s">
        <v>3878</v>
      </c>
      <c r="E14" s="131" t="s">
        <v>3879</v>
      </c>
      <c r="F14" s="131" t="s">
        <v>3880</v>
      </c>
      <c r="G14" s="131" t="s">
        <v>3881</v>
      </c>
      <c r="H14" s="131" t="s">
        <v>3882</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3801</v>
      </c>
      <c r="B15" s="128" t="s">
        <v>3883</v>
      </c>
      <c r="C15" s="129" t="s">
        <v>3884</v>
      </c>
      <c r="D15" s="131" t="s">
        <v>3885</v>
      </c>
      <c r="E15" s="131" t="s">
        <v>3886</v>
      </c>
      <c r="F15" s="131" t="s">
        <v>3887</v>
      </c>
      <c r="G15" s="131" t="s">
        <v>3888</v>
      </c>
      <c r="H15" s="131" t="s">
        <v>3889</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3801</v>
      </c>
      <c r="B16" s="128" t="s">
        <v>3890</v>
      </c>
      <c r="C16" s="129" t="s">
        <v>3891</v>
      </c>
      <c r="D16" s="131" t="s">
        <v>3892</v>
      </c>
      <c r="E16" s="131" t="s">
        <v>3893</v>
      </c>
      <c r="F16" s="131" t="s">
        <v>3894</v>
      </c>
      <c r="G16" s="131" t="s">
        <v>3895</v>
      </c>
      <c r="H16" s="131" t="s">
        <v>3896</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3801</v>
      </c>
      <c r="B17" s="128" t="s">
        <v>3897</v>
      </c>
      <c r="C17" s="129" t="s">
        <v>3898</v>
      </c>
      <c r="D17" s="131" t="s">
        <v>3899</v>
      </c>
      <c r="E17" s="131" t="s">
        <v>3900</v>
      </c>
      <c r="F17" s="131" t="s">
        <v>3901</v>
      </c>
      <c r="G17" s="131" t="s">
        <v>3902</v>
      </c>
      <c r="H17" s="131" t="s">
        <v>3903</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3801</v>
      </c>
      <c r="B18" s="128" t="s">
        <v>3904</v>
      </c>
      <c r="C18" s="129" t="s">
        <v>3905</v>
      </c>
      <c r="D18" s="131" t="s">
        <v>3906</v>
      </c>
      <c r="E18" s="131" t="s">
        <v>3907</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3908</v>
      </c>
      <c r="B19" s="127"/>
      <c r="C19" s="126" t="s">
        <v>3909</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3908</v>
      </c>
      <c r="B20" s="128" t="s">
        <v>3910</v>
      </c>
      <c r="C20" s="129" t="s">
        <v>3911</v>
      </c>
      <c r="D20" s="131" t="s">
        <v>3912</v>
      </c>
      <c r="E20" s="131" t="s">
        <v>3913</v>
      </c>
      <c r="F20" s="131" t="s">
        <v>3914</v>
      </c>
      <c r="G20" s="131" t="s">
        <v>3915</v>
      </c>
      <c r="H20" s="131" t="s">
        <v>3916</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3908</v>
      </c>
      <c r="B21" s="128" t="s">
        <v>3917</v>
      </c>
      <c r="C21" s="129" t="s">
        <v>3918</v>
      </c>
      <c r="D21" s="131" t="s">
        <v>3919</v>
      </c>
      <c r="E21" s="131" t="s">
        <v>3920</v>
      </c>
      <c r="F21" s="131" t="s">
        <v>3921</v>
      </c>
      <c r="G21" s="131" t="s">
        <v>3922</v>
      </c>
      <c r="H21" s="131" t="s">
        <v>3923</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3924</v>
      </c>
      <c r="B22" s="127"/>
      <c r="C22" s="126" t="s">
        <v>3925</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3924</v>
      </c>
      <c r="B23" s="128" t="s">
        <v>3926</v>
      </c>
      <c r="C23" s="129" t="s">
        <v>3927</v>
      </c>
      <c r="D23" s="131" t="s">
        <v>3928</v>
      </c>
      <c r="E23" s="131" t="s">
        <v>3929</v>
      </c>
      <c r="F23" s="131" t="s">
        <v>3930</v>
      </c>
      <c r="G23" s="131" t="s">
        <v>3931</v>
      </c>
      <c r="H23" s="131" t="s">
        <v>3932</v>
      </c>
      <c r="I23" s="133">
        <f>IF(COUNTIF(J23:AW23,"&lt;&gt;")=0,"",SUMPRODUCT(((Recommendations[ImplStatus]="Implemented")+(Recommendations[ImplStatus]="Compensated"))*ISNUMBER(MATCH(Recommendations[Id],J23:AW23,0)))/COUNTIF(J23:AW23,"&lt;&gt;"))</f>
        <v>0</v>
      </c>
      <c r="J23" s="135" t="s">
        <v>70</v>
      </c>
      <c r="K23" s="135" t="s">
        <v>174</v>
      </c>
      <c r="L23" s="135" t="s">
        <v>179</v>
      </c>
      <c r="M23" s="135" t="s">
        <v>184</v>
      </c>
      <c r="N23" s="135" t="s">
        <v>187</v>
      </c>
      <c r="O23" s="135" t="s">
        <v>258</v>
      </c>
      <c r="P23" s="135" t="s">
        <v>263</v>
      </c>
      <c r="Q23" s="135" t="s">
        <v>268</v>
      </c>
      <c r="R23" s="135" t="s">
        <v>273</v>
      </c>
      <c r="S23" s="135" t="s">
        <v>277</v>
      </c>
      <c r="T23" s="135" t="s">
        <v>281</v>
      </c>
      <c r="U23" s="135" t="s">
        <v>285</v>
      </c>
      <c r="V23" s="135" t="s">
        <v>289</v>
      </c>
      <c r="W23" s="135" t="s">
        <v>313</v>
      </c>
      <c r="X23" s="135" t="s">
        <v>486</v>
      </c>
      <c r="Y23" s="135" t="s">
        <v>497</v>
      </c>
      <c r="Z23" s="135" t="s">
        <v>502</v>
      </c>
      <c r="AA23" s="135" t="s">
        <v>504</v>
      </c>
      <c r="AB23" s="135" t="s">
        <v>506</v>
      </c>
      <c r="AC23" s="135" t="s">
        <v>508</v>
      </c>
      <c r="AD23" s="135" t="s">
        <v>510</v>
      </c>
      <c r="AE23" s="135" t="s">
        <v>512</v>
      </c>
      <c r="AF23" s="135" t="s">
        <v>514</v>
      </c>
      <c r="AG23" s="135" t="s">
        <v>516</v>
      </c>
      <c r="AH23" s="135" t="s">
        <v>518</v>
      </c>
      <c r="AI23" s="135" t="s">
        <v>520</v>
      </c>
      <c r="AJ23" s="135" t="s">
        <v>552</v>
      </c>
      <c r="AK23" s="135" t="s">
        <v>580</v>
      </c>
      <c r="AL23" s="135" t="s">
        <v>600</v>
      </c>
      <c r="AM23" s="135" t="s">
        <v>605</v>
      </c>
      <c r="AN23" s="135" t="s">
        <v>608</v>
      </c>
      <c r="AO23" s="135" t="s">
        <v>615</v>
      </c>
      <c r="AP23" s="135" t="s">
        <v>630</v>
      </c>
      <c r="AQ23" s="135" t="s">
        <v>632</v>
      </c>
      <c r="AR23" s="135" t="s">
        <v>634</v>
      </c>
      <c r="AS23" s="135" t="s">
        <v>636</v>
      </c>
      <c r="AT23" s="135" t="s">
        <v>638</v>
      </c>
      <c r="AU23" s="135" t="s">
        <v>641</v>
      </c>
      <c r="AV23" s="135" t="s">
        <v>644</v>
      </c>
      <c r="AW23" s="145" t="s">
        <v>647</v>
      </c>
    </row>
    <row r="24" spans="1:49" ht="60" customHeight="1" x14ac:dyDescent="0.35">
      <c r="A24" s="142" t="s">
        <v>3924</v>
      </c>
      <c r="B24" s="128" t="s">
        <v>3933</v>
      </c>
      <c r="C24" s="129" t="s">
        <v>3934</v>
      </c>
      <c r="D24" s="131" t="s">
        <v>3935</v>
      </c>
      <c r="E24" s="131" t="s">
        <v>3936</v>
      </c>
      <c r="F24" s="131" t="s">
        <v>3937</v>
      </c>
      <c r="G24" s="131" t="s">
        <v>3938</v>
      </c>
      <c r="H24" s="131" t="s">
        <v>3939</v>
      </c>
      <c r="I24" s="133">
        <f>IF(COUNTIF(J24:AW24,"&lt;&gt;")=0,"",SUMPRODUCT(((Recommendations[ImplStatus]="Implemented")+(Recommendations[ImplStatus]="Compensated"))*ISNUMBER(MATCH(Recommendations[Id],J24:AW24,0)))/COUNTIF(J24:AW24,"&lt;&gt;"))</f>
        <v>0</v>
      </c>
      <c r="J24" s="135" t="s">
        <v>273</v>
      </c>
      <c r="K24" s="135" t="s">
        <v>277</v>
      </c>
      <c r="L24" s="135" t="s">
        <v>281</v>
      </c>
      <c r="M24" s="135" t="s">
        <v>285</v>
      </c>
      <c r="N24" s="135" t="s">
        <v>289</v>
      </c>
      <c r="O24" s="135" t="s">
        <v>486</v>
      </c>
      <c r="P24" s="135" t="s">
        <v>497</v>
      </c>
      <c r="Q24" s="135" t="s">
        <v>502</v>
      </c>
      <c r="R24" s="135" t="s">
        <v>504</v>
      </c>
      <c r="S24" s="135" t="s">
        <v>506</v>
      </c>
      <c r="T24" s="135" t="s">
        <v>508</v>
      </c>
      <c r="U24" s="135" t="s">
        <v>510</v>
      </c>
      <c r="V24" s="135" t="s">
        <v>512</v>
      </c>
      <c r="W24" s="135" t="s">
        <v>514</v>
      </c>
      <c r="X24" s="135" t="s">
        <v>516</v>
      </c>
      <c r="Y24" s="135" t="s">
        <v>518</v>
      </c>
      <c r="Z24" s="135" t="s">
        <v>520</v>
      </c>
      <c r="AA24" s="135" t="s">
        <v>552</v>
      </c>
      <c r="AB24" s="135" t="s">
        <v>580</v>
      </c>
      <c r="AC24" s="135" t="s">
        <v>600</v>
      </c>
      <c r="AD24" s="135" t="s">
        <v>615</v>
      </c>
      <c r="AE24" s="135" t="s">
        <v>630</v>
      </c>
      <c r="AF24" s="135" t="s">
        <v>632</v>
      </c>
      <c r="AG24" s="135" t="s">
        <v>634</v>
      </c>
      <c r="AH24" s="135" t="s">
        <v>636</v>
      </c>
      <c r="AI24" s="135" t="s">
        <v>651</v>
      </c>
      <c r="AJ24" s="135" t="s">
        <v>653</v>
      </c>
      <c r="AK24" s="135" t="s">
        <v>656</v>
      </c>
      <c r="AL24" s="135" t="s">
        <v>658</v>
      </c>
      <c r="AM24" s="135" t="s">
        <v>660</v>
      </c>
      <c r="AN24" s="135" t="s">
        <v>662</v>
      </c>
      <c r="AO24" s="135" t="s">
        <v>667</v>
      </c>
      <c r="AP24" s="135" t="s">
        <v>672</v>
      </c>
      <c r="AQ24" s="135" t="s">
        <v>674</v>
      </c>
      <c r="AR24" s="135" t="s">
        <v>676</v>
      </c>
      <c r="AS24" s="135" t="s">
        <v>679</v>
      </c>
      <c r="AT24" s="135" t="s">
        <v>681</v>
      </c>
      <c r="AU24" s="135" t="s">
        <v>683</v>
      </c>
      <c r="AV24" s="135" t="s">
        <v>685</v>
      </c>
      <c r="AW24" s="145" t="s">
        <v>711</v>
      </c>
    </row>
    <row r="25" spans="1:49" ht="60" customHeight="1" x14ac:dyDescent="0.35">
      <c r="A25" s="142" t="s">
        <v>3924</v>
      </c>
      <c r="B25" s="128" t="s">
        <v>3940</v>
      </c>
      <c r="C25" s="129" t="s">
        <v>3941</v>
      </c>
      <c r="D25" s="131" t="s">
        <v>3942</v>
      </c>
      <c r="E25" s="131" t="s">
        <v>3943</v>
      </c>
      <c r="F25" s="131" t="s">
        <v>3944</v>
      </c>
      <c r="G25" s="131" t="s">
        <v>3945</v>
      </c>
      <c r="H25" s="131" t="s">
        <v>3946</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3924</v>
      </c>
      <c r="B26" s="128" t="s">
        <v>3947</v>
      </c>
      <c r="C26" s="129" t="s">
        <v>3948</v>
      </c>
      <c r="D26" s="131" t="s">
        <v>3949</v>
      </c>
      <c r="E26" s="131" t="s">
        <v>3950</v>
      </c>
      <c r="F26" s="131" t="s">
        <v>3951</v>
      </c>
      <c r="G26" s="131" t="s">
        <v>3938</v>
      </c>
      <c r="H26" s="131" t="s">
        <v>3952</v>
      </c>
      <c r="I26" s="133">
        <f>IF(COUNTIF(J26:AW26,"&lt;&gt;")=0,"",SUMPRODUCT(((Recommendations[ImplStatus]="Implemented")+(Recommendations[ImplStatus]="Compensated"))*ISNUMBER(MATCH(Recommendations[Id],J26:AW26,0)))/COUNTIF(J26:AW26,"&lt;&gt;"))</f>
        <v>0</v>
      </c>
      <c r="J26" s="135" t="s">
        <v>54</v>
      </c>
      <c r="K26" s="135" t="s">
        <v>431</v>
      </c>
      <c r="L26" s="135" t="s">
        <v>1091</v>
      </c>
      <c r="M26" s="135" t="s">
        <v>1096</v>
      </c>
      <c r="N26" s="135" t="s">
        <v>1743</v>
      </c>
      <c r="O26" s="135" t="s">
        <v>1761</v>
      </c>
      <c r="P26" s="135" t="s">
        <v>1766</v>
      </c>
      <c r="Q26" s="135" t="s">
        <v>2134</v>
      </c>
      <c r="R26" s="135" t="s">
        <v>2452</v>
      </c>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3924</v>
      </c>
      <c r="B27" s="128" t="s">
        <v>3953</v>
      </c>
      <c r="C27" s="129" t="s">
        <v>3954</v>
      </c>
      <c r="D27" s="131" t="s">
        <v>3955</v>
      </c>
      <c r="E27" s="131" t="s">
        <v>3956</v>
      </c>
      <c r="F27" s="131" t="s">
        <v>3957</v>
      </c>
      <c r="G27" s="131" t="s">
        <v>3958</v>
      </c>
      <c r="H27" s="131" t="s">
        <v>3959</v>
      </c>
      <c r="I27" s="133">
        <f>IF(COUNTIF(J27:AW27,"&lt;&gt;")=0,"",SUMPRODUCT(((Recommendations[ImplStatus]="Implemented")+(Recommendations[ImplStatus]="Compensated"))*ISNUMBER(MATCH(Recommendations[Id],J27:AW27,0)))/COUNTIF(J27:AW27,"&lt;&gt;"))</f>
        <v>0</v>
      </c>
      <c r="J27" s="135" t="s">
        <v>829</v>
      </c>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3924</v>
      </c>
      <c r="B28" s="128" t="s">
        <v>3960</v>
      </c>
      <c r="C28" s="129" t="s">
        <v>3961</v>
      </c>
      <c r="D28" s="131" t="s">
        <v>3962</v>
      </c>
      <c r="E28" s="131" t="s">
        <v>3963</v>
      </c>
      <c r="F28" s="131" t="s">
        <v>3964</v>
      </c>
      <c r="G28" s="131" t="s">
        <v>3965</v>
      </c>
      <c r="H28" s="131" t="s">
        <v>3966</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3924</v>
      </c>
      <c r="B29" s="128" t="s">
        <v>3967</v>
      </c>
      <c r="C29" s="129" t="s">
        <v>3968</v>
      </c>
      <c r="D29" s="131" t="s">
        <v>3969</v>
      </c>
      <c r="E29" s="131" t="s">
        <v>3970</v>
      </c>
      <c r="F29" s="131" t="s">
        <v>3971</v>
      </c>
      <c r="G29" s="131" t="s">
        <v>3855</v>
      </c>
      <c r="H29" s="131" t="s">
        <v>3972</v>
      </c>
      <c r="I29" s="133">
        <f>IF(COUNTIF(J29:AW29,"&lt;&gt;")=0,"",SUMPRODUCT(((Recommendations[ImplStatus]="Implemented")+(Recommendations[ImplStatus]="Compensated"))*ISNUMBER(MATCH(Recommendations[Id],J29:AW29,0)))/COUNTIF(J29:AW29,"&lt;&gt;"))</f>
        <v>0</v>
      </c>
      <c r="J29" s="135" t="s">
        <v>436</v>
      </c>
      <c r="K29" s="135" t="s">
        <v>441</v>
      </c>
      <c r="L29" s="135" t="s">
        <v>610</v>
      </c>
      <c r="M29" s="135" t="s">
        <v>1770</v>
      </c>
      <c r="N29" s="135" t="s">
        <v>1790</v>
      </c>
      <c r="O29" s="135" t="s">
        <v>2457</v>
      </c>
      <c r="P29" s="135" t="s">
        <v>2462</v>
      </c>
      <c r="Q29" s="135" t="s">
        <v>2466</v>
      </c>
      <c r="R29" s="135" t="s">
        <v>2470</v>
      </c>
      <c r="S29" s="135" t="s">
        <v>2475</v>
      </c>
      <c r="T29" s="135" t="s">
        <v>2478</v>
      </c>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3924</v>
      </c>
      <c r="B30" s="128" t="s">
        <v>3973</v>
      </c>
      <c r="C30" s="129" t="s">
        <v>3974</v>
      </c>
      <c r="D30" s="131" t="s">
        <v>3975</v>
      </c>
      <c r="E30" s="131" t="s">
        <v>3976</v>
      </c>
      <c r="F30" s="131" t="s">
        <v>3977</v>
      </c>
      <c r="G30" s="131" t="s">
        <v>3938</v>
      </c>
      <c r="H30" s="131" t="s">
        <v>3978</v>
      </c>
      <c r="I30" s="133">
        <f>IF(COUNTIF(J30:AW30,"&lt;&gt;")=0,"",SUMPRODUCT(((Recommendations[ImplStatus]="Implemented")+(Recommendations[ImplStatus]="Compensated"))*ISNUMBER(MATCH(Recommendations[Id],J30:AW30,0)))/COUNTIF(J30:AW30,"&lt;&gt;"))</f>
        <v>0</v>
      </c>
      <c r="J30" s="135" t="s">
        <v>60</v>
      </c>
      <c r="K30" s="135" t="s">
        <v>65</v>
      </c>
      <c r="L30" s="135" t="s">
        <v>68</v>
      </c>
      <c r="M30" s="135" t="s">
        <v>294</v>
      </c>
      <c r="N30" s="135" t="s">
        <v>299</v>
      </c>
      <c r="O30" s="135" t="s">
        <v>302</v>
      </c>
      <c r="P30" s="135" t="s">
        <v>306</v>
      </c>
      <c r="Q30" s="135" t="s">
        <v>310</v>
      </c>
      <c r="R30" s="135" t="s">
        <v>526</v>
      </c>
      <c r="S30" s="135" t="s">
        <v>531</v>
      </c>
      <c r="T30" s="135" t="s">
        <v>536</v>
      </c>
      <c r="U30" s="135" t="s">
        <v>595</v>
      </c>
      <c r="V30" s="135" t="s">
        <v>741</v>
      </c>
      <c r="W30" s="135" t="s">
        <v>746</v>
      </c>
      <c r="X30" s="135" t="s">
        <v>751</v>
      </c>
      <c r="Y30" s="135" t="s">
        <v>1012</v>
      </c>
      <c r="Z30" s="135" t="s">
        <v>1014</v>
      </c>
      <c r="AA30" s="135" t="s">
        <v>1016</v>
      </c>
      <c r="AB30" s="135" t="s">
        <v>1018</v>
      </c>
      <c r="AC30" s="135" t="s">
        <v>1101</v>
      </c>
      <c r="AD30" s="135" t="s">
        <v>1106</v>
      </c>
      <c r="AE30" s="135" t="s">
        <v>1110</v>
      </c>
      <c r="AF30" s="135" t="s">
        <v>1115</v>
      </c>
      <c r="AG30" s="135" t="s">
        <v>1118</v>
      </c>
      <c r="AH30" s="135" t="s">
        <v>1175</v>
      </c>
      <c r="AI30" s="135" t="s">
        <v>1180</v>
      </c>
      <c r="AJ30" s="135" t="s">
        <v>1184</v>
      </c>
      <c r="AK30" s="135" t="s">
        <v>1624</v>
      </c>
      <c r="AL30" s="135" t="s">
        <v>1629</v>
      </c>
      <c r="AM30" s="135" t="s">
        <v>1633</v>
      </c>
      <c r="AN30" s="135" t="s">
        <v>1637</v>
      </c>
      <c r="AO30" s="135" t="s">
        <v>1641</v>
      </c>
      <c r="AP30" s="135" t="s">
        <v>1645</v>
      </c>
      <c r="AQ30" s="135" t="s">
        <v>1694</v>
      </c>
      <c r="AR30" s="135" t="s">
        <v>1699</v>
      </c>
      <c r="AS30" s="135" t="s">
        <v>1703</v>
      </c>
      <c r="AT30" s="135" t="s">
        <v>2139</v>
      </c>
      <c r="AU30" s="135" t="s">
        <v>2144</v>
      </c>
      <c r="AV30" s="135" t="s">
        <v>2148</v>
      </c>
      <c r="AW30" s="145" t="s">
        <v>2152</v>
      </c>
    </row>
    <row r="31" spans="1:49" ht="60" customHeight="1" outlineLevel="1" x14ac:dyDescent="0.35">
      <c r="A31" s="141" t="s">
        <v>3979</v>
      </c>
      <c r="B31" s="127"/>
      <c r="C31" s="126" t="s">
        <v>3980</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3979</v>
      </c>
      <c r="B32" s="128" t="s">
        <v>3981</v>
      </c>
      <c r="C32" s="129" t="s">
        <v>3982</v>
      </c>
      <c r="D32" s="131" t="s">
        <v>3983</v>
      </c>
      <c r="E32" s="131" t="s">
        <v>3984</v>
      </c>
      <c r="F32" s="131" t="s">
        <v>3985</v>
      </c>
      <c r="G32" s="131" t="s">
        <v>3986</v>
      </c>
      <c r="H32" s="131" t="s">
        <v>3987</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3979</v>
      </c>
      <c r="B33" s="128" t="s">
        <v>3988</v>
      </c>
      <c r="C33" s="129" t="s">
        <v>3989</v>
      </c>
      <c r="D33" s="131" t="s">
        <v>3990</v>
      </c>
      <c r="E33" s="131" t="s">
        <v>3991</v>
      </c>
      <c r="F33" s="131" t="s">
        <v>3992</v>
      </c>
      <c r="G33" s="131" t="s">
        <v>3993</v>
      </c>
      <c r="H33" s="131" t="s">
        <v>3994</v>
      </c>
      <c r="I33" s="133">
        <f>IF(COUNTIF(J33:AW33,"&lt;&gt;")=0,"",SUMPRODUCT(((Recommendations[ImplStatus]="Implemented")+(Recommendations[ImplStatus]="Compensated"))*ISNUMBER(MATCH(Recommendations[Id],J33:AW33,0)))/COUNTIF(J33:AW33,"&lt;&gt;"))</f>
        <v>0</v>
      </c>
      <c r="J33" s="135" t="s">
        <v>31</v>
      </c>
      <c r="K33" s="135" t="s">
        <v>36</v>
      </c>
      <c r="L33" s="135" t="s">
        <v>49</v>
      </c>
      <c r="M33" s="135" t="s">
        <v>94</v>
      </c>
      <c r="N33" s="135" t="s">
        <v>99</v>
      </c>
      <c r="O33" s="135" t="s">
        <v>129</v>
      </c>
      <c r="P33" s="135" t="s">
        <v>134</v>
      </c>
      <c r="Q33" s="135" t="s">
        <v>144</v>
      </c>
      <c r="R33" s="135" t="s">
        <v>149</v>
      </c>
      <c r="S33" s="135" t="s">
        <v>192</v>
      </c>
      <c r="T33" s="135" t="s">
        <v>197</v>
      </c>
      <c r="U33" s="135" t="s">
        <v>202</v>
      </c>
      <c r="V33" s="135" t="s">
        <v>207</v>
      </c>
      <c r="W33" s="135" t="s">
        <v>367</v>
      </c>
      <c r="X33" s="135" t="s">
        <v>372</v>
      </c>
      <c r="Y33" s="135" t="s">
        <v>401</v>
      </c>
      <c r="Z33" s="135" t="s">
        <v>421</v>
      </c>
      <c r="AA33" s="135" t="s">
        <v>426</v>
      </c>
      <c r="AB33" s="135" t="s">
        <v>447</v>
      </c>
      <c r="AC33" s="135" t="s">
        <v>473</v>
      </c>
      <c r="AD33" s="135" t="s">
        <v>481</v>
      </c>
      <c r="AE33" s="135" t="s">
        <v>492</v>
      </c>
      <c r="AF33" s="135" t="s">
        <v>540</v>
      </c>
      <c r="AG33" s="135" t="s">
        <v>543</v>
      </c>
      <c r="AH33" s="135" t="s">
        <v>548</v>
      </c>
      <c r="AI33" s="135" t="s">
        <v>620</v>
      </c>
      <c r="AJ33" s="135" t="s">
        <v>706</v>
      </c>
      <c r="AK33" s="135" t="s">
        <v>713</v>
      </c>
      <c r="AL33" s="135" t="s">
        <v>731</v>
      </c>
      <c r="AM33" s="135" t="s">
        <v>761</v>
      </c>
      <c r="AN33" s="135" t="s">
        <v>766</v>
      </c>
      <c r="AO33" s="135" t="s">
        <v>771</v>
      </c>
      <c r="AP33" s="135" t="s">
        <v>820</v>
      </c>
      <c r="AQ33" s="135" t="s">
        <v>825</v>
      </c>
      <c r="AR33" s="135" t="s">
        <v>839</v>
      </c>
      <c r="AS33" s="135" t="s">
        <v>848</v>
      </c>
      <c r="AT33" s="135" t="s">
        <v>915</v>
      </c>
      <c r="AU33" s="135" t="s">
        <v>920</v>
      </c>
      <c r="AV33" s="135" t="s">
        <v>955</v>
      </c>
      <c r="AW33" s="145" t="s">
        <v>962</v>
      </c>
    </row>
    <row r="34" spans="1:49" ht="60" customHeight="1" x14ac:dyDescent="0.35">
      <c r="A34" s="142" t="s">
        <v>3979</v>
      </c>
      <c r="B34" s="128" t="s">
        <v>3995</v>
      </c>
      <c r="C34" s="129" t="s">
        <v>3996</v>
      </c>
      <c r="D34" s="131" t="s">
        <v>3997</v>
      </c>
      <c r="E34" s="131" t="s">
        <v>3998</v>
      </c>
      <c r="F34" s="131" t="s">
        <v>3999</v>
      </c>
      <c r="G34" s="131" t="s">
        <v>4000</v>
      </c>
      <c r="H34" s="131" t="s">
        <v>4001</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3979</v>
      </c>
      <c r="B35" s="128" t="s">
        <v>4002</v>
      </c>
      <c r="C35" s="129" t="s">
        <v>4003</v>
      </c>
      <c r="D35" s="131" t="s">
        <v>4004</v>
      </c>
      <c r="E35" s="131" t="s">
        <v>4005</v>
      </c>
      <c r="F35" s="131" t="s">
        <v>4006</v>
      </c>
      <c r="G35" s="131" t="s">
        <v>4007</v>
      </c>
      <c r="H35" s="131" t="s">
        <v>4008</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3979</v>
      </c>
      <c r="B36" s="128" t="s">
        <v>4009</v>
      </c>
      <c r="C36" s="129" t="s">
        <v>4010</v>
      </c>
      <c r="D36" s="131" t="s">
        <v>4011</v>
      </c>
      <c r="E36" s="131" t="s">
        <v>4012</v>
      </c>
      <c r="F36" s="131" t="s">
        <v>4013</v>
      </c>
      <c r="G36" s="131" t="s">
        <v>4014</v>
      </c>
      <c r="H36" s="131" t="s">
        <v>4015</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3979</v>
      </c>
      <c r="B37" s="128" t="s">
        <v>4016</v>
      </c>
      <c r="C37" s="129" t="s">
        <v>4017</v>
      </c>
      <c r="D37" s="131" t="s">
        <v>4018</v>
      </c>
      <c r="E37" s="131" t="s">
        <v>4019</v>
      </c>
      <c r="F37" s="131" t="s">
        <v>4020</v>
      </c>
      <c r="G37" s="131" t="s">
        <v>4021</v>
      </c>
      <c r="H37" s="131" t="s">
        <v>4022</v>
      </c>
      <c r="I37" s="133">
        <f>IF(COUNTIF(J37:AW37,"&lt;&gt;")=0,"",SUMPRODUCT(((Recommendations[ImplStatus]="Implemented")+(Recommendations[ImplStatus]="Compensated"))*ISNUMBER(MATCH(Recommendations[Id],J37:AW37,0)))/COUNTIF(J37:AW37,"&lt;&gt;"))</f>
        <v>0</v>
      </c>
      <c r="J37" s="135" t="s">
        <v>89</v>
      </c>
      <c r="K37" s="135" t="s">
        <v>328</v>
      </c>
      <c r="L37" s="135" t="s">
        <v>333</v>
      </c>
      <c r="M37" s="135" t="s">
        <v>337</v>
      </c>
      <c r="N37" s="135" t="s">
        <v>342</v>
      </c>
      <c r="O37" s="135" t="s">
        <v>347</v>
      </c>
      <c r="P37" s="135" t="s">
        <v>352</v>
      </c>
      <c r="Q37" s="135" t="s">
        <v>357</v>
      </c>
      <c r="R37" s="135" t="s">
        <v>411</v>
      </c>
      <c r="S37" s="135" t="s">
        <v>416</v>
      </c>
      <c r="T37" s="135" t="s">
        <v>562</v>
      </c>
      <c r="U37" s="135" t="s">
        <v>776</v>
      </c>
      <c r="V37" s="135" t="s">
        <v>1333</v>
      </c>
      <c r="W37" s="135" t="s">
        <v>1338</v>
      </c>
      <c r="X37" s="135" t="s">
        <v>1343</v>
      </c>
      <c r="Y37" s="135" t="s">
        <v>1347</v>
      </c>
      <c r="Z37" s="135" t="s">
        <v>1352</v>
      </c>
      <c r="AA37" s="135" t="s">
        <v>1357</v>
      </c>
      <c r="AB37" s="135" t="s">
        <v>1362</v>
      </c>
      <c r="AC37" s="135" t="s">
        <v>1367</v>
      </c>
      <c r="AD37" s="135" t="s">
        <v>1382</v>
      </c>
      <c r="AE37" s="135" t="s">
        <v>1387</v>
      </c>
      <c r="AF37" s="135" t="s">
        <v>1392</v>
      </c>
      <c r="AG37" s="135" t="s">
        <v>1416</v>
      </c>
      <c r="AH37" s="135" t="s">
        <v>1431</v>
      </c>
      <c r="AI37" s="135" t="s">
        <v>1486</v>
      </c>
      <c r="AJ37" s="135" t="s">
        <v>1491</v>
      </c>
      <c r="AK37" s="135" t="s">
        <v>1496</v>
      </c>
      <c r="AL37" s="135" t="s">
        <v>1501</v>
      </c>
      <c r="AM37" s="135" t="s">
        <v>1506</v>
      </c>
      <c r="AN37" s="135" t="s">
        <v>1511</v>
      </c>
      <c r="AO37" s="135" t="s">
        <v>1516</v>
      </c>
      <c r="AP37" s="135" t="s">
        <v>1521</v>
      </c>
      <c r="AQ37" s="135" t="s">
        <v>1526</v>
      </c>
      <c r="AR37" s="135" t="s">
        <v>1546</v>
      </c>
      <c r="AS37" s="135" t="s">
        <v>1551</v>
      </c>
      <c r="AT37" s="135" t="s">
        <v>2201</v>
      </c>
      <c r="AU37" s="135" t="s">
        <v>2205</v>
      </c>
      <c r="AV37" s="135" t="s">
        <v>2210</v>
      </c>
      <c r="AW37" s="145" t="s">
        <v>2215</v>
      </c>
    </row>
    <row r="38" spans="1:49" ht="60" customHeight="1" x14ac:dyDescent="0.35">
      <c r="A38" s="142" t="s">
        <v>3979</v>
      </c>
      <c r="B38" s="128" t="s">
        <v>4023</v>
      </c>
      <c r="C38" s="129" t="s">
        <v>4024</v>
      </c>
      <c r="D38" s="131" t="s">
        <v>4025</v>
      </c>
      <c r="E38" s="131" t="s">
        <v>4026</v>
      </c>
      <c r="F38" s="131" t="s">
        <v>4027</v>
      </c>
      <c r="G38" s="131" t="s">
        <v>4028</v>
      </c>
      <c r="H38" s="131" t="s">
        <v>4029</v>
      </c>
      <c r="I38" s="133">
        <f>IF(COUNTIF(J38:AW38,"&lt;&gt;")=0,"",SUMPRODUCT(((Recommendations[ImplStatus]="Implemented")+(Recommendations[ImplStatus]="Compensated"))*ISNUMBER(MATCH(Recommendations[Id],J38:AW38,0)))/COUNTIF(J38:AW38,"&lt;&gt;"))</f>
        <v>0</v>
      </c>
      <c r="J38" s="135" t="s">
        <v>74</v>
      </c>
      <c r="K38" s="135" t="s">
        <v>79</v>
      </c>
      <c r="L38" s="135" t="s">
        <v>318</v>
      </c>
      <c r="M38" s="135" t="s">
        <v>323</v>
      </c>
      <c r="N38" s="135" t="s">
        <v>2181</v>
      </c>
      <c r="O38" s="135" t="s">
        <v>2186</v>
      </c>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3979</v>
      </c>
      <c r="B39" s="128" t="s">
        <v>4030</v>
      </c>
      <c r="C39" s="129" t="s">
        <v>4031</v>
      </c>
      <c r="D39" s="131" t="s">
        <v>4032</v>
      </c>
      <c r="E39" s="131" t="s">
        <v>4033</v>
      </c>
      <c r="F39" s="131" t="s">
        <v>4034</v>
      </c>
      <c r="G39" s="131" t="s">
        <v>4035</v>
      </c>
      <c r="H39" s="131" t="s">
        <v>4036</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3979</v>
      </c>
      <c r="B40" s="128" t="s">
        <v>4037</v>
      </c>
      <c r="C40" s="129" t="s">
        <v>4038</v>
      </c>
      <c r="D40" s="131" t="s">
        <v>4039</v>
      </c>
      <c r="E40" s="131" t="s">
        <v>4040</v>
      </c>
      <c r="F40" s="131" t="s">
        <v>4041</v>
      </c>
      <c r="G40" s="131" t="s">
        <v>4042</v>
      </c>
      <c r="H40" s="131" t="s">
        <v>4043</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3979</v>
      </c>
      <c r="B41" s="128" t="s">
        <v>4044</v>
      </c>
      <c r="C41" s="129" t="s">
        <v>4045</v>
      </c>
      <c r="D41" s="131" t="s">
        <v>4046</v>
      </c>
      <c r="E41" s="131" t="s">
        <v>4047</v>
      </c>
      <c r="F41" s="131" t="s">
        <v>4048</v>
      </c>
      <c r="G41" s="131" t="s">
        <v>3986</v>
      </c>
      <c r="H41" s="131" t="s">
        <v>4049</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4050</v>
      </c>
      <c r="B42" s="127"/>
      <c r="C42" s="126" t="s">
        <v>4051</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4050</v>
      </c>
      <c r="B43" s="128" t="s">
        <v>4052</v>
      </c>
      <c r="C43" s="129" t="s">
        <v>4053</v>
      </c>
      <c r="D43" s="131" t="s">
        <v>4054</v>
      </c>
      <c r="E43" s="131" t="s">
        <v>4055</v>
      </c>
      <c r="F43" s="131" t="s">
        <v>4056</v>
      </c>
      <c r="G43" s="131" t="s">
        <v>4057</v>
      </c>
      <c r="H43" s="131" t="s">
        <v>4058</v>
      </c>
      <c r="I43" s="133">
        <f>IF(COUNTIF(J43:AW43,"&lt;&gt;")=0,"",SUMPRODUCT(((Recommendations[ImplStatus]="Implemented")+(Recommendations[ImplStatus]="Compensated"))*ISNUMBER(MATCH(Recommendations[Id],J43:AW43,0)))/COUNTIF(J43:AW43,"&lt;&gt;"))</f>
        <v>0</v>
      </c>
      <c r="J43" s="135" t="s">
        <v>786</v>
      </c>
      <c r="K43" s="135" t="s">
        <v>805</v>
      </c>
      <c r="L43" s="135" t="s">
        <v>810</v>
      </c>
      <c r="M43" s="135" t="s">
        <v>815</v>
      </c>
      <c r="N43" s="135" t="s">
        <v>935</v>
      </c>
      <c r="O43" s="135" t="s">
        <v>1556</v>
      </c>
      <c r="P43" s="135" t="s">
        <v>1581</v>
      </c>
      <c r="Q43" s="135" t="s">
        <v>1586</v>
      </c>
      <c r="R43" s="135" t="s">
        <v>1591</v>
      </c>
      <c r="S43" s="135" t="s">
        <v>1596</v>
      </c>
      <c r="T43" s="135" t="s">
        <v>2190</v>
      </c>
      <c r="U43" s="135" t="s">
        <v>2195</v>
      </c>
      <c r="V43" s="135" t="s">
        <v>2198</v>
      </c>
      <c r="W43" s="135" t="s">
        <v>2428</v>
      </c>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4050</v>
      </c>
      <c r="B44" s="128" t="s">
        <v>4059</v>
      </c>
      <c r="C44" s="129" t="s">
        <v>4060</v>
      </c>
      <c r="D44" s="131" t="s">
        <v>4061</v>
      </c>
      <c r="E44" s="131" t="s">
        <v>4062</v>
      </c>
      <c r="F44" s="131" t="s">
        <v>4063</v>
      </c>
      <c r="G44" s="131" t="s">
        <v>4064</v>
      </c>
      <c r="H44" s="131" t="s">
        <v>4065</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4050</v>
      </c>
      <c r="B45" s="128" t="s">
        <v>4066</v>
      </c>
      <c r="C45" s="129" t="s">
        <v>4067</v>
      </c>
      <c r="D45" s="131" t="s">
        <v>4068</v>
      </c>
      <c r="E45" s="131" t="s">
        <v>4069</v>
      </c>
      <c r="F45" s="131" t="s">
        <v>4070</v>
      </c>
      <c r="G45" s="131" t="s">
        <v>4071</v>
      </c>
      <c r="H45" s="131" t="s">
        <v>4072</v>
      </c>
      <c r="I45" s="133">
        <f>IF(COUNTIF(J45:AW45,"&lt;&gt;")=0,"",SUMPRODUCT(((Recommendations[ImplStatus]="Implemented")+(Recommendations[ImplStatus]="Compensated"))*ISNUMBER(MATCH(Recommendations[Id],J45:AW45,0)))/COUNTIF(J45:AW45,"&lt;&gt;"))</f>
        <v>0</v>
      </c>
      <c r="J45" s="135" t="s">
        <v>1604</v>
      </c>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4050</v>
      </c>
      <c r="B46" s="128" t="s">
        <v>4073</v>
      </c>
      <c r="C46" s="129" t="s">
        <v>4074</v>
      </c>
      <c r="D46" s="131" t="s">
        <v>4075</v>
      </c>
      <c r="E46" s="131" t="s">
        <v>4076</v>
      </c>
      <c r="F46" s="131" t="s">
        <v>4077</v>
      </c>
      <c r="G46" s="131" t="s">
        <v>4071</v>
      </c>
      <c r="H46" s="131" t="s">
        <v>4078</v>
      </c>
      <c r="I46" s="133" t="str">
        <f>IF(COUNTIF(J46:AW46,"&lt;&gt;")=0,"",SUMPRODUCT(((Recommendations[ImplStatus]="Implemented")+(Recommendations[ImplStatus]="Compensated"))*ISNUMBER(MATCH(Recommendations[Id],J46:AW46,0)))/COUNTIF(J46:AW46,"&lt;&gt;"))</f>
        <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4050</v>
      </c>
      <c r="B47" s="128" t="s">
        <v>4079</v>
      </c>
      <c r="C47" s="129" t="s">
        <v>4080</v>
      </c>
      <c r="D47" s="131" t="s">
        <v>4081</v>
      </c>
      <c r="E47" s="131" t="s">
        <v>4082</v>
      </c>
      <c r="F47" s="131" t="s">
        <v>4083</v>
      </c>
      <c r="G47" s="131" t="s">
        <v>4084</v>
      </c>
      <c r="H47" s="131" t="s">
        <v>4085</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4050</v>
      </c>
      <c r="B48" s="128" t="s">
        <v>4086</v>
      </c>
      <c r="C48" s="129" t="s">
        <v>4087</v>
      </c>
      <c r="D48" s="131" t="s">
        <v>4088</v>
      </c>
      <c r="E48" s="131" t="s">
        <v>4089</v>
      </c>
      <c r="F48" s="131" t="s">
        <v>4090</v>
      </c>
      <c r="G48" s="131" t="s">
        <v>4091</v>
      </c>
      <c r="H48" s="131" t="s">
        <v>4092</v>
      </c>
      <c r="I48" s="133">
        <f>IF(COUNTIF(J48:AW48,"&lt;&gt;")=0,"",SUMPRODUCT(((Recommendations[ImplStatus]="Implemented")+(Recommendations[ImplStatus]="Compensated"))*ISNUMBER(MATCH(Recommendations[Id],J48:AW48,0)))/COUNTIF(J48:AW48,"&lt;&gt;"))</f>
        <v>0</v>
      </c>
      <c r="J48" s="135" t="s">
        <v>834</v>
      </c>
      <c r="K48" s="135" t="s">
        <v>1245</v>
      </c>
      <c r="L48" s="135" t="s">
        <v>1255</v>
      </c>
      <c r="M48" s="135" t="s">
        <v>1259</v>
      </c>
      <c r="N48" s="135" t="s">
        <v>1263</v>
      </c>
      <c r="O48" s="135" t="s">
        <v>1276</v>
      </c>
      <c r="P48" s="135" t="s">
        <v>1281</v>
      </c>
      <c r="Q48" s="135" t="s">
        <v>1285</v>
      </c>
      <c r="R48" s="135" t="s">
        <v>1290</v>
      </c>
      <c r="S48" s="135" t="s">
        <v>1294</v>
      </c>
      <c r="T48" s="135" t="s">
        <v>1299</v>
      </c>
      <c r="U48" s="135" t="s">
        <v>1303</v>
      </c>
      <c r="V48" s="135" t="s">
        <v>1725</v>
      </c>
      <c r="W48" s="135" t="s">
        <v>1917</v>
      </c>
      <c r="X48" s="135" t="s">
        <v>1922</v>
      </c>
      <c r="Y48" s="135" t="s">
        <v>1926</v>
      </c>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4050</v>
      </c>
      <c r="B49" s="128" t="s">
        <v>4093</v>
      </c>
      <c r="C49" s="129" t="s">
        <v>4094</v>
      </c>
      <c r="D49" s="131" t="s">
        <v>4095</v>
      </c>
      <c r="E49" s="131" t="s">
        <v>4096</v>
      </c>
      <c r="F49" s="131" t="s">
        <v>4097</v>
      </c>
      <c r="G49" s="131" t="s">
        <v>3855</v>
      </c>
      <c r="H49" s="131" t="s">
        <v>4098</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4050</v>
      </c>
      <c r="B50" s="128" t="s">
        <v>4099</v>
      </c>
      <c r="C50" s="129" t="s">
        <v>4100</v>
      </c>
      <c r="D50" s="131" t="s">
        <v>4101</v>
      </c>
      <c r="E50" s="131" t="s">
        <v>4102</v>
      </c>
      <c r="F50" s="131" t="s">
        <v>4103</v>
      </c>
      <c r="G50" s="131" t="s">
        <v>4104</v>
      </c>
      <c r="H50" s="131" t="s">
        <v>4105</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4106</v>
      </c>
      <c r="B51" s="127"/>
      <c r="C51" s="126" t="s">
        <v>4107</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4106</v>
      </c>
      <c r="B52" s="128" t="s">
        <v>4108</v>
      </c>
      <c r="C52" s="129" t="s">
        <v>4109</v>
      </c>
      <c r="D52" s="131" t="s">
        <v>4110</v>
      </c>
      <c r="E52" s="131" t="s">
        <v>4111</v>
      </c>
      <c r="F52" s="131" t="s">
        <v>4112</v>
      </c>
      <c r="G52" s="131" t="s">
        <v>4113</v>
      </c>
      <c r="H52" s="131" t="s">
        <v>4114</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4106</v>
      </c>
      <c r="B53" s="128" t="s">
        <v>4115</v>
      </c>
      <c r="C53" s="129" t="s">
        <v>4116</v>
      </c>
      <c r="D53" s="131" t="s">
        <v>4117</v>
      </c>
      <c r="E53" s="131" t="s">
        <v>4118</v>
      </c>
      <c r="F53" s="131" t="s">
        <v>4119</v>
      </c>
      <c r="G53" s="131" t="s">
        <v>4120</v>
      </c>
      <c r="H53" s="131" t="s">
        <v>4121</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4106</v>
      </c>
      <c r="B54" s="128" t="s">
        <v>4122</v>
      </c>
      <c r="C54" s="129" t="s">
        <v>4123</v>
      </c>
      <c r="D54" s="131" t="s">
        <v>4124</v>
      </c>
      <c r="E54" s="131" t="s">
        <v>4125</v>
      </c>
      <c r="F54" s="131" t="s">
        <v>4126</v>
      </c>
      <c r="G54" s="131" t="s">
        <v>4127</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4106</v>
      </c>
      <c r="B55" s="128" t="s">
        <v>4128</v>
      </c>
      <c r="C55" s="129" t="s">
        <v>4129</v>
      </c>
      <c r="D55" s="131" t="s">
        <v>4130</v>
      </c>
      <c r="E55" s="131" t="s">
        <v>4131</v>
      </c>
      <c r="F55" s="131" t="s">
        <v>4132</v>
      </c>
      <c r="G55" s="131" t="s">
        <v>4133</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4106</v>
      </c>
      <c r="B56" s="128" t="s">
        <v>4134</v>
      </c>
      <c r="C56" s="129" t="s">
        <v>4135</v>
      </c>
      <c r="D56" s="131" t="s">
        <v>4136</v>
      </c>
      <c r="E56" s="131" t="s">
        <v>4137</v>
      </c>
      <c r="F56" s="131" t="s">
        <v>4138</v>
      </c>
      <c r="G56" s="131" t="s">
        <v>4139</v>
      </c>
      <c r="H56" s="131" t="s">
        <v>4140</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4141</v>
      </c>
      <c r="B57" s="127"/>
      <c r="C57" s="126" t="s">
        <v>4142</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4141</v>
      </c>
      <c r="B58" s="128" t="s">
        <v>4143</v>
      </c>
      <c r="C58" s="129" t="s">
        <v>4144</v>
      </c>
      <c r="D58" s="131" t="s">
        <v>4145</v>
      </c>
      <c r="E58" s="131" t="s">
        <v>4146</v>
      </c>
      <c r="F58" s="131" t="s">
        <v>4147</v>
      </c>
      <c r="G58" s="131" t="s">
        <v>4148</v>
      </c>
      <c r="H58" s="131" t="s">
        <v>4149</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4141</v>
      </c>
      <c r="B59" s="128" t="s">
        <v>4150</v>
      </c>
      <c r="C59" s="129" t="s">
        <v>4151</v>
      </c>
      <c r="D59" s="131" t="s">
        <v>4152</v>
      </c>
      <c r="E59" s="131" t="s">
        <v>4153</v>
      </c>
      <c r="F59" s="131" t="s">
        <v>4154</v>
      </c>
      <c r="G59" s="131" t="s">
        <v>4155</v>
      </c>
      <c r="H59" s="131" t="s">
        <v>4156</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4141</v>
      </c>
      <c r="B60" s="128" t="s">
        <v>4157</v>
      </c>
      <c r="C60" s="129" t="s">
        <v>4158</v>
      </c>
      <c r="D60" s="131" t="s">
        <v>4159</v>
      </c>
      <c r="E60" s="131" t="s">
        <v>4160</v>
      </c>
      <c r="F60" s="131" t="s">
        <v>4161</v>
      </c>
      <c r="G60" s="131" t="s">
        <v>4162</v>
      </c>
      <c r="H60" s="131" t="s">
        <v>4163</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4164</v>
      </c>
      <c r="B61" s="127"/>
      <c r="C61" s="126" t="s">
        <v>4165</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4164</v>
      </c>
      <c r="B62" s="128" t="s">
        <v>4166</v>
      </c>
      <c r="C62" s="129" t="s">
        <v>4167</v>
      </c>
      <c r="D62" s="131" t="s">
        <v>4168</v>
      </c>
      <c r="E62" s="131" t="s">
        <v>4169</v>
      </c>
      <c r="F62" s="131" t="s">
        <v>4170</v>
      </c>
      <c r="G62" s="131" t="s">
        <v>4171</v>
      </c>
      <c r="H62" s="131" t="s">
        <v>4172</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4164</v>
      </c>
      <c r="B63" s="128" t="s">
        <v>4173</v>
      </c>
      <c r="C63" s="129" t="s">
        <v>4174</v>
      </c>
      <c r="D63" s="131" t="s">
        <v>4175</v>
      </c>
      <c r="E63" s="131" t="s">
        <v>4176</v>
      </c>
      <c r="F63" s="131" t="s">
        <v>4177</v>
      </c>
      <c r="G63" s="131" t="s">
        <v>4178</v>
      </c>
      <c r="H63" s="131" t="s">
        <v>4179</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4164</v>
      </c>
      <c r="B64" s="128" t="s">
        <v>4180</v>
      </c>
      <c r="C64" s="129" t="s">
        <v>4181</v>
      </c>
      <c r="D64" s="131" t="s">
        <v>4182</v>
      </c>
      <c r="E64" s="131" t="s">
        <v>4183</v>
      </c>
      <c r="F64" s="131" t="s">
        <v>4184</v>
      </c>
      <c r="G64" s="131" t="s">
        <v>4185</v>
      </c>
      <c r="H64" s="131" t="s">
        <v>4186</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4164</v>
      </c>
      <c r="B65" s="128" t="s">
        <v>4187</v>
      </c>
      <c r="C65" s="129" t="s">
        <v>4188</v>
      </c>
      <c r="D65" s="131" t="s">
        <v>4189</v>
      </c>
      <c r="E65" s="131" t="s">
        <v>4190</v>
      </c>
      <c r="F65" s="131" t="s">
        <v>4191</v>
      </c>
      <c r="G65" s="131" t="s">
        <v>4192</v>
      </c>
      <c r="H65" s="131" t="s">
        <v>4193</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4164</v>
      </c>
      <c r="B66" s="128" t="s">
        <v>4194</v>
      </c>
      <c r="C66" s="129" t="s">
        <v>4195</v>
      </c>
      <c r="D66" s="131" t="s">
        <v>4196</v>
      </c>
      <c r="E66" s="131" t="s">
        <v>4197</v>
      </c>
      <c r="F66" s="131" t="s">
        <v>4198</v>
      </c>
      <c r="G66" s="131" t="s">
        <v>4199</v>
      </c>
      <c r="H66" s="131" t="s">
        <v>4200</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4164</v>
      </c>
      <c r="B67" s="128" t="s">
        <v>4201</v>
      </c>
      <c r="C67" s="129" t="s">
        <v>4202</v>
      </c>
      <c r="D67" s="131" t="s">
        <v>4203</v>
      </c>
      <c r="E67" s="131" t="s">
        <v>4204</v>
      </c>
      <c r="F67" s="131" t="s">
        <v>4205</v>
      </c>
      <c r="G67" s="131" t="s">
        <v>4206</v>
      </c>
      <c r="H67" s="131" t="s">
        <v>4207</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4164</v>
      </c>
      <c r="B68" s="128" t="s">
        <v>4208</v>
      </c>
      <c r="C68" s="129" t="s">
        <v>4209</v>
      </c>
      <c r="D68" s="131" t="s">
        <v>4210</v>
      </c>
      <c r="E68" s="131" t="s">
        <v>4211</v>
      </c>
      <c r="F68" s="131" t="s">
        <v>4212</v>
      </c>
      <c r="G68" s="131" t="s">
        <v>4213</v>
      </c>
      <c r="H68" s="131" t="s">
        <v>4214</v>
      </c>
      <c r="I68" s="133">
        <f>IF(COUNTIF(J68:AW68,"&lt;&gt;")=0,"",SUMPRODUCT(((Recommendations[ImplStatus]="Implemented")+(Recommendations[ImplStatus]="Compensated"))*ISNUMBER(MATCH(Recommendations[Id],J68:AW68,0)))/COUNTIF(J68:AW68,"&lt;&gt;"))</f>
        <v>0</v>
      </c>
      <c r="J68" s="135" t="s">
        <v>944</v>
      </c>
      <c r="K68" s="135" t="s">
        <v>950</v>
      </c>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4215</v>
      </c>
      <c r="B69" s="127"/>
      <c r="C69" s="126" t="s">
        <v>4216</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4215</v>
      </c>
      <c r="B70" s="128" t="s">
        <v>4217</v>
      </c>
      <c r="C70" s="129" t="s">
        <v>4218</v>
      </c>
      <c r="D70" s="131" t="s">
        <v>4219</v>
      </c>
      <c r="E70" s="131" t="s">
        <v>4220</v>
      </c>
      <c r="F70" s="131" t="s">
        <v>4221</v>
      </c>
      <c r="G70" s="131" t="s">
        <v>4222</v>
      </c>
      <c r="H70" s="131" t="s">
        <v>4223</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4215</v>
      </c>
      <c r="B71" s="128" t="s">
        <v>4224</v>
      </c>
      <c r="C71" s="129" t="s">
        <v>4225</v>
      </c>
      <c r="D71" s="131" t="s">
        <v>4226</v>
      </c>
      <c r="E71" s="131" t="s">
        <v>4227</v>
      </c>
      <c r="F71" s="131" t="s">
        <v>4228</v>
      </c>
      <c r="G71" s="131" t="s">
        <v>4229</v>
      </c>
      <c r="H71" s="131" t="s">
        <v>4230</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4231</v>
      </c>
      <c r="B72" s="127"/>
      <c r="C72" s="126" t="s">
        <v>4232</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4231</v>
      </c>
      <c r="B73" s="128" t="s">
        <v>4233</v>
      </c>
      <c r="C73" s="129" t="s">
        <v>4234</v>
      </c>
      <c r="D73" s="131" t="s">
        <v>4235</v>
      </c>
      <c r="E73" s="131" t="s">
        <v>4236</v>
      </c>
      <c r="F73" s="131" t="s">
        <v>4237</v>
      </c>
      <c r="G73" s="131" t="s">
        <v>4238</v>
      </c>
      <c r="H73" s="131" t="s">
        <v>4239</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4231</v>
      </c>
      <c r="B74" s="128" t="s">
        <v>4240</v>
      </c>
      <c r="C74" s="129" t="s">
        <v>4241</v>
      </c>
      <c r="D74" s="131" t="s">
        <v>4242</v>
      </c>
      <c r="E74" s="131" t="s">
        <v>4243</v>
      </c>
      <c r="F74" s="131" t="s">
        <v>4244</v>
      </c>
      <c r="G74" s="131" t="s">
        <v>4245</v>
      </c>
      <c r="H74" s="131" t="s">
        <v>4246</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4231</v>
      </c>
      <c r="B75" s="128" t="s">
        <v>4247</v>
      </c>
      <c r="C75" s="129" t="s">
        <v>4248</v>
      </c>
      <c r="D75" s="131" t="s">
        <v>4249</v>
      </c>
      <c r="E75" s="131" t="s">
        <v>4250</v>
      </c>
      <c r="F75" s="131" t="s">
        <v>4251</v>
      </c>
      <c r="G75" s="131" t="s">
        <v>4252</v>
      </c>
      <c r="H75" s="131" t="s">
        <v>4253</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4231</v>
      </c>
      <c r="B76" s="128" t="s">
        <v>4254</v>
      </c>
      <c r="C76" s="129" t="s">
        <v>4255</v>
      </c>
      <c r="D76" s="131" t="s">
        <v>4256</v>
      </c>
      <c r="E76" s="131" t="s">
        <v>4257</v>
      </c>
      <c r="F76" s="131" t="s">
        <v>4258</v>
      </c>
      <c r="G76" s="131" t="s">
        <v>4259</v>
      </c>
      <c r="H76" s="131" t="s">
        <v>4260</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4231</v>
      </c>
      <c r="B77" s="128" t="s">
        <v>4261</v>
      </c>
      <c r="C77" s="129" t="s">
        <v>4262</v>
      </c>
      <c r="D77" s="131" t="s">
        <v>4263</v>
      </c>
      <c r="E77" s="131" t="s">
        <v>4264</v>
      </c>
      <c r="F77" s="131" t="s">
        <v>4265</v>
      </c>
      <c r="G77" s="131" t="s">
        <v>4259</v>
      </c>
      <c r="H77" s="131" t="s">
        <v>4266</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4267</v>
      </c>
      <c r="B78" s="127"/>
      <c r="C78" s="126" t="s">
        <v>4268</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4267</v>
      </c>
      <c r="B79" s="128" t="s">
        <v>4267</v>
      </c>
      <c r="C79" s="129" t="s">
        <v>4269</v>
      </c>
      <c r="D79" s="131" t="s">
        <v>4270</v>
      </c>
      <c r="E79" s="131" t="s">
        <v>4271</v>
      </c>
      <c r="F79" s="131" t="s">
        <v>4272</v>
      </c>
      <c r="G79" s="131" t="s">
        <v>4273</v>
      </c>
      <c r="H79" s="131" t="s">
        <v>4274</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4267</v>
      </c>
      <c r="B80" s="128" t="s">
        <v>4275</v>
      </c>
      <c r="C80" s="129" t="s">
        <v>4276</v>
      </c>
      <c r="D80" s="131" t="s">
        <v>4277</v>
      </c>
      <c r="E80" s="131" t="s">
        <v>4278</v>
      </c>
      <c r="F80" s="131" t="s">
        <v>4279</v>
      </c>
      <c r="G80" s="131" t="s">
        <v>4280</v>
      </c>
      <c r="H80" s="131" t="s">
        <v>4281</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4267</v>
      </c>
      <c r="B81" s="128" t="s">
        <v>4282</v>
      </c>
      <c r="C81" s="129" t="s">
        <v>4283</v>
      </c>
      <c r="D81" s="131" t="s">
        <v>4284</v>
      </c>
      <c r="E81" s="131" t="s">
        <v>4285</v>
      </c>
      <c r="F81" s="131" t="s">
        <v>4286</v>
      </c>
      <c r="G81" s="131" t="s">
        <v>4287</v>
      </c>
      <c r="H81" s="131" t="s">
        <v>4288</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4289</v>
      </c>
      <c r="B82" s="127"/>
      <c r="C82" s="126" t="s">
        <v>4290</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4289</v>
      </c>
      <c r="B83" s="128" t="s">
        <v>4291</v>
      </c>
      <c r="C83" s="129" t="s">
        <v>4292</v>
      </c>
      <c r="D83" s="131" t="s">
        <v>4293</v>
      </c>
      <c r="E83" s="131" t="s">
        <v>4294</v>
      </c>
      <c r="F83" s="131" t="s">
        <v>4295</v>
      </c>
      <c r="G83" s="131" t="s">
        <v>4296</v>
      </c>
      <c r="H83" s="131" t="s">
        <v>4297</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4289</v>
      </c>
      <c r="B84" s="128" t="s">
        <v>4298</v>
      </c>
      <c r="C84" s="129" t="s">
        <v>4299</v>
      </c>
      <c r="D84" s="131" t="s">
        <v>4300</v>
      </c>
      <c r="E84" s="131" t="s">
        <v>4301</v>
      </c>
      <c r="F84" s="131" t="s">
        <v>4302</v>
      </c>
      <c r="G84" s="131" t="s">
        <v>4303</v>
      </c>
      <c r="H84" s="131" t="s">
        <v>4304</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4289</v>
      </c>
      <c r="B85" s="128" t="s">
        <v>4305</v>
      </c>
      <c r="C85" s="129" t="s">
        <v>4306</v>
      </c>
      <c r="D85" s="131" t="s">
        <v>4307</v>
      </c>
      <c r="E85" s="131" t="s">
        <v>4308</v>
      </c>
      <c r="F85" s="131" t="s">
        <v>4309</v>
      </c>
      <c r="G85" s="131" t="s">
        <v>4310</v>
      </c>
      <c r="H85" s="131" t="s">
        <v>4311</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4289</v>
      </c>
      <c r="B86" s="128" t="s">
        <v>4312</v>
      </c>
      <c r="C86" s="129" t="s">
        <v>4313</v>
      </c>
      <c r="D86" s="131" t="s">
        <v>4314</v>
      </c>
      <c r="E86" s="131" t="s">
        <v>4315</v>
      </c>
      <c r="F86" s="131" t="s">
        <v>4316</v>
      </c>
      <c r="G86" s="131" t="s">
        <v>4317</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4318</v>
      </c>
      <c r="B87" s="127"/>
      <c r="C87" s="126" t="s">
        <v>4319</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4318</v>
      </c>
      <c r="B88" s="128" t="s">
        <v>4320</v>
      </c>
      <c r="C88" s="129" t="s">
        <v>4321</v>
      </c>
      <c r="D88" s="131" t="s">
        <v>4322</v>
      </c>
      <c r="E88" s="131" t="s">
        <v>4323</v>
      </c>
      <c r="F88" s="131" t="s">
        <v>4324</v>
      </c>
      <c r="G88" s="131" t="s">
        <v>4325</v>
      </c>
      <c r="H88" s="131" t="s">
        <v>4326</v>
      </c>
      <c r="I88" s="133">
        <f>IF(COUNTIF(J88:AW88,"&lt;&gt;")=0,"",SUMPRODUCT(((Recommendations[ImplStatus]="Implemented")+(Recommendations[ImplStatus]="Compensated"))*ISNUMBER(MATCH(Recommendations[Id],J88:AW88,0)))/COUNTIF(J88:AW88,"&lt;&gt;"))</f>
        <v>0</v>
      </c>
      <c r="J88" s="135" t="s">
        <v>139</v>
      </c>
      <c r="K88" s="135" t="s">
        <v>238</v>
      </c>
      <c r="L88" s="135" t="s">
        <v>243</v>
      </c>
      <c r="M88" s="135" t="s">
        <v>362</v>
      </c>
      <c r="N88" s="135" t="s">
        <v>406</v>
      </c>
      <c r="O88" s="135" t="s">
        <v>715</v>
      </c>
      <c r="P88" s="135" t="s">
        <v>857</v>
      </c>
      <c r="Q88" s="135" t="s">
        <v>862</v>
      </c>
      <c r="R88" s="135" t="s">
        <v>957</v>
      </c>
      <c r="S88" s="135" t="s">
        <v>1613</v>
      </c>
      <c r="T88" s="135" t="s">
        <v>1618</v>
      </c>
      <c r="U88" s="135" t="s">
        <v>1820</v>
      </c>
      <c r="V88" s="135" t="s">
        <v>1950</v>
      </c>
      <c r="W88" s="135" t="s">
        <v>1956</v>
      </c>
      <c r="X88" s="135" t="s">
        <v>1960</v>
      </c>
      <c r="Y88" s="135" t="s">
        <v>2543</v>
      </c>
      <c r="Z88" s="135" t="s">
        <v>2548</v>
      </c>
      <c r="AA88" s="135" t="s">
        <v>2552</v>
      </c>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4318</v>
      </c>
      <c r="B89" s="128" t="s">
        <v>4327</v>
      </c>
      <c r="C89" s="129" t="s">
        <v>4328</v>
      </c>
      <c r="D89" s="131" t="s">
        <v>4329</v>
      </c>
      <c r="E89" s="131" t="s">
        <v>4330</v>
      </c>
      <c r="F89" s="131" t="s">
        <v>4331</v>
      </c>
      <c r="G89" s="131" t="s">
        <v>3855</v>
      </c>
      <c r="H89" s="131" t="s">
        <v>4332</v>
      </c>
      <c r="I89" s="133" t="str">
        <f>IF(COUNTIF(J89:AW89,"&lt;&gt;")=0,"",SUMPRODUCT(((Recommendations[ImplStatus]="Implemented")+(Recommendations[ImplStatus]="Compensated"))*ISNUMBER(MATCH(Recommendations[Id],J89:AW89,0)))/COUNTIF(J89:AW89,"&lt;&gt;"))</f>
        <v/>
      </c>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4318</v>
      </c>
      <c r="B90" s="128" t="s">
        <v>4333</v>
      </c>
      <c r="C90" s="129" t="s">
        <v>4334</v>
      </c>
      <c r="D90" s="131" t="s">
        <v>4335</v>
      </c>
      <c r="E90" s="131" t="s">
        <v>4336</v>
      </c>
      <c r="F90" s="131" t="s">
        <v>4337</v>
      </c>
      <c r="G90" s="131" t="s">
        <v>4325</v>
      </c>
      <c r="H90" s="131" t="s">
        <v>4338</v>
      </c>
      <c r="I90" s="133">
        <f>IF(COUNTIF(J90:AW90,"&lt;&gt;")=0,"",SUMPRODUCT(((Recommendations[ImplStatus]="Implemented")+(Recommendations[ImplStatus]="Compensated"))*ISNUMBER(MATCH(Recommendations[Id],J90:AW90,0)))/COUNTIF(J90:AW90,"&lt;&gt;"))</f>
        <v>0</v>
      </c>
      <c r="J90" s="135" t="s">
        <v>169</v>
      </c>
      <c r="K90" s="135" t="s">
        <v>726</v>
      </c>
      <c r="L90" s="135" t="s">
        <v>1025</v>
      </c>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4318</v>
      </c>
      <c r="B91" s="128" t="s">
        <v>4339</v>
      </c>
      <c r="C91" s="129" t="s">
        <v>4340</v>
      </c>
      <c r="D91" s="131" t="s">
        <v>4341</v>
      </c>
      <c r="E91" s="131" t="s">
        <v>4342</v>
      </c>
      <c r="F91" s="131" t="s">
        <v>4343</v>
      </c>
      <c r="G91" s="131" t="s">
        <v>3855</v>
      </c>
      <c r="H91" s="131" t="s">
        <v>4344</v>
      </c>
      <c r="I91" s="133">
        <f>IF(COUNTIF(J91:AW91,"&lt;&gt;")=0,"",SUMPRODUCT(((Recommendations[ImplStatus]="Implemented")+(Recommendations[ImplStatus]="Compensated"))*ISNUMBER(MATCH(Recommendations[Id],J91:AW91,0)))/COUNTIF(J91:AW91,"&lt;&gt;"))</f>
        <v>0</v>
      </c>
      <c r="J91" s="135" t="s">
        <v>14</v>
      </c>
      <c r="K91" s="135" t="s">
        <v>41</v>
      </c>
      <c r="L91" s="135" t="s">
        <v>46</v>
      </c>
      <c r="M91" s="135" t="s">
        <v>104</v>
      </c>
      <c r="N91" s="135" t="s">
        <v>109</v>
      </c>
      <c r="O91" s="135" t="s">
        <v>119</v>
      </c>
      <c r="P91" s="135" t="s">
        <v>164</v>
      </c>
      <c r="Q91" s="135" t="s">
        <v>212</v>
      </c>
      <c r="R91" s="135" t="s">
        <v>222</v>
      </c>
      <c r="S91" s="135" t="s">
        <v>226</v>
      </c>
      <c r="T91" s="135" t="s">
        <v>230</v>
      </c>
      <c r="U91" s="135" t="s">
        <v>249</v>
      </c>
      <c r="V91" s="135" t="s">
        <v>253</v>
      </c>
      <c r="W91" s="135" t="s">
        <v>377</v>
      </c>
      <c r="X91" s="135" t="s">
        <v>382</v>
      </c>
      <c r="Y91" s="135" t="s">
        <v>387</v>
      </c>
      <c r="Z91" s="135" t="s">
        <v>452</v>
      </c>
      <c r="AA91" s="135" t="s">
        <v>460</v>
      </c>
      <c r="AB91" s="135" t="s">
        <v>463</v>
      </c>
      <c r="AC91" s="135" t="s">
        <v>464</v>
      </c>
      <c r="AD91" s="135" t="s">
        <v>469</v>
      </c>
      <c r="AE91" s="135" t="s">
        <v>572</v>
      </c>
      <c r="AF91" s="135" t="s">
        <v>575</v>
      </c>
      <c r="AG91" s="135" t="s">
        <v>687</v>
      </c>
      <c r="AH91" s="135" t="s">
        <v>692</v>
      </c>
      <c r="AI91" s="135" t="s">
        <v>693</v>
      </c>
      <c r="AJ91" s="135" t="s">
        <v>703</v>
      </c>
      <c r="AK91" s="135" t="s">
        <v>720</v>
      </c>
      <c r="AL91" s="135" t="s">
        <v>781</v>
      </c>
      <c r="AM91" s="135" t="s">
        <v>791</v>
      </c>
      <c r="AN91" s="135" t="s">
        <v>800</v>
      </c>
      <c r="AO91" s="135" t="s">
        <v>853</v>
      </c>
      <c r="AP91" s="135" t="s">
        <v>866</v>
      </c>
      <c r="AQ91" s="135" t="s">
        <v>868</v>
      </c>
      <c r="AR91" s="135" t="s">
        <v>873</v>
      </c>
      <c r="AS91" s="135" t="s">
        <v>907</v>
      </c>
      <c r="AT91" s="135" t="s">
        <v>924</v>
      </c>
      <c r="AU91" s="135" t="s">
        <v>939</v>
      </c>
      <c r="AV91" s="135" t="s">
        <v>967</v>
      </c>
      <c r="AW91" s="145" t="s">
        <v>970</v>
      </c>
    </row>
    <row r="92" spans="1:49" ht="60" customHeight="1" x14ac:dyDescent="0.35">
      <c r="A92" s="142" t="s">
        <v>4318</v>
      </c>
      <c r="B92" s="128" t="s">
        <v>4345</v>
      </c>
      <c r="C92" s="129" t="s">
        <v>4346</v>
      </c>
      <c r="D92" s="131" t="s">
        <v>4347</v>
      </c>
      <c r="E92" s="131" t="s">
        <v>4348</v>
      </c>
      <c r="F92" s="131" t="s">
        <v>4349</v>
      </c>
      <c r="G92" s="131" t="s">
        <v>3855</v>
      </c>
      <c r="H92" s="131" t="s">
        <v>4350</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4318</v>
      </c>
      <c r="B93" s="128" t="s">
        <v>4351</v>
      </c>
      <c r="C93" s="129" t="s">
        <v>4352</v>
      </c>
      <c r="D93" s="131" t="s">
        <v>4353</v>
      </c>
      <c r="E93" s="131" t="s">
        <v>4354</v>
      </c>
      <c r="F93" s="131" t="s">
        <v>4355</v>
      </c>
      <c r="G93" s="131" t="s">
        <v>4356</v>
      </c>
      <c r="H93" s="131" t="s">
        <v>4357</v>
      </c>
      <c r="I93" s="133">
        <f>IF(COUNTIF(J93:AW93,"&lt;&gt;")=0,"",SUMPRODUCT(((Recommendations[ImplStatus]="Implemented")+(Recommendations[ImplStatus]="Compensated"))*ISNUMBER(MATCH(Recommendations[Id],J93:AW93,0)))/COUNTIF(J93:AW93,"&lt;&gt;"))</f>
        <v>0</v>
      </c>
      <c r="J93" s="135" t="s">
        <v>114</v>
      </c>
      <c r="K93" s="135" t="s">
        <v>795</v>
      </c>
      <c r="L93" s="135" t="s">
        <v>902</v>
      </c>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4318</v>
      </c>
      <c r="B94" s="128" t="s">
        <v>4358</v>
      </c>
      <c r="C94" s="129" t="s">
        <v>4359</v>
      </c>
      <c r="D94" s="131" t="s">
        <v>4360</v>
      </c>
      <c r="E94" s="131" t="s">
        <v>4361</v>
      </c>
      <c r="F94" s="131" t="s">
        <v>4362</v>
      </c>
      <c r="G94" s="131" t="s">
        <v>4363</v>
      </c>
      <c r="H94" s="131" t="s">
        <v>4364</v>
      </c>
      <c r="I94" s="133">
        <f>IF(COUNTIF(J94:AW94,"&lt;&gt;")=0,"",SUMPRODUCT(((Recommendations[ImplStatus]="Implemented")+(Recommendations[ImplStatus]="Compensated"))*ISNUMBER(MATCH(Recommendations[Id],J94:AW94,0)))/COUNTIF(J94:AW94,"&lt;&gt;"))</f>
        <v>0</v>
      </c>
      <c r="J94" s="135" t="s">
        <v>14</v>
      </c>
      <c r="K94" s="135" t="s">
        <v>104</v>
      </c>
      <c r="L94" s="135" t="s">
        <v>119</v>
      </c>
      <c r="M94" s="135" t="s">
        <v>164</v>
      </c>
      <c r="N94" s="135" t="s">
        <v>212</v>
      </c>
      <c r="O94" s="135" t="s">
        <v>222</v>
      </c>
      <c r="P94" s="135" t="s">
        <v>226</v>
      </c>
      <c r="Q94" s="135" t="s">
        <v>230</v>
      </c>
      <c r="R94" s="135" t="s">
        <v>249</v>
      </c>
      <c r="S94" s="135" t="s">
        <v>253</v>
      </c>
      <c r="T94" s="135" t="s">
        <v>377</v>
      </c>
      <c r="U94" s="135" t="s">
        <v>382</v>
      </c>
      <c r="V94" s="135" t="s">
        <v>387</v>
      </c>
      <c r="W94" s="135" t="s">
        <v>452</v>
      </c>
      <c r="X94" s="135" t="s">
        <v>460</v>
      </c>
      <c r="Y94" s="135" t="s">
        <v>463</v>
      </c>
      <c r="Z94" s="135" t="s">
        <v>464</v>
      </c>
      <c r="AA94" s="135" t="s">
        <v>469</v>
      </c>
      <c r="AB94" s="135" t="s">
        <v>687</v>
      </c>
      <c r="AC94" s="135" t="s">
        <v>692</v>
      </c>
      <c r="AD94" s="135" t="s">
        <v>693</v>
      </c>
      <c r="AE94" s="135" t="s">
        <v>703</v>
      </c>
      <c r="AF94" s="135" t="s">
        <v>720</v>
      </c>
      <c r="AG94" s="135" t="s">
        <v>781</v>
      </c>
      <c r="AH94" s="135" t="s">
        <v>791</v>
      </c>
      <c r="AI94" s="135" t="s">
        <v>800</v>
      </c>
      <c r="AJ94" s="135" t="s">
        <v>853</v>
      </c>
      <c r="AK94" s="135" t="s">
        <v>866</v>
      </c>
      <c r="AL94" s="135" t="s">
        <v>868</v>
      </c>
      <c r="AM94" s="135" t="s">
        <v>873</v>
      </c>
      <c r="AN94" s="135" t="s">
        <v>924</v>
      </c>
      <c r="AO94" s="135" t="s">
        <v>939</v>
      </c>
      <c r="AP94" s="135" t="s">
        <v>967</v>
      </c>
      <c r="AQ94" s="135" t="s">
        <v>970</v>
      </c>
      <c r="AR94" s="135" t="s">
        <v>1010</v>
      </c>
      <c r="AS94" s="135" t="s">
        <v>1077</v>
      </c>
      <c r="AT94" s="135" t="s">
        <v>1082</v>
      </c>
      <c r="AU94" s="135" t="s">
        <v>1268</v>
      </c>
      <c r="AV94" s="135" t="s">
        <v>1273</v>
      </c>
      <c r="AW94" s="145" t="s">
        <v>1808</v>
      </c>
    </row>
    <row r="95" spans="1:49" ht="60" customHeight="1" x14ac:dyDescent="0.35">
      <c r="A95" s="142" t="s">
        <v>4318</v>
      </c>
      <c r="B95" s="128" t="s">
        <v>4365</v>
      </c>
      <c r="C95" s="129" t="s">
        <v>4366</v>
      </c>
      <c r="D95" s="131" t="s">
        <v>4367</v>
      </c>
      <c r="E95" s="131" t="s">
        <v>4368</v>
      </c>
      <c r="F95" s="131" t="s">
        <v>4369</v>
      </c>
      <c r="G95" s="131" t="s">
        <v>4370</v>
      </c>
      <c r="H95" s="131" t="s">
        <v>4371</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4318</v>
      </c>
      <c r="B96" s="128" t="s">
        <v>4372</v>
      </c>
      <c r="C96" s="129" t="s">
        <v>4373</v>
      </c>
      <c r="D96" s="131" t="s">
        <v>4374</v>
      </c>
      <c r="E96" s="131" t="s">
        <v>4375</v>
      </c>
      <c r="F96" s="131" t="s">
        <v>4376</v>
      </c>
      <c r="G96" s="131" t="s">
        <v>4377</v>
      </c>
      <c r="H96" s="131" t="s">
        <v>4378</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4318</v>
      </c>
      <c r="B97" s="128" t="s">
        <v>4379</v>
      </c>
      <c r="C97" s="129" t="s">
        <v>4380</v>
      </c>
      <c r="D97" s="131" t="s">
        <v>4381</v>
      </c>
      <c r="E97" s="131" t="s">
        <v>4382</v>
      </c>
      <c r="F97" s="131" t="s">
        <v>4383</v>
      </c>
      <c r="G97" s="131" t="s">
        <v>4384</v>
      </c>
      <c r="H97" s="131" t="s">
        <v>4385</v>
      </c>
      <c r="I97" s="133">
        <f>IF(COUNTIF(J97:AW97,"&lt;&gt;")=0,"",SUMPRODUCT(((Recommendations[ImplStatus]="Implemented")+(Recommendations[ImplStatus]="Compensated"))*ISNUMBER(MATCH(Recommendations[Id],J97:AW97,0)))/COUNTIF(J97:AW97,"&lt;&gt;"))</f>
        <v>0</v>
      </c>
      <c r="J97" s="135" t="s">
        <v>41</v>
      </c>
      <c r="K97" s="135" t="s">
        <v>46</v>
      </c>
      <c r="L97" s="135" t="s">
        <v>109</v>
      </c>
      <c r="M97" s="135" t="s">
        <v>907</v>
      </c>
      <c r="N97" s="135" t="s">
        <v>2281</v>
      </c>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4386</v>
      </c>
      <c r="B98" s="127"/>
      <c r="C98" s="126" t="s">
        <v>4387</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4386</v>
      </c>
      <c r="B99" s="128" t="s">
        <v>4388</v>
      </c>
      <c r="C99" s="129" t="s">
        <v>4389</v>
      </c>
      <c r="D99" s="131" t="s">
        <v>4390</v>
      </c>
      <c r="E99" s="131" t="s">
        <v>4391</v>
      </c>
      <c r="F99" s="131" t="s">
        <v>4392</v>
      </c>
      <c r="G99" s="131" t="s">
        <v>4393</v>
      </c>
      <c r="H99" s="131" t="s">
        <v>4394</v>
      </c>
      <c r="I99" s="133">
        <f>IF(COUNTIF(J99:AW99,"&lt;&gt;")=0,"",SUMPRODUCT(((Recommendations[ImplStatus]="Implemented")+(Recommendations[ImplStatus]="Compensated"))*ISNUMBER(MATCH(Recommendations[Id],J99:AW99,0)))/COUNTIF(J99:AW99,"&lt;&gt;"))</f>
        <v>0</v>
      </c>
      <c r="J99" s="135" t="s">
        <v>233</v>
      </c>
      <c r="K99" s="135" t="s">
        <v>396</v>
      </c>
      <c r="L99" s="135" t="s">
        <v>477</v>
      </c>
      <c r="M99" s="135" t="s">
        <v>625</v>
      </c>
      <c r="N99" s="135" t="s">
        <v>699</v>
      </c>
      <c r="O99" s="135" t="s">
        <v>878</v>
      </c>
      <c r="P99" s="135" t="s">
        <v>1798</v>
      </c>
      <c r="Q99" s="135" t="s">
        <v>1841</v>
      </c>
      <c r="R99" s="135" t="s">
        <v>2592</v>
      </c>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4386</v>
      </c>
      <c r="B100" s="128" t="s">
        <v>4395</v>
      </c>
      <c r="C100" s="129" t="s">
        <v>4396</v>
      </c>
      <c r="D100" s="131" t="s">
        <v>4397</v>
      </c>
      <c r="E100" s="131" t="s">
        <v>4398</v>
      </c>
      <c r="F100" s="131" t="s">
        <v>4399</v>
      </c>
      <c r="G100" s="131" t="s">
        <v>4400</v>
      </c>
      <c r="H100" s="131" t="s">
        <v>4401</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4386</v>
      </c>
      <c r="B101" s="128" t="s">
        <v>4402</v>
      </c>
      <c r="C101" s="129" t="s">
        <v>4403</v>
      </c>
      <c r="D101" s="131" t="s">
        <v>4404</v>
      </c>
      <c r="E101" s="131" t="s">
        <v>4405</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4386</v>
      </c>
      <c r="B102" s="128" t="s">
        <v>4406</v>
      </c>
      <c r="C102" s="129" t="s">
        <v>4407</v>
      </c>
      <c r="D102" s="131" t="s">
        <v>4408</v>
      </c>
      <c r="E102" s="131" t="s">
        <v>4409</v>
      </c>
      <c r="F102" s="131" t="s">
        <v>4410</v>
      </c>
      <c r="G102" s="131" t="s">
        <v>4411</v>
      </c>
      <c r="H102" s="131" t="s">
        <v>4412</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4386</v>
      </c>
      <c r="B103" s="128" t="s">
        <v>4413</v>
      </c>
      <c r="C103" s="129" t="s">
        <v>4414</v>
      </c>
      <c r="D103" s="131" t="s">
        <v>4415</v>
      </c>
      <c r="E103" s="131" t="s">
        <v>4416</v>
      </c>
      <c r="F103" s="131" t="s">
        <v>4417</v>
      </c>
      <c r="G103" s="131" t="s">
        <v>4418</v>
      </c>
      <c r="H103" s="131" t="s">
        <v>4419</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4420</v>
      </c>
      <c r="B104" s="127"/>
      <c r="C104" s="126" t="s">
        <v>4421</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4420</v>
      </c>
      <c r="B105" s="128" t="s">
        <v>4422</v>
      </c>
      <c r="C105" s="129" t="s">
        <v>4423</v>
      </c>
      <c r="D105" s="131" t="s">
        <v>4424</v>
      </c>
      <c r="E105" s="131" t="s">
        <v>4425</v>
      </c>
      <c r="F105" s="131" t="s">
        <v>4426</v>
      </c>
      <c r="G105" s="131" t="s">
        <v>4427</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4420</v>
      </c>
      <c r="B106" s="128" t="s">
        <v>4428</v>
      </c>
      <c r="C106" s="129" t="s">
        <v>4429</v>
      </c>
      <c r="D106" s="131" t="s">
        <v>4430</v>
      </c>
      <c r="E106" s="131" t="s">
        <v>4431</v>
      </c>
      <c r="F106" s="131" t="s">
        <v>4432</v>
      </c>
      <c r="G106" s="131" t="s">
        <v>4433</v>
      </c>
      <c r="H106" s="131" t="s">
        <v>4434</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4420</v>
      </c>
      <c r="B107" s="128" t="s">
        <v>4435</v>
      </c>
      <c r="C107" s="129" t="s">
        <v>4436</v>
      </c>
      <c r="D107" s="131" t="s">
        <v>4437</v>
      </c>
      <c r="E107" s="131" t="s">
        <v>4438</v>
      </c>
      <c r="F107" s="131" t="s">
        <v>4439</v>
      </c>
      <c r="G107" s="131" t="s">
        <v>4440</v>
      </c>
      <c r="H107" s="131" t="s">
        <v>4441</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4442</v>
      </c>
      <c r="B108" s="127"/>
      <c r="C108" s="126" t="s">
        <v>4443</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4442</v>
      </c>
      <c r="B109" s="128" t="s">
        <v>4444</v>
      </c>
      <c r="C109" s="129" t="s">
        <v>4445</v>
      </c>
      <c r="D109" s="131" t="s">
        <v>4446</v>
      </c>
      <c r="E109" s="131" t="s">
        <v>4447</v>
      </c>
      <c r="F109" s="131" t="s">
        <v>4448</v>
      </c>
      <c r="G109" s="131" t="s">
        <v>4449</v>
      </c>
      <c r="H109" s="131" t="s">
        <v>4450</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4442</v>
      </c>
      <c r="B110" s="128" t="s">
        <v>4451</v>
      </c>
      <c r="C110" s="129" t="s">
        <v>4452</v>
      </c>
      <c r="D110" s="131" t="s">
        <v>4453</v>
      </c>
      <c r="E110" s="131" t="s">
        <v>4454</v>
      </c>
      <c r="F110" s="131" t="s">
        <v>4455</v>
      </c>
      <c r="G110" s="131" t="s">
        <v>4456</v>
      </c>
      <c r="H110" s="131" t="s">
        <v>4457</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4442</v>
      </c>
      <c r="B111" s="128" t="s">
        <v>4458</v>
      </c>
      <c r="C111" s="129" t="s">
        <v>4459</v>
      </c>
      <c r="D111" s="131" t="s">
        <v>4460</v>
      </c>
      <c r="E111" s="131" t="s">
        <v>4461</v>
      </c>
      <c r="F111" s="131" t="s">
        <v>4462</v>
      </c>
      <c r="G111" s="131" t="s">
        <v>4463</v>
      </c>
      <c r="H111" s="131" t="s">
        <v>4464</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4465</v>
      </c>
      <c r="B112" s="127"/>
      <c r="C112" s="126" t="s">
        <v>4466</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4465</v>
      </c>
      <c r="B113" s="128" t="s">
        <v>4467</v>
      </c>
      <c r="C113" s="129" t="s">
        <v>4468</v>
      </c>
      <c r="D113" s="131" t="s">
        <v>4469</v>
      </c>
      <c r="E113" s="131" t="s">
        <v>4470</v>
      </c>
      <c r="F113" s="131" t="s">
        <v>4471</v>
      </c>
      <c r="G113" s="131" t="s">
        <v>4472</v>
      </c>
      <c r="H113" s="131" t="s">
        <v>4473</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4465</v>
      </c>
      <c r="B114" s="128" t="s">
        <v>4474</v>
      </c>
      <c r="C114" s="129" t="s">
        <v>4475</v>
      </c>
      <c r="D114" s="131" t="s">
        <v>4476</v>
      </c>
      <c r="E114" s="131" t="s">
        <v>4477</v>
      </c>
      <c r="F114" s="131" t="s">
        <v>4478</v>
      </c>
      <c r="G114" s="131" t="s">
        <v>4472</v>
      </c>
      <c r="H114" s="131" t="s">
        <v>4479</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4465</v>
      </c>
      <c r="B115" s="136" t="s">
        <v>4480</v>
      </c>
      <c r="C115" s="137" t="s">
        <v>4481</v>
      </c>
      <c r="D115" s="138" t="s">
        <v>4482</v>
      </c>
      <c r="E115" s="138" t="s">
        <v>4483</v>
      </c>
      <c r="F115" s="138" t="s">
        <v>4484</v>
      </c>
      <c r="G115" s="138" t="s">
        <v>4485</v>
      </c>
      <c r="H115" s="138" t="s">
        <v>4486</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2601</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IFERROR(INDEX('Recommendations'!$H$2:$H$607, MATCH(J2,'Recommendations'!$A$2:$A$607,0))="Implemented", FALSE))</xm:f>
            <x14:dxf>
              <font>
                <color rgb="FF000000"/>
              </font>
              <fill>
                <patternFill>
                  <bgColor rgb="FF3C7D22"/>
                </patternFill>
              </fill>
            </x14:dxf>
          </x14:cfRule>
          <x14:cfRule type="expression" priority="2" id="{00000000-000E-0000-0600-000002000000}">
            <xm:f>AND(J2&lt;&gt;"", IFERROR(INDEX('Recommendations'!$H$2:$H$607, MATCH(J2,'Recommendations'!$A$2:$A$607,0))="Compensated", FALSE))</xm:f>
            <x14:dxf>
              <font>
                <color rgb="FF000000"/>
              </font>
              <fill>
                <patternFill>
                  <bgColor rgb="FFC6E0B4"/>
                </patternFill>
              </fill>
            </x14:dxf>
          </x14:cfRule>
          <x14:cfRule type="expression" priority="3" id="{00000000-000E-0000-0600-000003000000}">
            <xm:f>AND(J2&lt;&gt;"", IFERROR(INDEX('Recommendations'!$H$2:$H$607, MATCH(J2,'Recommendations'!$A$2:$A$607,0))="Testing", FALSE))</xm:f>
            <x14:dxf>
              <font>
                <color rgb="FF000000"/>
              </font>
              <fill>
                <patternFill>
                  <bgColor rgb="FFFFC000"/>
                </patternFill>
              </fill>
            </x14:dxf>
          </x14:cfRule>
          <x14:cfRule type="expression" priority="4" id="{00000000-000E-0000-0600-000004000000}">
            <xm:f>AND(J2&lt;&gt;"", IFERROR(INDEX('Recommendations'!$H$2:$H$607, MATCH(J2,'Recommendations'!$A$2:$A$607,0))="Failed", FALSE))</xm:f>
            <x14:dxf>
              <font>
                <color rgb="FF000000"/>
              </font>
              <fill>
                <patternFill>
                  <bgColor rgb="FFD82891"/>
                </patternFill>
              </fill>
            </x14:dxf>
          </x14:cfRule>
          <x14:cfRule type="expression" priority="5" id="{00000000-000E-0000-0600-000005000000}">
            <xm:f>AND(J2&lt;&gt;"", IFERROR(INDEX('Recommendations'!$H$2:$H$607, MATCH(J2,'Recommendations'!$A$2:$A$607,0))="Risk Accepted", FALSE))</xm:f>
            <x14:dxf>
              <font>
                <color rgb="FF000000"/>
              </font>
              <fill>
                <patternFill>
                  <bgColor rgb="FFD9D9D9"/>
                </patternFill>
              </fill>
            </x14:dxf>
          </x14:cfRule>
          <x14:cfRule type="expression" priority="6" id="{00000000-000E-0000-0600-000006000000}">
            <xm:f>AND(J2&lt;&gt;"", IFERROR(INDEX('Recommendations'!$H$2:$H$607, MATCH(J2,'Recommendations'!$A$2:$A$607,0))="N/A",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4487</v>
      </c>
      <c r="B1" s="187" t="s">
        <v>4488</v>
      </c>
      <c r="C1" s="187" t="s">
        <v>0</v>
      </c>
      <c r="D1" s="187" t="s">
        <v>4489</v>
      </c>
      <c r="E1" s="187" t="s">
        <v>4490</v>
      </c>
      <c r="F1" s="187" t="s">
        <v>4491</v>
      </c>
      <c r="G1" s="187" t="s">
        <v>2856</v>
      </c>
      <c r="H1" s="187" t="s">
        <v>2857</v>
      </c>
      <c r="I1" s="187" t="s">
        <v>2858</v>
      </c>
      <c r="J1" s="187" t="s">
        <v>2859</v>
      </c>
      <c r="K1" s="187" t="s">
        <v>2860</v>
      </c>
      <c r="L1" s="187" t="s">
        <v>2861</v>
      </c>
      <c r="M1" s="187" t="s">
        <v>2862</v>
      </c>
      <c r="N1" s="187" t="s">
        <v>2863</v>
      </c>
      <c r="O1" s="187" t="s">
        <v>2864</v>
      </c>
      <c r="P1" s="187" t="s">
        <v>2865</v>
      </c>
      <c r="Q1" s="187" t="s">
        <v>2866</v>
      </c>
      <c r="R1" s="187" t="s">
        <v>2867</v>
      </c>
      <c r="S1" s="187" t="s">
        <v>2868</v>
      </c>
      <c r="T1" s="187" t="s">
        <v>2869</v>
      </c>
      <c r="U1" s="187" t="s">
        <v>2870</v>
      </c>
      <c r="V1" s="187" t="s">
        <v>2871</v>
      </c>
      <c r="W1" s="187" t="s">
        <v>2872</v>
      </c>
      <c r="X1" s="187" t="s">
        <v>2873</v>
      </c>
      <c r="Y1" s="187" t="s">
        <v>2874</v>
      </c>
      <c r="Z1" s="187" t="s">
        <v>2875</v>
      </c>
      <c r="AA1" s="187" t="s">
        <v>2876</v>
      </c>
      <c r="AB1" s="187" t="s">
        <v>2877</v>
      </c>
      <c r="AC1" s="187" t="s">
        <v>2878</v>
      </c>
      <c r="AD1" s="187" t="s">
        <v>2879</v>
      </c>
      <c r="AE1" s="187" t="s">
        <v>2880</v>
      </c>
      <c r="AF1" s="187" t="s">
        <v>2881</v>
      </c>
      <c r="AG1" s="187" t="s">
        <v>2882</v>
      </c>
      <c r="AH1" s="187" t="s">
        <v>2883</v>
      </c>
      <c r="AI1" s="187" t="s">
        <v>2884</v>
      </c>
      <c r="AJ1" s="187" t="s">
        <v>2885</v>
      </c>
      <c r="AK1" s="187" t="s">
        <v>2886</v>
      </c>
      <c r="AL1" s="187" t="s">
        <v>2887</v>
      </c>
      <c r="AM1" s="187" t="s">
        <v>2888</v>
      </c>
      <c r="AN1" s="187" t="s">
        <v>2889</v>
      </c>
      <c r="AO1" s="187" t="s">
        <v>2890</v>
      </c>
      <c r="AP1" s="187" t="s">
        <v>2891</v>
      </c>
      <c r="AQ1" s="187" t="s">
        <v>2892</v>
      </c>
      <c r="AR1" s="187" t="s">
        <v>2893</v>
      </c>
      <c r="AS1" s="187" t="s">
        <v>2894</v>
      </c>
      <c r="AT1" s="187" t="s">
        <v>2895</v>
      </c>
      <c r="AU1" s="188" t="s">
        <v>2896</v>
      </c>
    </row>
    <row r="2" spans="1:47" ht="60" customHeight="1" outlineLevel="1" x14ac:dyDescent="0.35">
      <c r="A2" s="178" t="s">
        <v>4492</v>
      </c>
      <c r="B2" s="152" t="s">
        <v>21</v>
      </c>
      <c r="C2" s="150" t="s">
        <v>4493</v>
      </c>
      <c r="D2" s="156" t="s">
        <v>4494</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4492</v>
      </c>
      <c r="B3" s="153" t="s">
        <v>4495</v>
      </c>
      <c r="C3" s="151" t="s">
        <v>4496</v>
      </c>
      <c r="D3" s="157" t="s">
        <v>4497</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4492</v>
      </c>
      <c r="B4" s="154" t="s">
        <v>4495</v>
      </c>
      <c r="C4" s="155" t="s">
        <v>4498</v>
      </c>
      <c r="D4" s="158" t="s">
        <v>4499</v>
      </c>
      <c r="E4" s="161" t="s">
        <v>4500</v>
      </c>
      <c r="F4" s="164" t="s">
        <v>4501</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4492</v>
      </c>
      <c r="B5" s="154" t="s">
        <v>4495</v>
      </c>
      <c r="C5" s="155" t="s">
        <v>4502</v>
      </c>
      <c r="D5" s="158" t="s">
        <v>4503</v>
      </c>
      <c r="E5" s="161" t="s">
        <v>4504</v>
      </c>
      <c r="F5" s="164" t="s">
        <v>4505</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4492</v>
      </c>
      <c r="B6" s="154" t="s">
        <v>4495</v>
      </c>
      <c r="C6" s="155" t="s">
        <v>4506</v>
      </c>
      <c r="D6" s="158" t="s">
        <v>4507</v>
      </c>
      <c r="E6" s="161" t="s">
        <v>4508</v>
      </c>
      <c r="F6" s="164" t="s">
        <v>4505</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4492</v>
      </c>
      <c r="B7" s="154" t="s">
        <v>4495</v>
      </c>
      <c r="C7" s="155" t="s">
        <v>4509</v>
      </c>
      <c r="D7" s="158" t="s">
        <v>4510</v>
      </c>
      <c r="E7" s="161" t="s">
        <v>4511</v>
      </c>
      <c r="F7" s="164" t="s">
        <v>4505</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4492</v>
      </c>
      <c r="B8" s="154" t="s">
        <v>4495</v>
      </c>
      <c r="C8" s="155" t="s">
        <v>4512</v>
      </c>
      <c r="D8" s="158" t="s">
        <v>4513</v>
      </c>
      <c r="E8" s="161" t="s">
        <v>4514</v>
      </c>
      <c r="F8" s="164" t="s">
        <v>4515</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4492</v>
      </c>
      <c r="B9" s="153" t="s">
        <v>4516</v>
      </c>
      <c r="C9" s="151" t="s">
        <v>4517</v>
      </c>
      <c r="D9" s="157" t="s">
        <v>4518</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4492</v>
      </c>
      <c r="B10" s="154" t="s">
        <v>4516</v>
      </c>
      <c r="C10" s="155" t="s">
        <v>4519</v>
      </c>
      <c r="D10" s="158" t="s">
        <v>4520</v>
      </c>
      <c r="E10" s="161" t="s">
        <v>4521</v>
      </c>
      <c r="F10" s="164" t="s">
        <v>4501</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4492</v>
      </c>
      <c r="B11" s="154" t="s">
        <v>4516</v>
      </c>
      <c r="C11" s="155" t="s">
        <v>4522</v>
      </c>
      <c r="D11" s="158" t="s">
        <v>4523</v>
      </c>
      <c r="E11" s="161" t="s">
        <v>4524</v>
      </c>
      <c r="F11" s="164" t="s">
        <v>4501</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4492</v>
      </c>
      <c r="B12" s="154" t="s">
        <v>4516</v>
      </c>
      <c r="C12" s="155" t="s">
        <v>4525</v>
      </c>
      <c r="D12" s="158" t="s">
        <v>4526</v>
      </c>
      <c r="E12" s="161" t="s">
        <v>4527</v>
      </c>
      <c r="F12" s="164" t="s">
        <v>4501</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4492</v>
      </c>
      <c r="B13" s="153" t="s">
        <v>4528</v>
      </c>
      <c r="C13" s="151" t="s">
        <v>4529</v>
      </c>
      <c r="D13" s="157" t="s">
        <v>4530</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4492</v>
      </c>
      <c r="B14" s="154" t="s">
        <v>4528</v>
      </c>
      <c r="C14" s="155" t="s">
        <v>4531</v>
      </c>
      <c r="D14" s="158" t="s">
        <v>4532</v>
      </c>
      <c r="E14" s="161" t="s">
        <v>4533</v>
      </c>
      <c r="F14" s="164" t="s">
        <v>4501</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4492</v>
      </c>
      <c r="B15" s="154" t="s">
        <v>4528</v>
      </c>
      <c r="C15" s="155" t="s">
        <v>4534</v>
      </c>
      <c r="D15" s="158" t="s">
        <v>4535</v>
      </c>
      <c r="E15" s="161" t="s">
        <v>4536</v>
      </c>
      <c r="F15" s="164" t="s">
        <v>4501</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4492</v>
      </c>
      <c r="B16" s="153" t="s">
        <v>4537</v>
      </c>
      <c r="C16" s="151" t="s">
        <v>4538</v>
      </c>
      <c r="D16" s="157" t="s">
        <v>4539</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4492</v>
      </c>
      <c r="B17" s="154" t="s">
        <v>4537</v>
      </c>
      <c r="C17" s="155" t="s">
        <v>4540</v>
      </c>
      <c r="D17" s="158" t="s">
        <v>4541</v>
      </c>
      <c r="E17" s="161" t="s">
        <v>4542</v>
      </c>
      <c r="F17" s="164" t="s">
        <v>4501</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4492</v>
      </c>
      <c r="B18" s="154" t="s">
        <v>4537</v>
      </c>
      <c r="C18" s="155" t="s">
        <v>4543</v>
      </c>
      <c r="D18" s="158" t="s">
        <v>4544</v>
      </c>
      <c r="E18" s="161" t="s">
        <v>4545</v>
      </c>
      <c r="F18" s="164" t="s">
        <v>4505</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4492</v>
      </c>
      <c r="B19" s="154" t="s">
        <v>4537</v>
      </c>
      <c r="C19" s="155" t="s">
        <v>4546</v>
      </c>
      <c r="D19" s="158" t="s">
        <v>4547</v>
      </c>
      <c r="E19" s="161" t="s">
        <v>4548</v>
      </c>
      <c r="F19" s="164" t="s">
        <v>4501</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4492</v>
      </c>
      <c r="B20" s="154" t="s">
        <v>4537</v>
      </c>
      <c r="C20" s="155" t="s">
        <v>4549</v>
      </c>
      <c r="D20" s="158" t="s">
        <v>4550</v>
      </c>
      <c r="E20" s="161" t="s">
        <v>4551</v>
      </c>
      <c r="F20" s="164" t="s">
        <v>4501</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4492</v>
      </c>
      <c r="B21" s="154" t="s">
        <v>4537</v>
      </c>
      <c r="C21" s="155" t="s">
        <v>4552</v>
      </c>
      <c r="D21" s="158" t="s">
        <v>4553</v>
      </c>
      <c r="E21" s="161" t="s">
        <v>4554</v>
      </c>
      <c r="F21" s="164" t="s">
        <v>4505</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4492</v>
      </c>
      <c r="B22" s="154" t="s">
        <v>4537</v>
      </c>
      <c r="C22" s="155" t="s">
        <v>4555</v>
      </c>
      <c r="D22" s="158" t="s">
        <v>4556</v>
      </c>
      <c r="E22" s="161" t="s">
        <v>4557</v>
      </c>
      <c r="F22" s="164" t="s">
        <v>4501</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4492</v>
      </c>
      <c r="B23" s="154" t="s">
        <v>4537</v>
      </c>
      <c r="C23" s="155" t="s">
        <v>4558</v>
      </c>
      <c r="D23" s="158" t="s">
        <v>4559</v>
      </c>
      <c r="E23" s="161" t="s">
        <v>4560</v>
      </c>
      <c r="F23" s="164" t="s">
        <v>4501</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4492</v>
      </c>
      <c r="B24" s="153" t="s">
        <v>4561</v>
      </c>
      <c r="C24" s="151" t="s">
        <v>4562</v>
      </c>
      <c r="D24" s="157" t="s">
        <v>4563</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4492</v>
      </c>
      <c r="B25" s="154" t="s">
        <v>4561</v>
      </c>
      <c r="C25" s="155" t="s">
        <v>4564</v>
      </c>
      <c r="D25" s="158" t="s">
        <v>4565</v>
      </c>
      <c r="E25" s="161" t="s">
        <v>4566</v>
      </c>
      <c r="F25" s="164" t="s">
        <v>4501</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4492</v>
      </c>
      <c r="B26" s="154" t="s">
        <v>4561</v>
      </c>
      <c r="C26" s="155" t="s">
        <v>4567</v>
      </c>
      <c r="D26" s="158" t="s">
        <v>4568</v>
      </c>
      <c r="E26" s="161" t="s">
        <v>4569</v>
      </c>
      <c r="F26" s="164" t="s">
        <v>4501</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4492</v>
      </c>
      <c r="B27" s="154" t="s">
        <v>4561</v>
      </c>
      <c r="C27" s="155" t="s">
        <v>4570</v>
      </c>
      <c r="D27" s="158" t="s">
        <v>4571</v>
      </c>
      <c r="E27" s="161" t="s">
        <v>4572</v>
      </c>
      <c r="F27" s="164" t="s">
        <v>4505</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4492</v>
      </c>
      <c r="B28" s="154" t="s">
        <v>4561</v>
      </c>
      <c r="C28" s="155" t="s">
        <v>4573</v>
      </c>
      <c r="D28" s="158" t="s">
        <v>4574</v>
      </c>
      <c r="E28" s="161" t="s">
        <v>4575</v>
      </c>
      <c r="F28" s="164" t="s">
        <v>4501</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4492</v>
      </c>
      <c r="B29" s="153" t="s">
        <v>4576</v>
      </c>
      <c r="C29" s="151" t="s">
        <v>4577</v>
      </c>
      <c r="D29" s="157" t="s">
        <v>4578</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4492</v>
      </c>
      <c r="B30" s="154" t="s">
        <v>4576</v>
      </c>
      <c r="C30" s="155" t="s">
        <v>4579</v>
      </c>
      <c r="D30" s="158" t="s">
        <v>4580</v>
      </c>
      <c r="E30" s="161" t="s">
        <v>4581</v>
      </c>
      <c r="F30" s="164" t="s">
        <v>4515</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4492</v>
      </c>
      <c r="B31" s="154" t="s">
        <v>4576</v>
      </c>
      <c r="C31" s="155" t="s">
        <v>4582</v>
      </c>
      <c r="D31" s="158" t="s">
        <v>4583</v>
      </c>
      <c r="E31" s="161" t="s">
        <v>4584</v>
      </c>
      <c r="F31" s="164" t="s">
        <v>4515</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4492</v>
      </c>
      <c r="B32" s="154" t="s">
        <v>4576</v>
      </c>
      <c r="C32" s="155" t="s">
        <v>4585</v>
      </c>
      <c r="D32" s="158" t="s">
        <v>4586</v>
      </c>
      <c r="E32" s="161" t="s">
        <v>4587</v>
      </c>
      <c r="F32" s="164" t="s">
        <v>4515</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4492</v>
      </c>
      <c r="B33" s="154" t="s">
        <v>4576</v>
      </c>
      <c r="C33" s="155" t="s">
        <v>4588</v>
      </c>
      <c r="D33" s="158" t="s">
        <v>4589</v>
      </c>
      <c r="E33" s="161" t="s">
        <v>4590</v>
      </c>
      <c r="F33" s="164" t="s">
        <v>4515</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4492</v>
      </c>
      <c r="B34" s="154" t="s">
        <v>4576</v>
      </c>
      <c r="C34" s="155" t="s">
        <v>4591</v>
      </c>
      <c r="D34" s="158" t="s">
        <v>4592</v>
      </c>
      <c r="E34" s="161" t="s">
        <v>4593</v>
      </c>
      <c r="F34" s="164" t="s">
        <v>4515</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4492</v>
      </c>
      <c r="B35" s="154" t="s">
        <v>4576</v>
      </c>
      <c r="C35" s="155" t="s">
        <v>4594</v>
      </c>
      <c r="D35" s="158" t="s">
        <v>4595</v>
      </c>
      <c r="E35" s="161" t="s">
        <v>4596</v>
      </c>
      <c r="F35" s="164" t="s">
        <v>4515</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4492</v>
      </c>
      <c r="B36" s="154" t="s">
        <v>4576</v>
      </c>
      <c r="C36" s="155" t="s">
        <v>4597</v>
      </c>
      <c r="D36" s="158" t="s">
        <v>4598</v>
      </c>
      <c r="E36" s="161" t="s">
        <v>4599</v>
      </c>
      <c r="F36" s="164" t="s">
        <v>4515</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4492</v>
      </c>
      <c r="B37" s="154" t="s">
        <v>4576</v>
      </c>
      <c r="C37" s="155" t="s">
        <v>4600</v>
      </c>
      <c r="D37" s="158" t="s">
        <v>4601</v>
      </c>
      <c r="E37" s="161" t="s">
        <v>4602</v>
      </c>
      <c r="F37" s="164" t="s">
        <v>4515</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4492</v>
      </c>
      <c r="B38" s="154" t="s">
        <v>4576</v>
      </c>
      <c r="C38" s="155" t="s">
        <v>4603</v>
      </c>
      <c r="D38" s="158" t="s">
        <v>4604</v>
      </c>
      <c r="E38" s="161" t="s">
        <v>4605</v>
      </c>
      <c r="F38" s="164" t="s">
        <v>4515</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4492</v>
      </c>
      <c r="B39" s="154" t="s">
        <v>4576</v>
      </c>
      <c r="C39" s="155" t="s">
        <v>4606</v>
      </c>
      <c r="D39" s="158" t="s">
        <v>4607</v>
      </c>
      <c r="E39" s="161" t="s">
        <v>4608</v>
      </c>
      <c r="F39" s="164" t="s">
        <v>4515</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4609</v>
      </c>
      <c r="B40" s="152" t="s">
        <v>21</v>
      </c>
      <c r="C40" s="150" t="s">
        <v>4610</v>
      </c>
      <c r="D40" s="156" t="s">
        <v>4611</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4609</v>
      </c>
      <c r="B41" s="153" t="s">
        <v>4612</v>
      </c>
      <c r="C41" s="151" t="s">
        <v>4613</v>
      </c>
      <c r="D41" s="157" t="s">
        <v>4614</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4609</v>
      </c>
      <c r="B42" s="154" t="s">
        <v>4612</v>
      </c>
      <c r="C42" s="155" t="s">
        <v>4615</v>
      </c>
      <c r="D42" s="158" t="s">
        <v>4616</v>
      </c>
      <c r="E42" s="161" t="s">
        <v>4617</v>
      </c>
      <c r="F42" s="164" t="s">
        <v>4501</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4609</v>
      </c>
      <c r="B43" s="154" t="s">
        <v>4612</v>
      </c>
      <c r="C43" s="155" t="s">
        <v>4618</v>
      </c>
      <c r="D43" s="158" t="s">
        <v>4619</v>
      </c>
      <c r="E43" s="161" t="s">
        <v>4620</v>
      </c>
      <c r="F43" s="164" t="s">
        <v>4501</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4609</v>
      </c>
      <c r="B44" s="154" t="s">
        <v>4612</v>
      </c>
      <c r="C44" s="155" t="s">
        <v>4621</v>
      </c>
      <c r="D44" s="158" t="s">
        <v>4622</v>
      </c>
      <c r="E44" s="161" t="s">
        <v>4623</v>
      </c>
      <c r="F44" s="164" t="s">
        <v>4505</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4609</v>
      </c>
      <c r="B45" s="154" t="s">
        <v>4612</v>
      </c>
      <c r="C45" s="155" t="s">
        <v>4624</v>
      </c>
      <c r="D45" s="158" t="s">
        <v>4625</v>
      </c>
      <c r="E45" s="161" t="s">
        <v>4626</v>
      </c>
      <c r="F45" s="164" t="s">
        <v>4515</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4609</v>
      </c>
      <c r="B46" s="154" t="s">
        <v>4612</v>
      </c>
      <c r="C46" s="155" t="s">
        <v>4627</v>
      </c>
      <c r="D46" s="158" t="s">
        <v>4628</v>
      </c>
      <c r="E46" s="161" t="s">
        <v>4629</v>
      </c>
      <c r="F46" s="164" t="s">
        <v>4501</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4609</v>
      </c>
      <c r="B47" s="154" t="s">
        <v>4612</v>
      </c>
      <c r="C47" s="155" t="s">
        <v>4630</v>
      </c>
      <c r="D47" s="158" t="s">
        <v>4631</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4609</v>
      </c>
      <c r="B48" s="154" t="s">
        <v>4612</v>
      </c>
      <c r="C48" s="155" t="s">
        <v>4632</v>
      </c>
      <c r="D48" s="158" t="s">
        <v>4633</v>
      </c>
      <c r="E48" s="161" t="s">
        <v>4634</v>
      </c>
      <c r="F48" s="164" t="s">
        <v>4501</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4609</v>
      </c>
      <c r="B49" s="154" t="s">
        <v>4612</v>
      </c>
      <c r="C49" s="155" t="s">
        <v>4635</v>
      </c>
      <c r="D49" s="158" t="s">
        <v>4636</v>
      </c>
      <c r="E49" s="161" t="s">
        <v>4637</v>
      </c>
      <c r="F49" s="164" t="s">
        <v>4505</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4609</v>
      </c>
      <c r="B50" s="153" t="s">
        <v>4638</v>
      </c>
      <c r="C50" s="151" t="s">
        <v>4639</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4609</v>
      </c>
      <c r="B51" s="154" t="s">
        <v>4638</v>
      </c>
      <c r="C51" s="155" t="s">
        <v>4640</v>
      </c>
      <c r="D51" s="158" t="s">
        <v>4641</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4609</v>
      </c>
      <c r="B52" s="154" t="s">
        <v>4638</v>
      </c>
      <c r="C52" s="155" t="s">
        <v>4642</v>
      </c>
      <c r="D52" s="158" t="s">
        <v>4643</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4609</v>
      </c>
      <c r="B53" s="154" t="s">
        <v>4638</v>
      </c>
      <c r="C53" s="155" t="s">
        <v>4644</v>
      </c>
      <c r="D53" s="158" t="s">
        <v>4645</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4609</v>
      </c>
      <c r="B54" s="154" t="s">
        <v>4638</v>
      </c>
      <c r="C54" s="155" t="s">
        <v>4646</v>
      </c>
      <c r="D54" s="158" t="s">
        <v>4647</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4609</v>
      </c>
      <c r="B55" s="154" t="s">
        <v>4638</v>
      </c>
      <c r="C55" s="155" t="s">
        <v>4648</v>
      </c>
      <c r="D55" s="158" t="s">
        <v>4649</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4609</v>
      </c>
      <c r="B56" s="153" t="s">
        <v>2763</v>
      </c>
      <c r="C56" s="151" t="s">
        <v>4650</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4609</v>
      </c>
      <c r="B57" s="154" t="s">
        <v>2763</v>
      </c>
      <c r="C57" s="155" t="s">
        <v>4651</v>
      </c>
      <c r="D57" s="158" t="s">
        <v>4652</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4609</v>
      </c>
      <c r="B58" s="154" t="s">
        <v>2763</v>
      </c>
      <c r="C58" s="155" t="s">
        <v>4653</v>
      </c>
      <c r="D58" s="158" t="s">
        <v>4654</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4609</v>
      </c>
      <c r="B59" s="154" t="s">
        <v>2763</v>
      </c>
      <c r="C59" s="155" t="s">
        <v>4655</v>
      </c>
      <c r="D59" s="158" t="s">
        <v>4656</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4609</v>
      </c>
      <c r="B60" s="154" t="s">
        <v>2763</v>
      </c>
      <c r="C60" s="155" t="s">
        <v>4657</v>
      </c>
      <c r="D60" s="158" t="s">
        <v>4658</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4609</v>
      </c>
      <c r="B61" s="153" t="s">
        <v>4659</v>
      </c>
      <c r="C61" s="151" t="s">
        <v>4660</v>
      </c>
      <c r="D61" s="157" t="s">
        <v>4661</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4609</v>
      </c>
      <c r="B62" s="154" t="s">
        <v>4659</v>
      </c>
      <c r="C62" s="155" t="s">
        <v>4662</v>
      </c>
      <c r="D62" s="158" t="s">
        <v>4663</v>
      </c>
      <c r="E62" s="161" t="s">
        <v>4664</v>
      </c>
      <c r="F62" s="164" t="s">
        <v>4501</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4609</v>
      </c>
      <c r="B63" s="154" t="s">
        <v>4659</v>
      </c>
      <c r="C63" s="155" t="s">
        <v>4665</v>
      </c>
      <c r="D63" s="158" t="s">
        <v>4666</v>
      </c>
      <c r="E63" s="161" t="s">
        <v>4667</v>
      </c>
      <c r="F63" s="164" t="s">
        <v>4505</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4609</v>
      </c>
      <c r="B64" s="154" t="s">
        <v>4659</v>
      </c>
      <c r="C64" s="155" t="s">
        <v>4668</v>
      </c>
      <c r="D64" s="158" t="s">
        <v>4669</v>
      </c>
      <c r="E64" s="161" t="s">
        <v>4670</v>
      </c>
      <c r="F64" s="164" t="s">
        <v>4501</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4609</v>
      </c>
      <c r="B65" s="154" t="s">
        <v>4659</v>
      </c>
      <c r="C65" s="155" t="s">
        <v>4671</v>
      </c>
      <c r="D65" s="158" t="s">
        <v>4672</v>
      </c>
      <c r="E65" s="161" t="s">
        <v>4673</v>
      </c>
      <c r="F65" s="164" t="s">
        <v>4501</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4609</v>
      </c>
      <c r="B66" s="153" t="s">
        <v>4267</v>
      </c>
      <c r="C66" s="151" t="s">
        <v>4674</v>
      </c>
      <c r="D66" s="157" t="s">
        <v>4675</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4609</v>
      </c>
      <c r="B67" s="154" t="s">
        <v>4267</v>
      </c>
      <c r="C67" s="155" t="s">
        <v>4676</v>
      </c>
      <c r="D67" s="158" t="s">
        <v>4677</v>
      </c>
      <c r="E67" s="161" t="s">
        <v>4678</v>
      </c>
      <c r="F67" s="164" t="s">
        <v>4501</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4609</v>
      </c>
      <c r="B68" s="154" t="s">
        <v>4267</v>
      </c>
      <c r="C68" s="155" t="s">
        <v>4679</v>
      </c>
      <c r="D68" s="158" t="s">
        <v>4680</v>
      </c>
      <c r="E68" s="161" t="s">
        <v>4681</v>
      </c>
      <c r="F68" s="164" t="s">
        <v>4501</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4609</v>
      </c>
      <c r="B69" s="154" t="s">
        <v>4267</v>
      </c>
      <c r="C69" s="155" t="s">
        <v>4682</v>
      </c>
      <c r="D69" s="158" t="s">
        <v>4683</v>
      </c>
      <c r="E69" s="161" t="s">
        <v>4684</v>
      </c>
      <c r="F69" s="164" t="s">
        <v>4505</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4609</v>
      </c>
      <c r="B70" s="154" t="s">
        <v>4267</v>
      </c>
      <c r="C70" s="155" t="s">
        <v>4685</v>
      </c>
      <c r="D70" s="158" t="s">
        <v>4686</v>
      </c>
      <c r="E70" s="161" t="s">
        <v>4687</v>
      </c>
      <c r="F70" s="164" t="s">
        <v>4501</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4609</v>
      </c>
      <c r="B71" s="154" t="s">
        <v>4267</v>
      </c>
      <c r="C71" s="155" t="s">
        <v>4688</v>
      </c>
      <c r="D71" s="158" t="s">
        <v>4689</v>
      </c>
      <c r="E71" s="161" t="s">
        <v>4690</v>
      </c>
      <c r="F71" s="164" t="s">
        <v>4501</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4609</v>
      </c>
      <c r="B72" s="154" t="s">
        <v>4267</v>
      </c>
      <c r="C72" s="155" t="s">
        <v>4691</v>
      </c>
      <c r="D72" s="158" t="s">
        <v>4692</v>
      </c>
      <c r="E72" s="161" t="s">
        <v>4693</v>
      </c>
      <c r="F72" s="164" t="s">
        <v>4501</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4609</v>
      </c>
      <c r="B73" s="154" t="s">
        <v>4267</v>
      </c>
      <c r="C73" s="155" t="s">
        <v>4694</v>
      </c>
      <c r="D73" s="158" t="s">
        <v>4695</v>
      </c>
      <c r="E73" s="161" t="s">
        <v>4696</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4609</v>
      </c>
      <c r="B74" s="154" t="s">
        <v>4267</v>
      </c>
      <c r="C74" s="155" t="s">
        <v>4697</v>
      </c>
      <c r="D74" s="158" t="s">
        <v>4698</v>
      </c>
      <c r="E74" s="161" t="s">
        <v>4699</v>
      </c>
      <c r="F74" s="164" t="s">
        <v>4505</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4609</v>
      </c>
      <c r="B75" s="154" t="s">
        <v>4267</v>
      </c>
      <c r="C75" s="155" t="s">
        <v>4700</v>
      </c>
      <c r="D75" s="158" t="s">
        <v>4701</v>
      </c>
      <c r="E75" s="161" t="s">
        <v>4702</v>
      </c>
      <c r="F75" s="164" t="s">
        <v>4515</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4609</v>
      </c>
      <c r="B76" s="154" t="s">
        <v>4267</v>
      </c>
      <c r="C76" s="155" t="s">
        <v>4703</v>
      </c>
      <c r="D76" s="158" t="s">
        <v>4704</v>
      </c>
      <c r="E76" s="161" t="s">
        <v>4705</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4609</v>
      </c>
      <c r="B77" s="153" t="s">
        <v>4537</v>
      </c>
      <c r="C77" s="151" t="s">
        <v>4706</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4609</v>
      </c>
      <c r="B78" s="154" t="s">
        <v>4537</v>
      </c>
      <c r="C78" s="155" t="s">
        <v>4707</v>
      </c>
      <c r="D78" s="158" t="s">
        <v>4708</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4609</v>
      </c>
      <c r="B79" s="154" t="s">
        <v>4537</v>
      </c>
      <c r="C79" s="155" t="s">
        <v>4709</v>
      </c>
      <c r="D79" s="158" t="s">
        <v>4710</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4609</v>
      </c>
      <c r="B80" s="154" t="s">
        <v>4537</v>
      </c>
      <c r="C80" s="155" t="s">
        <v>4711</v>
      </c>
      <c r="D80" s="158" t="s">
        <v>4712</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4609</v>
      </c>
      <c r="B81" s="153" t="s">
        <v>4465</v>
      </c>
      <c r="C81" s="151" t="s">
        <v>4713</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4609</v>
      </c>
      <c r="B82" s="154" t="s">
        <v>4465</v>
      </c>
      <c r="C82" s="155" t="s">
        <v>4714</v>
      </c>
      <c r="D82" s="158" t="s">
        <v>4715</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4609</v>
      </c>
      <c r="B83" s="154" t="s">
        <v>4465</v>
      </c>
      <c r="C83" s="155" t="s">
        <v>4716</v>
      </c>
      <c r="D83" s="158" t="s">
        <v>4717</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4609</v>
      </c>
      <c r="B84" s="154" t="s">
        <v>4465</v>
      </c>
      <c r="C84" s="155" t="s">
        <v>4718</v>
      </c>
      <c r="D84" s="158" t="s">
        <v>4719</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4609</v>
      </c>
      <c r="B85" s="154" t="s">
        <v>4465</v>
      </c>
      <c r="C85" s="155" t="s">
        <v>4720</v>
      </c>
      <c r="D85" s="158" t="s">
        <v>4721</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4609</v>
      </c>
      <c r="B86" s="154" t="s">
        <v>4465</v>
      </c>
      <c r="C86" s="155" t="s">
        <v>4722</v>
      </c>
      <c r="D86" s="158" t="s">
        <v>4723</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4724</v>
      </c>
      <c r="B87" s="152" t="s">
        <v>21</v>
      </c>
      <c r="C87" s="150" t="s">
        <v>4725</v>
      </c>
      <c r="D87" s="156" t="s">
        <v>4726</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4724</v>
      </c>
      <c r="B88" s="153" t="s">
        <v>4727</v>
      </c>
      <c r="C88" s="151" t="s">
        <v>4728</v>
      </c>
      <c r="D88" s="157" t="s">
        <v>4729</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4724</v>
      </c>
      <c r="B89" s="154" t="s">
        <v>4727</v>
      </c>
      <c r="C89" s="155" t="s">
        <v>4730</v>
      </c>
      <c r="D89" s="158" t="s">
        <v>4731</v>
      </c>
      <c r="E89" s="161" t="s">
        <v>4732</v>
      </c>
      <c r="F89" s="164" t="s">
        <v>4501</v>
      </c>
      <c r="G89" s="167">
        <f>IF(COUNTIF(H89:AU89,"&lt;&gt;")=0,"",SUMPRODUCT(((Recommendations[ImplStatus]="Implemented")+(Recommendations[ImplStatus]="Compensated"))*ISNUMBER(MATCH(Recommendations[Id],H89:AU89,0)))/COUNTIF(H89:AU89,"&lt;&gt;"))</f>
        <v>0</v>
      </c>
      <c r="H89" s="170" t="s">
        <v>834</v>
      </c>
      <c r="I89" s="170" t="s">
        <v>935</v>
      </c>
      <c r="J89" s="170" t="s">
        <v>1033</v>
      </c>
      <c r="K89" s="170" t="s">
        <v>1048</v>
      </c>
      <c r="L89" s="170" t="s">
        <v>1245</v>
      </c>
      <c r="M89" s="170" t="s">
        <v>1255</v>
      </c>
      <c r="N89" s="170" t="s">
        <v>1259</v>
      </c>
      <c r="O89" s="170" t="s">
        <v>1263</v>
      </c>
      <c r="P89" s="170" t="s">
        <v>1268</v>
      </c>
      <c r="Q89" s="170" t="s">
        <v>1273</v>
      </c>
      <c r="R89" s="170" t="s">
        <v>1276</v>
      </c>
      <c r="S89" s="170" t="s">
        <v>1281</v>
      </c>
      <c r="T89" s="170" t="s">
        <v>1285</v>
      </c>
      <c r="U89" s="170" t="s">
        <v>1290</v>
      </c>
      <c r="V89" s="170" t="s">
        <v>1294</v>
      </c>
      <c r="W89" s="170" t="s">
        <v>1299</v>
      </c>
      <c r="X89" s="170" t="s">
        <v>1303</v>
      </c>
      <c r="Y89" s="170" t="s">
        <v>1556</v>
      </c>
      <c r="Z89" s="170" t="s">
        <v>1576</v>
      </c>
      <c r="AA89" s="170" t="s">
        <v>1586</v>
      </c>
      <c r="AB89" s="170" t="s">
        <v>1591</v>
      </c>
      <c r="AC89" s="170" t="s">
        <v>1596</v>
      </c>
      <c r="AD89" s="170" t="s">
        <v>1599</v>
      </c>
      <c r="AE89" s="170" t="s">
        <v>1725</v>
      </c>
      <c r="AF89" s="170" t="s">
        <v>1751</v>
      </c>
      <c r="AG89" s="170" t="s">
        <v>1917</v>
      </c>
      <c r="AH89" s="170" t="s">
        <v>1922</v>
      </c>
      <c r="AI89" s="170" t="s">
        <v>1926</v>
      </c>
      <c r="AJ89" s="170" t="s">
        <v>1929</v>
      </c>
      <c r="AK89" s="170" t="s">
        <v>1934</v>
      </c>
      <c r="AL89" s="170" t="s">
        <v>1937</v>
      </c>
      <c r="AM89" s="170"/>
      <c r="AN89" s="170"/>
      <c r="AO89" s="170"/>
      <c r="AP89" s="170"/>
      <c r="AQ89" s="170"/>
      <c r="AR89" s="170"/>
      <c r="AS89" s="170"/>
      <c r="AT89" s="170"/>
      <c r="AU89" s="184"/>
    </row>
    <row r="90" spans="1:47" ht="60" customHeight="1" x14ac:dyDescent="0.35">
      <c r="A90" s="180" t="s">
        <v>4724</v>
      </c>
      <c r="B90" s="154" t="s">
        <v>4727</v>
      </c>
      <c r="C90" s="155" t="s">
        <v>4733</v>
      </c>
      <c r="D90" s="158" t="s">
        <v>4734</v>
      </c>
      <c r="E90" s="161" t="s">
        <v>4735</v>
      </c>
      <c r="F90" s="164" t="s">
        <v>4505</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4724</v>
      </c>
      <c r="B91" s="154" t="s">
        <v>4727</v>
      </c>
      <c r="C91" s="155" t="s">
        <v>4736</v>
      </c>
      <c r="D91" s="158" t="s">
        <v>4737</v>
      </c>
      <c r="E91" s="161" t="s">
        <v>4738</v>
      </c>
      <c r="F91" s="164" t="s">
        <v>4501</v>
      </c>
      <c r="G91" s="167">
        <f>IF(COUNTIF(H91:AU91,"&lt;&gt;")=0,"",SUMPRODUCT(((Recommendations[ImplStatus]="Implemented")+(Recommendations[ImplStatus]="Compensated"))*ISNUMBER(MATCH(Recommendations[Id],H91:AU91,0)))/COUNTIF(H91:AU91,"&lt;&gt;"))</f>
        <v>0</v>
      </c>
      <c r="H91" s="170" t="s">
        <v>786</v>
      </c>
      <c r="I91" s="170" t="s">
        <v>805</v>
      </c>
      <c r="J91" s="170" t="s">
        <v>810</v>
      </c>
      <c r="K91" s="170" t="s">
        <v>815</v>
      </c>
      <c r="L91" s="170" t="s">
        <v>935</v>
      </c>
      <c r="M91" s="170" t="s">
        <v>1581</v>
      </c>
      <c r="N91" s="170" t="s">
        <v>1604</v>
      </c>
      <c r="O91" s="170" t="s">
        <v>2190</v>
      </c>
      <c r="P91" s="170" t="s">
        <v>2195</v>
      </c>
      <c r="Q91" s="170" t="s">
        <v>2198</v>
      </c>
      <c r="R91" s="170" t="s">
        <v>2428</v>
      </c>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4724</v>
      </c>
      <c r="B92" s="154" t="s">
        <v>4727</v>
      </c>
      <c r="C92" s="155" t="s">
        <v>4739</v>
      </c>
      <c r="D92" s="158" t="s">
        <v>4740</v>
      </c>
      <c r="E92" s="161" t="s">
        <v>4741</v>
      </c>
      <c r="F92" s="164" t="s">
        <v>4501</v>
      </c>
      <c r="G92" s="167">
        <f>IF(COUNTIF(H92:AU92,"&lt;&gt;")=0,"",SUMPRODUCT(((Recommendations[ImplStatus]="Implemented")+(Recommendations[ImplStatus]="Compensated"))*ISNUMBER(MATCH(Recommendations[Id],H92:AU92,0)))/COUNTIF(H92:AU92,"&lt;&gt;"))</f>
        <v>0</v>
      </c>
      <c r="H92" s="170" t="s">
        <v>41</v>
      </c>
      <c r="I92" s="170" t="s">
        <v>46</v>
      </c>
      <c r="J92" s="170" t="s">
        <v>109</v>
      </c>
      <c r="K92" s="170" t="s">
        <v>907</v>
      </c>
      <c r="L92" s="170" t="s">
        <v>1604</v>
      </c>
      <c r="M92" s="170" t="s">
        <v>2281</v>
      </c>
      <c r="N92" s="170" t="s">
        <v>2543</v>
      </c>
      <c r="O92" s="170" t="s">
        <v>2548</v>
      </c>
      <c r="P92" s="170" t="s">
        <v>2552</v>
      </c>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4724</v>
      </c>
      <c r="B93" s="154" t="s">
        <v>4727</v>
      </c>
      <c r="C93" s="155" t="s">
        <v>4742</v>
      </c>
      <c r="D93" s="158" t="s">
        <v>4743</v>
      </c>
      <c r="E93" s="161" t="s">
        <v>4744</v>
      </c>
      <c r="F93" s="164" t="s">
        <v>4501</v>
      </c>
      <c r="G93" s="167">
        <f>IF(COUNTIF(H93:AU93,"&lt;&gt;")=0,"",SUMPRODUCT(((Recommendations[ImplStatus]="Implemented")+(Recommendations[ImplStatus]="Compensated"))*ISNUMBER(MATCH(Recommendations[Id],H93:AU93,0)))/COUNTIF(H93:AU93,"&lt;&gt;"))</f>
        <v>0</v>
      </c>
      <c r="H93" s="170" t="s">
        <v>25</v>
      </c>
      <c r="I93" s="170" t="s">
        <v>84</v>
      </c>
      <c r="J93" s="170" t="s">
        <v>124</v>
      </c>
      <c r="K93" s="170" t="s">
        <v>154</v>
      </c>
      <c r="L93" s="170" t="s">
        <v>159</v>
      </c>
      <c r="M93" s="170" t="s">
        <v>217</v>
      </c>
      <c r="N93" s="170" t="s">
        <v>391</v>
      </c>
      <c r="O93" s="170" t="s">
        <v>444</v>
      </c>
      <c r="P93" s="170" t="s">
        <v>455</v>
      </c>
      <c r="Q93" s="170" t="s">
        <v>557</v>
      </c>
      <c r="R93" s="170" t="s">
        <v>567</v>
      </c>
      <c r="S93" s="170" t="s">
        <v>585</v>
      </c>
      <c r="T93" s="170" t="s">
        <v>590</v>
      </c>
      <c r="U93" s="170" t="s">
        <v>617</v>
      </c>
      <c r="V93" s="170" t="s">
        <v>1058</v>
      </c>
      <c r="W93" s="170" t="s">
        <v>1063</v>
      </c>
      <c r="X93" s="170" t="s">
        <v>1068</v>
      </c>
      <c r="Y93" s="170" t="s">
        <v>1561</v>
      </c>
      <c r="Z93" s="170" t="s">
        <v>1608</v>
      </c>
      <c r="AA93" s="170" t="s">
        <v>1621</v>
      </c>
      <c r="AB93" s="170" t="s">
        <v>1730</v>
      </c>
      <c r="AC93" s="170" t="s">
        <v>1964</v>
      </c>
      <c r="AD93" s="170" t="s">
        <v>1969</v>
      </c>
      <c r="AE93" s="170" t="s">
        <v>1973</v>
      </c>
      <c r="AF93" s="170" t="s">
        <v>1977</v>
      </c>
      <c r="AG93" s="170" t="s">
        <v>1982</v>
      </c>
      <c r="AH93" s="170" t="s">
        <v>1987</v>
      </c>
      <c r="AI93" s="170" t="s">
        <v>2285</v>
      </c>
      <c r="AJ93" s="170" t="s">
        <v>2295</v>
      </c>
      <c r="AK93" s="170" t="s">
        <v>2300</v>
      </c>
      <c r="AL93" s="170" t="s">
        <v>2304</v>
      </c>
      <c r="AM93" s="170" t="s">
        <v>2308</v>
      </c>
      <c r="AN93" s="170" t="s">
        <v>2313</v>
      </c>
      <c r="AO93" s="170" t="s">
        <v>2316</v>
      </c>
      <c r="AP93" s="170" t="s">
        <v>2415</v>
      </c>
      <c r="AQ93" s="170" t="s">
        <v>2420</v>
      </c>
      <c r="AR93" s="170" t="s">
        <v>2424</v>
      </c>
      <c r="AS93" s="170"/>
      <c r="AT93" s="170"/>
      <c r="AU93" s="184"/>
    </row>
    <row r="94" spans="1:47" ht="60" customHeight="1" x14ac:dyDescent="0.35">
      <c r="A94" s="180" t="s">
        <v>4724</v>
      </c>
      <c r="B94" s="154" t="s">
        <v>4727</v>
      </c>
      <c r="C94" s="155" t="s">
        <v>4745</v>
      </c>
      <c r="D94" s="158" t="s">
        <v>4746</v>
      </c>
      <c r="E94" s="161" t="s">
        <v>4747</v>
      </c>
      <c r="F94" s="164" t="s">
        <v>4505</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4724</v>
      </c>
      <c r="B95" s="153" t="s">
        <v>4748</v>
      </c>
      <c r="C95" s="151" t="s">
        <v>4749</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4724</v>
      </c>
      <c r="B96" s="154" t="s">
        <v>4748</v>
      </c>
      <c r="C96" s="155" t="s">
        <v>4750</v>
      </c>
      <c r="D96" s="158" t="s">
        <v>4751</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4724</v>
      </c>
      <c r="B97" s="154" t="s">
        <v>4748</v>
      </c>
      <c r="C97" s="155" t="s">
        <v>4752</v>
      </c>
      <c r="D97" s="158" t="s">
        <v>4753</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4724</v>
      </c>
      <c r="B98" s="154" t="s">
        <v>4748</v>
      </c>
      <c r="C98" s="155" t="s">
        <v>4754</v>
      </c>
      <c r="D98" s="158" t="s">
        <v>4755</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4724</v>
      </c>
      <c r="B99" s="154" t="s">
        <v>4748</v>
      </c>
      <c r="C99" s="155" t="s">
        <v>4756</v>
      </c>
      <c r="D99" s="158" t="s">
        <v>4757</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4724</v>
      </c>
      <c r="B100" s="154" t="s">
        <v>4748</v>
      </c>
      <c r="C100" s="155" t="s">
        <v>4758</v>
      </c>
      <c r="D100" s="158" t="s">
        <v>4759</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4724</v>
      </c>
      <c r="B101" s="154" t="s">
        <v>4748</v>
      </c>
      <c r="C101" s="155" t="s">
        <v>4760</v>
      </c>
      <c r="D101" s="158" t="s">
        <v>4761</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4724</v>
      </c>
      <c r="B102" s="154" t="s">
        <v>4748</v>
      </c>
      <c r="C102" s="155" t="s">
        <v>4762</v>
      </c>
      <c r="D102" s="158" t="s">
        <v>4763</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4724</v>
      </c>
      <c r="B103" s="153" t="s">
        <v>3908</v>
      </c>
      <c r="C103" s="151" t="s">
        <v>4764</v>
      </c>
      <c r="D103" s="157" t="s">
        <v>4765</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4724</v>
      </c>
      <c r="B104" s="154" t="s">
        <v>3908</v>
      </c>
      <c r="C104" s="155" t="s">
        <v>4766</v>
      </c>
      <c r="D104" s="158" t="s">
        <v>4767</v>
      </c>
      <c r="E104" s="161" t="s">
        <v>4768</v>
      </c>
      <c r="F104" s="164" t="s">
        <v>4501</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4724</v>
      </c>
      <c r="B105" s="154" t="s">
        <v>3908</v>
      </c>
      <c r="C105" s="155" t="s">
        <v>4769</v>
      </c>
      <c r="D105" s="158" t="s">
        <v>4770</v>
      </c>
      <c r="E105" s="161" t="s">
        <v>4771</v>
      </c>
      <c r="F105" s="164" t="s">
        <v>4505</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4724</v>
      </c>
      <c r="B106" s="154" t="s">
        <v>3908</v>
      </c>
      <c r="C106" s="155" t="s">
        <v>4772</v>
      </c>
      <c r="D106" s="158" t="s">
        <v>4773</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4724</v>
      </c>
      <c r="B107" s="154" t="s">
        <v>3908</v>
      </c>
      <c r="C107" s="155" t="s">
        <v>4774</v>
      </c>
      <c r="D107" s="158" t="s">
        <v>4775</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4724</v>
      </c>
      <c r="B108" s="154" t="s">
        <v>3908</v>
      </c>
      <c r="C108" s="155" t="s">
        <v>4776</v>
      </c>
      <c r="D108" s="158" t="s">
        <v>4777</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4724</v>
      </c>
      <c r="B109" s="153" t="s">
        <v>4778</v>
      </c>
      <c r="C109" s="151" t="s">
        <v>4779</v>
      </c>
      <c r="D109" s="157" t="s">
        <v>4780</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4724</v>
      </c>
      <c r="B110" s="154" t="s">
        <v>4778</v>
      </c>
      <c r="C110" s="155" t="s">
        <v>4781</v>
      </c>
      <c r="D110" s="158" t="s">
        <v>4782</v>
      </c>
      <c r="E110" s="161" t="s">
        <v>4783</v>
      </c>
      <c r="F110" s="164" t="s">
        <v>4501</v>
      </c>
      <c r="G110" s="167">
        <f>IF(COUNTIF(H110:AU110,"&lt;&gt;")=0,"",SUMPRODUCT(((Recommendations[ImplStatus]="Implemented")+(Recommendations[ImplStatus]="Compensated"))*ISNUMBER(MATCH(Recommendations[Id],H110:AU110,0)))/COUNTIF(H110:AU110,"&lt;&gt;"))</f>
        <v>0</v>
      </c>
      <c r="H110" s="170" t="s">
        <v>114</v>
      </c>
      <c r="I110" s="170" t="s">
        <v>795</v>
      </c>
      <c r="J110" s="170" t="s">
        <v>902</v>
      </c>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4724</v>
      </c>
      <c r="B111" s="154" t="s">
        <v>4778</v>
      </c>
      <c r="C111" s="155" t="s">
        <v>4784</v>
      </c>
      <c r="D111" s="158" t="s">
        <v>4785</v>
      </c>
      <c r="E111" s="161" t="s">
        <v>4786</v>
      </c>
      <c r="F111" s="164" t="s">
        <v>4501</v>
      </c>
      <c r="G111" s="167">
        <f>IF(COUNTIF(H111:AU111,"&lt;&gt;")=0,"",SUMPRODUCT(((Recommendations[ImplStatus]="Implemented")+(Recommendations[ImplStatus]="Compensated"))*ISNUMBER(MATCH(Recommendations[Id],H111:AU111,0)))/COUNTIF(H111:AU111,"&lt;&gt;"))</f>
        <v>0</v>
      </c>
      <c r="H111" s="170" t="s">
        <v>14</v>
      </c>
      <c r="I111" s="170" t="s">
        <v>104</v>
      </c>
      <c r="J111" s="170" t="s">
        <v>119</v>
      </c>
      <c r="K111" s="170" t="s">
        <v>164</v>
      </c>
      <c r="L111" s="170" t="s">
        <v>212</v>
      </c>
      <c r="M111" s="170" t="s">
        <v>222</v>
      </c>
      <c r="N111" s="170" t="s">
        <v>226</v>
      </c>
      <c r="O111" s="170" t="s">
        <v>230</v>
      </c>
      <c r="P111" s="170" t="s">
        <v>249</v>
      </c>
      <c r="Q111" s="170" t="s">
        <v>253</v>
      </c>
      <c r="R111" s="170" t="s">
        <v>377</v>
      </c>
      <c r="S111" s="170" t="s">
        <v>382</v>
      </c>
      <c r="T111" s="170" t="s">
        <v>387</v>
      </c>
      <c r="U111" s="170" t="s">
        <v>452</v>
      </c>
      <c r="V111" s="170" t="s">
        <v>460</v>
      </c>
      <c r="W111" s="170" t="s">
        <v>463</v>
      </c>
      <c r="X111" s="170" t="s">
        <v>464</v>
      </c>
      <c r="Y111" s="170" t="s">
        <v>469</v>
      </c>
      <c r="Z111" s="170" t="s">
        <v>572</v>
      </c>
      <c r="AA111" s="170" t="s">
        <v>575</v>
      </c>
      <c r="AB111" s="170" t="s">
        <v>687</v>
      </c>
      <c r="AC111" s="170" t="s">
        <v>692</v>
      </c>
      <c r="AD111" s="170" t="s">
        <v>693</v>
      </c>
      <c r="AE111" s="170" t="s">
        <v>703</v>
      </c>
      <c r="AF111" s="170" t="s">
        <v>720</v>
      </c>
      <c r="AG111" s="170" t="s">
        <v>781</v>
      </c>
      <c r="AH111" s="170" t="s">
        <v>791</v>
      </c>
      <c r="AI111" s="170" t="s">
        <v>800</v>
      </c>
      <c r="AJ111" s="170" t="s">
        <v>853</v>
      </c>
      <c r="AK111" s="170" t="s">
        <v>866</v>
      </c>
      <c r="AL111" s="170" t="s">
        <v>868</v>
      </c>
      <c r="AM111" s="170" t="s">
        <v>873</v>
      </c>
      <c r="AN111" s="170" t="s">
        <v>924</v>
      </c>
      <c r="AO111" s="170" t="s">
        <v>939</v>
      </c>
      <c r="AP111" s="170" t="s">
        <v>967</v>
      </c>
      <c r="AQ111" s="170" t="s">
        <v>970</v>
      </c>
      <c r="AR111" s="170" t="s">
        <v>1007</v>
      </c>
      <c r="AS111" s="170" t="s">
        <v>1010</v>
      </c>
      <c r="AT111" s="170" t="s">
        <v>1077</v>
      </c>
      <c r="AU111" s="184" t="s">
        <v>1082</v>
      </c>
    </row>
    <row r="112" spans="1:47" ht="60" customHeight="1" x14ac:dyDescent="0.35">
      <c r="A112" s="180" t="s">
        <v>4724</v>
      </c>
      <c r="B112" s="154" t="s">
        <v>4778</v>
      </c>
      <c r="C112" s="155" t="s">
        <v>4787</v>
      </c>
      <c r="D112" s="158" t="s">
        <v>4788</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4724</v>
      </c>
      <c r="B113" s="154" t="s">
        <v>4778</v>
      </c>
      <c r="C113" s="155" t="s">
        <v>4789</v>
      </c>
      <c r="D113" s="158" t="s">
        <v>4790</v>
      </c>
      <c r="E113" s="161"/>
      <c r="F113" s="164" t="s">
        <v>21</v>
      </c>
      <c r="G113" s="167">
        <f>IF(COUNTIF(H113:AU113,"&lt;&gt;")=0,"",SUMPRODUCT(((Recommendations[ImplStatus]="Implemented")+(Recommendations[ImplStatus]="Compensated"))*ISNUMBER(MATCH(Recommendations[Id],H113:AU113,0)))/COUNTIF(H113:AU113,"&lt;&gt;"))</f>
        <v>0</v>
      </c>
      <c r="H113" s="170" t="s">
        <v>139</v>
      </c>
      <c r="I113" s="170" t="s">
        <v>238</v>
      </c>
      <c r="J113" s="170" t="s">
        <v>243</v>
      </c>
      <c r="K113" s="170" t="s">
        <v>362</v>
      </c>
      <c r="L113" s="170" t="s">
        <v>406</v>
      </c>
      <c r="M113" s="170" t="s">
        <v>715</v>
      </c>
      <c r="N113" s="170" t="s">
        <v>857</v>
      </c>
      <c r="O113" s="170" t="s">
        <v>862</v>
      </c>
      <c r="P113" s="170" t="s">
        <v>957</v>
      </c>
      <c r="Q113" s="170" t="s">
        <v>1613</v>
      </c>
      <c r="R113" s="170" t="s">
        <v>1618</v>
      </c>
      <c r="S113" s="170" t="s">
        <v>1820</v>
      </c>
      <c r="T113" s="170" t="s">
        <v>1950</v>
      </c>
      <c r="U113" s="170" t="s">
        <v>1956</v>
      </c>
      <c r="V113" s="170" t="s">
        <v>1960</v>
      </c>
      <c r="W113" s="170" t="s">
        <v>2243</v>
      </c>
      <c r="X113" s="170" t="s">
        <v>2248</v>
      </c>
      <c r="Y113" s="170" t="s">
        <v>2252</v>
      </c>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4724</v>
      </c>
      <c r="B114" s="154" t="s">
        <v>4778</v>
      </c>
      <c r="C114" s="155" t="s">
        <v>4791</v>
      </c>
      <c r="D114" s="158" t="s">
        <v>4792</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4724</v>
      </c>
      <c r="B115" s="154" t="s">
        <v>4778</v>
      </c>
      <c r="C115" s="155" t="s">
        <v>4793</v>
      </c>
      <c r="D115" s="158" t="s">
        <v>4794</v>
      </c>
      <c r="E115" s="161"/>
      <c r="F115" s="164" t="s">
        <v>21</v>
      </c>
      <c r="G115" s="167">
        <f>IF(COUNTIF(H115:AU115,"&lt;&gt;")=0,"",SUMPRODUCT(((Recommendations[ImplStatus]="Implemented")+(Recommendations[ImplStatus]="Compensated"))*ISNUMBER(MATCH(Recommendations[Id],H115:AU115,0)))/COUNTIF(H115:AU115,"&lt;&gt;"))</f>
        <v>0</v>
      </c>
      <c r="H115" s="170" t="s">
        <v>74</v>
      </c>
      <c r="I115" s="170" t="s">
        <v>79</v>
      </c>
      <c r="J115" s="170" t="s">
        <v>318</v>
      </c>
      <c r="K115" s="170" t="s">
        <v>323</v>
      </c>
      <c r="L115" s="170" t="s">
        <v>1798</v>
      </c>
      <c r="M115" s="170" t="s">
        <v>1841</v>
      </c>
      <c r="N115" s="170" t="s">
        <v>2181</v>
      </c>
      <c r="O115" s="170" t="s">
        <v>2186</v>
      </c>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4724</v>
      </c>
      <c r="B116" s="154" t="s">
        <v>4778</v>
      </c>
      <c r="C116" s="155" t="s">
        <v>4795</v>
      </c>
      <c r="D116" s="158" t="s">
        <v>4796</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4724</v>
      </c>
      <c r="B117" s="154" t="s">
        <v>4778</v>
      </c>
      <c r="C117" s="155" t="s">
        <v>4797</v>
      </c>
      <c r="D117" s="158" t="s">
        <v>4798</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4724</v>
      </c>
      <c r="B118" s="154" t="s">
        <v>4778</v>
      </c>
      <c r="C118" s="155" t="s">
        <v>4799</v>
      </c>
      <c r="D118" s="158" t="s">
        <v>4800</v>
      </c>
      <c r="E118" s="161" t="s">
        <v>4801</v>
      </c>
      <c r="F118" s="164" t="s">
        <v>4501</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4724</v>
      </c>
      <c r="B119" s="154" t="s">
        <v>4778</v>
      </c>
      <c r="C119" s="155" t="s">
        <v>4802</v>
      </c>
      <c r="D119" s="158" t="s">
        <v>4803</v>
      </c>
      <c r="E119" s="161" t="s">
        <v>4804</v>
      </c>
      <c r="F119" s="164" t="s">
        <v>4501</v>
      </c>
      <c r="G119" s="167">
        <f>IF(COUNTIF(H119:AU119,"&lt;&gt;")=0,"",SUMPRODUCT(((Recommendations[ImplStatus]="Implemented")+(Recommendations[ImplStatus]="Compensated"))*ISNUMBER(MATCH(Recommendations[Id],H119:AU119,0)))/COUNTIF(H119:AU119,"&lt;&gt;"))</f>
        <v>0</v>
      </c>
      <c r="H119" s="170" t="s">
        <v>944</v>
      </c>
      <c r="I119" s="170" t="s">
        <v>950</v>
      </c>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4724</v>
      </c>
      <c r="B120" s="153" t="s">
        <v>4805</v>
      </c>
      <c r="C120" s="151" t="s">
        <v>4806</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4724</v>
      </c>
      <c r="B121" s="154" t="s">
        <v>4805</v>
      </c>
      <c r="C121" s="155" t="s">
        <v>4807</v>
      </c>
      <c r="D121" s="158" t="s">
        <v>4808</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4724</v>
      </c>
      <c r="B122" s="154" t="s">
        <v>4805</v>
      </c>
      <c r="C122" s="155" t="s">
        <v>4809</v>
      </c>
      <c r="D122" s="158" t="s">
        <v>4810</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4724</v>
      </c>
      <c r="B123" s="154" t="s">
        <v>4805</v>
      </c>
      <c r="C123" s="155" t="s">
        <v>4811</v>
      </c>
      <c r="D123" s="158" t="s">
        <v>4812</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4724</v>
      </c>
      <c r="B124" s="154" t="s">
        <v>4805</v>
      </c>
      <c r="C124" s="155" t="s">
        <v>4813</v>
      </c>
      <c r="D124" s="158" t="s">
        <v>4814</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4724</v>
      </c>
      <c r="B125" s="154" t="s">
        <v>4805</v>
      </c>
      <c r="C125" s="155" t="s">
        <v>4815</v>
      </c>
      <c r="D125" s="158" t="s">
        <v>4816</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4724</v>
      </c>
      <c r="B126" s="154" t="s">
        <v>4805</v>
      </c>
      <c r="C126" s="155" t="s">
        <v>4817</v>
      </c>
      <c r="D126" s="158" t="s">
        <v>4818</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4724</v>
      </c>
      <c r="B127" s="154" t="s">
        <v>4805</v>
      </c>
      <c r="C127" s="155" t="s">
        <v>4819</v>
      </c>
      <c r="D127" s="158" t="s">
        <v>4820</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4724</v>
      </c>
      <c r="B128" s="154" t="s">
        <v>4805</v>
      </c>
      <c r="C128" s="155" t="s">
        <v>4821</v>
      </c>
      <c r="D128" s="158" t="s">
        <v>4822</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4724</v>
      </c>
      <c r="B129" s="154" t="s">
        <v>4805</v>
      </c>
      <c r="C129" s="155" t="s">
        <v>4823</v>
      </c>
      <c r="D129" s="158" t="s">
        <v>4824</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4724</v>
      </c>
      <c r="B130" s="154" t="s">
        <v>4805</v>
      </c>
      <c r="C130" s="155" t="s">
        <v>4825</v>
      </c>
      <c r="D130" s="158" t="s">
        <v>4826</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4724</v>
      </c>
      <c r="B131" s="154" t="s">
        <v>4805</v>
      </c>
      <c r="C131" s="155" t="s">
        <v>4827</v>
      </c>
      <c r="D131" s="158" t="s">
        <v>4828</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4724</v>
      </c>
      <c r="B132" s="154" t="s">
        <v>4805</v>
      </c>
      <c r="C132" s="155" t="s">
        <v>4829</v>
      </c>
      <c r="D132" s="158" t="s">
        <v>4830</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4724</v>
      </c>
      <c r="B133" s="153" t="s">
        <v>4831</v>
      </c>
      <c r="C133" s="151" t="s">
        <v>4832</v>
      </c>
      <c r="D133" s="157" t="s">
        <v>4833</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4724</v>
      </c>
      <c r="B134" s="154" t="s">
        <v>4831</v>
      </c>
      <c r="C134" s="155" t="s">
        <v>4834</v>
      </c>
      <c r="D134" s="158" t="s">
        <v>4835</v>
      </c>
      <c r="E134" s="161" t="s">
        <v>4836</v>
      </c>
      <c r="F134" s="164" t="s">
        <v>4505</v>
      </c>
      <c r="G134" s="167">
        <f>IF(COUNTIF(H134:AU134,"&lt;&gt;")=0,"",SUMPRODUCT(((Recommendations[ImplStatus]="Implemented")+(Recommendations[ImplStatus]="Compensated"))*ISNUMBER(MATCH(Recommendations[Id],H134:AU134,0)))/COUNTIF(H134:AU134,"&lt;&gt;"))</f>
        <v>0</v>
      </c>
      <c r="H134" s="170" t="s">
        <v>169</v>
      </c>
      <c r="I134" s="170" t="s">
        <v>726</v>
      </c>
      <c r="J134" s="170" t="s">
        <v>1025</v>
      </c>
      <c r="K134" s="170"/>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4724</v>
      </c>
      <c r="B135" s="154" t="s">
        <v>4831</v>
      </c>
      <c r="C135" s="155" t="s">
        <v>4837</v>
      </c>
      <c r="D135" s="158" t="s">
        <v>4838</v>
      </c>
      <c r="E135" s="161" t="s">
        <v>4839</v>
      </c>
      <c r="F135" s="164" t="s">
        <v>4505</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4724</v>
      </c>
      <c r="B136" s="154" t="s">
        <v>4831</v>
      </c>
      <c r="C136" s="155" t="s">
        <v>4840</v>
      </c>
      <c r="D136" s="158" t="s">
        <v>4841</v>
      </c>
      <c r="E136" s="161" t="s">
        <v>4842</v>
      </c>
      <c r="F136" s="164" t="s">
        <v>4501</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4724</v>
      </c>
      <c r="B137" s="154" t="s">
        <v>4831</v>
      </c>
      <c r="C137" s="155" t="s">
        <v>4843</v>
      </c>
      <c r="D137" s="158" t="s">
        <v>4844</v>
      </c>
      <c r="E137" s="161" t="s">
        <v>4845</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4724</v>
      </c>
      <c r="B138" s="153" t="s">
        <v>4141</v>
      </c>
      <c r="C138" s="151" t="s">
        <v>4846</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4724</v>
      </c>
      <c r="B139" s="154" t="s">
        <v>4141</v>
      </c>
      <c r="C139" s="155" t="s">
        <v>4847</v>
      </c>
      <c r="D139" s="158" t="s">
        <v>4848</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4724</v>
      </c>
      <c r="B140" s="154" t="s">
        <v>4141</v>
      </c>
      <c r="C140" s="155" t="s">
        <v>4849</v>
      </c>
      <c r="D140" s="158" t="s">
        <v>4850</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4724</v>
      </c>
      <c r="B141" s="153" t="s">
        <v>4851</v>
      </c>
      <c r="C141" s="151" t="s">
        <v>4852</v>
      </c>
      <c r="D141" s="157" t="s">
        <v>4853</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4724</v>
      </c>
      <c r="B142" s="154" t="s">
        <v>4851</v>
      </c>
      <c r="C142" s="155" t="s">
        <v>4854</v>
      </c>
      <c r="D142" s="158" t="s">
        <v>4855</v>
      </c>
      <c r="E142" s="161" t="s">
        <v>4856</v>
      </c>
      <c r="F142" s="164" t="s">
        <v>4501</v>
      </c>
      <c r="G142" s="167">
        <f>IF(COUNTIF(H142:AU142,"&lt;&gt;")=0,"",SUMPRODUCT(((Recommendations[ImplStatus]="Implemented")+(Recommendations[ImplStatus]="Compensated"))*ISNUMBER(MATCH(Recommendations[Id],H142:AU142,0)))/COUNTIF(H142:AU142,"&lt;&gt;"))</f>
        <v>0</v>
      </c>
      <c r="H142" s="170" t="s">
        <v>31</v>
      </c>
      <c r="I142" s="170" t="s">
        <v>36</v>
      </c>
      <c r="J142" s="170" t="s">
        <v>49</v>
      </c>
      <c r="K142" s="170" t="s">
        <v>89</v>
      </c>
      <c r="L142" s="170" t="s">
        <v>94</v>
      </c>
      <c r="M142" s="170" t="s">
        <v>99</v>
      </c>
      <c r="N142" s="170" t="s">
        <v>129</v>
      </c>
      <c r="O142" s="170" t="s">
        <v>134</v>
      </c>
      <c r="P142" s="170" t="s">
        <v>144</v>
      </c>
      <c r="Q142" s="170" t="s">
        <v>149</v>
      </c>
      <c r="R142" s="170" t="s">
        <v>192</v>
      </c>
      <c r="S142" s="170" t="s">
        <v>197</v>
      </c>
      <c r="T142" s="170" t="s">
        <v>202</v>
      </c>
      <c r="U142" s="170" t="s">
        <v>207</v>
      </c>
      <c r="V142" s="170" t="s">
        <v>328</v>
      </c>
      <c r="W142" s="170" t="s">
        <v>333</v>
      </c>
      <c r="X142" s="170" t="s">
        <v>337</v>
      </c>
      <c r="Y142" s="170" t="s">
        <v>342</v>
      </c>
      <c r="Z142" s="170" t="s">
        <v>347</v>
      </c>
      <c r="AA142" s="170" t="s">
        <v>352</v>
      </c>
      <c r="AB142" s="170" t="s">
        <v>357</v>
      </c>
      <c r="AC142" s="170" t="s">
        <v>367</v>
      </c>
      <c r="AD142" s="170" t="s">
        <v>372</v>
      </c>
      <c r="AE142" s="170" t="s">
        <v>401</v>
      </c>
      <c r="AF142" s="170" t="s">
        <v>411</v>
      </c>
      <c r="AG142" s="170" t="s">
        <v>416</v>
      </c>
      <c r="AH142" s="170" t="s">
        <v>421</v>
      </c>
      <c r="AI142" s="170" t="s">
        <v>426</v>
      </c>
      <c r="AJ142" s="170" t="s">
        <v>447</v>
      </c>
      <c r="AK142" s="170" t="s">
        <v>473</v>
      </c>
      <c r="AL142" s="170" t="s">
        <v>481</v>
      </c>
      <c r="AM142" s="170" t="s">
        <v>492</v>
      </c>
      <c r="AN142" s="170" t="s">
        <v>540</v>
      </c>
      <c r="AO142" s="170" t="s">
        <v>543</v>
      </c>
      <c r="AP142" s="170" t="s">
        <v>548</v>
      </c>
      <c r="AQ142" s="170" t="s">
        <v>562</v>
      </c>
      <c r="AR142" s="170" t="s">
        <v>620</v>
      </c>
      <c r="AS142" s="170" t="s">
        <v>706</v>
      </c>
      <c r="AT142" s="170" t="s">
        <v>713</v>
      </c>
      <c r="AU142" s="184" t="s">
        <v>731</v>
      </c>
    </row>
    <row r="143" spans="1:47" ht="60" customHeight="1" x14ac:dyDescent="0.35">
      <c r="A143" s="180" t="s">
        <v>4724</v>
      </c>
      <c r="B143" s="154" t="s">
        <v>4851</v>
      </c>
      <c r="C143" s="155" t="s">
        <v>4857</v>
      </c>
      <c r="D143" s="158" t="s">
        <v>4858</v>
      </c>
      <c r="E143" s="161" t="s">
        <v>4859</v>
      </c>
      <c r="F143" s="164" t="s">
        <v>4501</v>
      </c>
      <c r="G143" s="167">
        <f>IF(COUNTIF(H143:AU143,"&lt;&gt;")=0,"",SUMPRODUCT(((Recommendations[ImplStatus]="Implemented")+(Recommendations[ImplStatus]="Compensated"))*ISNUMBER(MATCH(Recommendations[Id],H143:AU143,0)))/COUNTIF(H143:AU143,"&lt;&gt;"))</f>
        <v>0</v>
      </c>
      <c r="H143" s="170" t="s">
        <v>233</v>
      </c>
      <c r="I143" s="170" t="s">
        <v>396</v>
      </c>
      <c r="J143" s="170" t="s">
        <v>477</v>
      </c>
      <c r="K143" s="170" t="s">
        <v>625</v>
      </c>
      <c r="L143" s="170" t="s">
        <v>699</v>
      </c>
      <c r="M143" s="170" t="s">
        <v>878</v>
      </c>
      <c r="N143" s="170" t="s">
        <v>2592</v>
      </c>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4724</v>
      </c>
      <c r="B144" s="154" t="s">
        <v>4851</v>
      </c>
      <c r="C144" s="155" t="s">
        <v>4860</v>
      </c>
      <c r="D144" s="158" t="s">
        <v>4861</v>
      </c>
      <c r="E144" s="161" t="s">
        <v>4862</v>
      </c>
      <c r="F144" s="164" t="s">
        <v>4505</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4724</v>
      </c>
      <c r="B145" s="154" t="s">
        <v>4851</v>
      </c>
      <c r="C145" s="155" t="s">
        <v>4863</v>
      </c>
      <c r="D145" s="158" t="s">
        <v>4864</v>
      </c>
      <c r="E145" s="161" t="s">
        <v>4865</v>
      </c>
      <c r="F145" s="164" t="s">
        <v>4501</v>
      </c>
      <c r="G145" s="167">
        <f>IF(COUNTIF(H145:AU145,"&lt;&gt;")=0,"",SUMPRODUCT(((Recommendations[ImplStatus]="Implemented")+(Recommendations[ImplStatus]="Compensated"))*ISNUMBER(MATCH(Recommendations[Id],H145:AU145,0)))/COUNTIF(H145:AU145,"&lt;&gt;"))</f>
        <v>0</v>
      </c>
      <c r="H145" s="170" t="s">
        <v>70</v>
      </c>
      <c r="I145" s="170" t="s">
        <v>174</v>
      </c>
      <c r="J145" s="170" t="s">
        <v>179</v>
      </c>
      <c r="K145" s="170" t="s">
        <v>184</v>
      </c>
      <c r="L145" s="170" t="s">
        <v>187</v>
      </c>
      <c r="M145" s="170" t="s">
        <v>258</v>
      </c>
      <c r="N145" s="170" t="s">
        <v>263</v>
      </c>
      <c r="O145" s="170" t="s">
        <v>268</v>
      </c>
      <c r="P145" s="170" t="s">
        <v>273</v>
      </c>
      <c r="Q145" s="170" t="s">
        <v>277</v>
      </c>
      <c r="R145" s="170" t="s">
        <v>281</v>
      </c>
      <c r="S145" s="170" t="s">
        <v>285</v>
      </c>
      <c r="T145" s="170" t="s">
        <v>289</v>
      </c>
      <c r="U145" s="170" t="s">
        <v>313</v>
      </c>
      <c r="V145" s="170" t="s">
        <v>436</v>
      </c>
      <c r="W145" s="170" t="s">
        <v>441</v>
      </c>
      <c r="X145" s="170" t="s">
        <v>486</v>
      </c>
      <c r="Y145" s="170" t="s">
        <v>497</v>
      </c>
      <c r="Z145" s="170" t="s">
        <v>502</v>
      </c>
      <c r="AA145" s="170" t="s">
        <v>504</v>
      </c>
      <c r="AB145" s="170" t="s">
        <v>506</v>
      </c>
      <c r="AC145" s="170" t="s">
        <v>508</v>
      </c>
      <c r="AD145" s="170" t="s">
        <v>510</v>
      </c>
      <c r="AE145" s="170" t="s">
        <v>512</v>
      </c>
      <c r="AF145" s="170" t="s">
        <v>514</v>
      </c>
      <c r="AG145" s="170" t="s">
        <v>516</v>
      </c>
      <c r="AH145" s="170" t="s">
        <v>518</v>
      </c>
      <c r="AI145" s="170" t="s">
        <v>520</v>
      </c>
      <c r="AJ145" s="170" t="s">
        <v>552</v>
      </c>
      <c r="AK145" s="170" t="s">
        <v>580</v>
      </c>
      <c r="AL145" s="170" t="s">
        <v>600</v>
      </c>
      <c r="AM145" s="170" t="s">
        <v>605</v>
      </c>
      <c r="AN145" s="170" t="s">
        <v>608</v>
      </c>
      <c r="AO145" s="170" t="s">
        <v>610</v>
      </c>
      <c r="AP145" s="170" t="s">
        <v>615</v>
      </c>
      <c r="AQ145" s="170" t="s">
        <v>630</v>
      </c>
      <c r="AR145" s="170" t="s">
        <v>632</v>
      </c>
      <c r="AS145" s="170" t="s">
        <v>634</v>
      </c>
      <c r="AT145" s="170" t="s">
        <v>636</v>
      </c>
      <c r="AU145" s="184" t="s">
        <v>638</v>
      </c>
    </row>
    <row r="146" spans="1:47" ht="60" customHeight="1" x14ac:dyDescent="0.35">
      <c r="A146" s="180" t="s">
        <v>4724</v>
      </c>
      <c r="B146" s="154" t="s">
        <v>4851</v>
      </c>
      <c r="C146" s="155" t="s">
        <v>4866</v>
      </c>
      <c r="D146" s="158" t="s">
        <v>4867</v>
      </c>
      <c r="E146" s="161" t="s">
        <v>4868</v>
      </c>
      <c r="F146" s="164" t="s">
        <v>4501</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4724</v>
      </c>
      <c r="B147" s="154" t="s">
        <v>4851</v>
      </c>
      <c r="C147" s="155" t="s">
        <v>4869</v>
      </c>
      <c r="D147" s="158" t="s">
        <v>4870</v>
      </c>
      <c r="E147" s="161" t="s">
        <v>4871</v>
      </c>
      <c r="F147" s="164" t="s">
        <v>4501</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4724</v>
      </c>
      <c r="B148" s="153" t="s">
        <v>4872</v>
      </c>
      <c r="C148" s="151" t="s">
        <v>4873</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4724</v>
      </c>
      <c r="B149" s="154" t="s">
        <v>4872</v>
      </c>
      <c r="C149" s="155" t="s">
        <v>4874</v>
      </c>
      <c r="D149" s="158" t="s">
        <v>4875</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4724</v>
      </c>
      <c r="B150" s="154" t="s">
        <v>4872</v>
      </c>
      <c r="C150" s="155" t="s">
        <v>4876</v>
      </c>
      <c r="D150" s="158" t="s">
        <v>4877</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4724</v>
      </c>
      <c r="B151" s="154" t="s">
        <v>4872</v>
      </c>
      <c r="C151" s="155" t="s">
        <v>4878</v>
      </c>
      <c r="D151" s="158" t="s">
        <v>4879</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4724</v>
      </c>
      <c r="B152" s="154" t="s">
        <v>4872</v>
      </c>
      <c r="C152" s="155" t="s">
        <v>4880</v>
      </c>
      <c r="D152" s="158" t="s">
        <v>4881</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4724</v>
      </c>
      <c r="B153" s="154" t="s">
        <v>4872</v>
      </c>
      <c r="C153" s="155" t="s">
        <v>4882</v>
      </c>
      <c r="D153" s="158" t="s">
        <v>4883</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4884</v>
      </c>
      <c r="B154" s="152" t="s">
        <v>21</v>
      </c>
      <c r="C154" s="150" t="s">
        <v>4885</v>
      </c>
      <c r="D154" s="156" t="s">
        <v>4886</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4884</v>
      </c>
      <c r="B155" s="153" t="s">
        <v>4887</v>
      </c>
      <c r="C155" s="151" t="s">
        <v>4888</v>
      </c>
      <c r="D155" s="157" t="s">
        <v>4889</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4884</v>
      </c>
      <c r="B156" s="154" t="s">
        <v>4887</v>
      </c>
      <c r="C156" s="155" t="s">
        <v>4890</v>
      </c>
      <c r="D156" s="158" t="s">
        <v>4891</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4884</v>
      </c>
      <c r="B157" s="154" t="s">
        <v>4887</v>
      </c>
      <c r="C157" s="155" t="s">
        <v>4892</v>
      </c>
      <c r="D157" s="158" t="s">
        <v>4893</v>
      </c>
      <c r="E157" s="161" t="s">
        <v>4894</v>
      </c>
      <c r="F157" s="164" t="s">
        <v>4501</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4884</v>
      </c>
      <c r="B158" s="154" t="s">
        <v>4887</v>
      </c>
      <c r="C158" s="155" t="s">
        <v>4895</v>
      </c>
      <c r="D158" s="158" t="s">
        <v>4896</v>
      </c>
      <c r="E158" s="161" t="s">
        <v>4897</v>
      </c>
      <c r="F158" s="164" t="s">
        <v>4501</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4884</v>
      </c>
      <c r="B159" s="154" t="s">
        <v>4887</v>
      </c>
      <c r="C159" s="155" t="s">
        <v>4898</v>
      </c>
      <c r="D159" s="158" t="s">
        <v>4899</v>
      </c>
      <c r="E159" s="161" t="s">
        <v>4900</v>
      </c>
      <c r="F159" s="164" t="s">
        <v>4501</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4884</v>
      </c>
      <c r="B160" s="154" t="s">
        <v>4887</v>
      </c>
      <c r="C160" s="155" t="s">
        <v>4901</v>
      </c>
      <c r="D160" s="158" t="s">
        <v>4902</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4884</v>
      </c>
      <c r="B161" s="154" t="s">
        <v>4887</v>
      </c>
      <c r="C161" s="155" t="s">
        <v>4903</v>
      </c>
      <c r="D161" s="158" t="s">
        <v>4904</v>
      </c>
      <c r="E161" s="161" t="s">
        <v>4905</v>
      </c>
      <c r="F161" s="164" t="s">
        <v>4501</v>
      </c>
      <c r="G161" s="167">
        <f>IF(COUNTIF(H161:AU161,"&lt;&gt;")=0,"",SUMPRODUCT(((Recommendations[ImplStatus]="Implemented")+(Recommendations[ImplStatus]="Compensated"))*ISNUMBER(MATCH(Recommendations[Id],H161:AU161,0)))/COUNTIF(H161:AU161,"&lt;&gt;"))</f>
        <v>0</v>
      </c>
      <c r="H161" s="170" t="s">
        <v>54</v>
      </c>
      <c r="I161" s="170" t="s">
        <v>431</v>
      </c>
      <c r="J161" s="170" t="s">
        <v>1091</v>
      </c>
      <c r="K161" s="170" t="s">
        <v>1096</v>
      </c>
      <c r="L161" s="170" t="s">
        <v>1743</v>
      </c>
      <c r="M161" s="170" t="s">
        <v>1761</v>
      </c>
      <c r="N161" s="170" t="s">
        <v>1766</v>
      </c>
      <c r="O161" s="170" t="s">
        <v>2134</v>
      </c>
      <c r="P161" s="170" t="s">
        <v>2452</v>
      </c>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4884</v>
      </c>
      <c r="B162" s="154" t="s">
        <v>4887</v>
      </c>
      <c r="C162" s="155" t="s">
        <v>4906</v>
      </c>
      <c r="D162" s="158" t="s">
        <v>4907</v>
      </c>
      <c r="E162" s="161" t="s">
        <v>4908</v>
      </c>
      <c r="F162" s="164" t="s">
        <v>4501</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4884</v>
      </c>
      <c r="B163" s="154" t="s">
        <v>4887</v>
      </c>
      <c r="C163" s="155" t="s">
        <v>4909</v>
      </c>
      <c r="D163" s="158" t="s">
        <v>4910</v>
      </c>
      <c r="E163" s="161" t="s">
        <v>4911</v>
      </c>
      <c r="F163" s="164" t="s">
        <v>4501</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4884</v>
      </c>
      <c r="B164" s="153" t="s">
        <v>4305</v>
      </c>
      <c r="C164" s="151" t="s">
        <v>4912</v>
      </c>
      <c r="D164" s="157" t="s">
        <v>4913</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4884</v>
      </c>
      <c r="B165" s="154" t="s">
        <v>4305</v>
      </c>
      <c r="C165" s="155" t="s">
        <v>4914</v>
      </c>
      <c r="D165" s="158" t="s">
        <v>4915</v>
      </c>
      <c r="E165" s="161" t="s">
        <v>4916</v>
      </c>
      <c r="F165" s="164" t="s">
        <v>4501</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4884</v>
      </c>
      <c r="B166" s="154" t="s">
        <v>4305</v>
      </c>
      <c r="C166" s="155" t="s">
        <v>4917</v>
      </c>
      <c r="D166" s="158" t="s">
        <v>4918</v>
      </c>
      <c r="E166" s="161" t="s">
        <v>4919</v>
      </c>
      <c r="F166" s="164" t="s">
        <v>4501</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4884</v>
      </c>
      <c r="B167" s="154" t="s">
        <v>4305</v>
      </c>
      <c r="C167" s="155" t="s">
        <v>4920</v>
      </c>
      <c r="D167" s="158" t="s">
        <v>4921</v>
      </c>
      <c r="E167" s="161" t="s">
        <v>4922</v>
      </c>
      <c r="F167" s="164" t="s">
        <v>4501</v>
      </c>
      <c r="G167" s="167">
        <f>IF(COUNTIF(H167:AU167,"&lt;&gt;")=0,"",SUMPRODUCT(((Recommendations[ImplStatus]="Implemented")+(Recommendations[ImplStatus]="Compensated"))*ISNUMBER(MATCH(Recommendations[Id],H167:AU167,0)))/COUNTIF(H167:AU167,"&lt;&gt;"))</f>
        <v>0</v>
      </c>
      <c r="H167" s="170" t="s">
        <v>60</v>
      </c>
      <c r="I167" s="170" t="s">
        <v>65</v>
      </c>
      <c r="J167" s="170" t="s">
        <v>68</v>
      </c>
      <c r="K167" s="170" t="s">
        <v>294</v>
      </c>
      <c r="L167" s="170" t="s">
        <v>299</v>
      </c>
      <c r="M167" s="170" t="s">
        <v>302</v>
      </c>
      <c r="N167" s="170" t="s">
        <v>306</v>
      </c>
      <c r="O167" s="170" t="s">
        <v>310</v>
      </c>
      <c r="P167" s="170" t="s">
        <v>526</v>
      </c>
      <c r="Q167" s="170" t="s">
        <v>531</v>
      </c>
      <c r="R167" s="170" t="s">
        <v>536</v>
      </c>
      <c r="S167" s="170" t="s">
        <v>595</v>
      </c>
      <c r="T167" s="170" t="s">
        <v>638</v>
      </c>
      <c r="U167" s="170" t="s">
        <v>641</v>
      </c>
      <c r="V167" s="170" t="s">
        <v>644</v>
      </c>
      <c r="W167" s="170" t="s">
        <v>647</v>
      </c>
      <c r="X167" s="170" t="s">
        <v>741</v>
      </c>
      <c r="Y167" s="170" t="s">
        <v>746</v>
      </c>
      <c r="Z167" s="170" t="s">
        <v>751</v>
      </c>
      <c r="AA167" s="170" t="s">
        <v>829</v>
      </c>
      <c r="AB167" s="170" t="s">
        <v>1012</v>
      </c>
      <c r="AC167" s="170" t="s">
        <v>1014</v>
      </c>
      <c r="AD167" s="170" t="s">
        <v>1016</v>
      </c>
      <c r="AE167" s="170" t="s">
        <v>1018</v>
      </c>
      <c r="AF167" s="170" t="s">
        <v>1039</v>
      </c>
      <c r="AG167" s="170" t="s">
        <v>1044</v>
      </c>
      <c r="AH167" s="170" t="s">
        <v>1101</v>
      </c>
      <c r="AI167" s="170" t="s">
        <v>1106</v>
      </c>
      <c r="AJ167" s="170" t="s">
        <v>1110</v>
      </c>
      <c r="AK167" s="170" t="s">
        <v>1115</v>
      </c>
      <c r="AL167" s="170" t="s">
        <v>1118</v>
      </c>
      <c r="AM167" s="170" t="s">
        <v>1122</v>
      </c>
      <c r="AN167" s="170" t="s">
        <v>1175</v>
      </c>
      <c r="AO167" s="170" t="s">
        <v>1180</v>
      </c>
      <c r="AP167" s="170" t="s">
        <v>1184</v>
      </c>
      <c r="AQ167" s="170" t="s">
        <v>1624</v>
      </c>
      <c r="AR167" s="170" t="s">
        <v>1629</v>
      </c>
      <c r="AS167" s="170" t="s">
        <v>1633</v>
      </c>
      <c r="AT167" s="170" t="s">
        <v>1637</v>
      </c>
      <c r="AU167" s="184" t="s">
        <v>1641</v>
      </c>
    </row>
    <row r="168" spans="1:47" ht="60" customHeight="1" x14ac:dyDescent="0.35">
      <c r="A168" s="180" t="s">
        <v>4884</v>
      </c>
      <c r="B168" s="154" t="s">
        <v>4305</v>
      </c>
      <c r="C168" s="155" t="s">
        <v>4923</v>
      </c>
      <c r="D168" s="158" t="s">
        <v>4924</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4884</v>
      </c>
      <c r="B169" s="154" t="s">
        <v>4305</v>
      </c>
      <c r="C169" s="155" t="s">
        <v>4925</v>
      </c>
      <c r="D169" s="158" t="s">
        <v>4926</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4884</v>
      </c>
      <c r="B170" s="154" t="s">
        <v>4305</v>
      </c>
      <c r="C170" s="155" t="s">
        <v>4927</v>
      </c>
      <c r="D170" s="158" t="s">
        <v>4928</v>
      </c>
      <c r="E170" s="161" t="s">
        <v>4929</v>
      </c>
      <c r="F170" s="164" t="s">
        <v>4515</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4884</v>
      </c>
      <c r="B171" s="154" t="s">
        <v>4305</v>
      </c>
      <c r="C171" s="155" t="s">
        <v>4930</v>
      </c>
      <c r="D171" s="158" t="s">
        <v>4931</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4884</v>
      </c>
      <c r="B172" s="154" t="s">
        <v>4305</v>
      </c>
      <c r="C172" s="155" t="s">
        <v>4932</v>
      </c>
      <c r="D172" s="158" t="s">
        <v>4933</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4884</v>
      </c>
      <c r="B173" s="154" t="s">
        <v>4305</v>
      </c>
      <c r="C173" s="155" t="s">
        <v>4934</v>
      </c>
      <c r="D173" s="158" t="s">
        <v>4935</v>
      </c>
      <c r="E173" s="161" t="s">
        <v>4936</v>
      </c>
      <c r="F173" s="164" t="s">
        <v>4501</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4884</v>
      </c>
      <c r="B174" s="153" t="s">
        <v>4937</v>
      </c>
      <c r="C174" s="151" t="s">
        <v>4938</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4884</v>
      </c>
      <c r="B175" s="154" t="s">
        <v>4937</v>
      </c>
      <c r="C175" s="155" t="s">
        <v>4939</v>
      </c>
      <c r="D175" s="158" t="s">
        <v>4940</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4884</v>
      </c>
      <c r="B176" s="154" t="s">
        <v>4937</v>
      </c>
      <c r="C176" s="155" t="s">
        <v>4941</v>
      </c>
      <c r="D176" s="158" t="s">
        <v>4942</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4884</v>
      </c>
      <c r="B177" s="154" t="s">
        <v>4937</v>
      </c>
      <c r="C177" s="155" t="s">
        <v>4943</v>
      </c>
      <c r="D177" s="158" t="s">
        <v>4944</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4884</v>
      </c>
      <c r="B178" s="154" t="s">
        <v>4937</v>
      </c>
      <c r="C178" s="155" t="s">
        <v>4945</v>
      </c>
      <c r="D178" s="158" t="s">
        <v>4946</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4884</v>
      </c>
      <c r="B179" s="154" t="s">
        <v>4937</v>
      </c>
      <c r="C179" s="155" t="s">
        <v>4947</v>
      </c>
      <c r="D179" s="158" t="s">
        <v>4948</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4949</v>
      </c>
      <c r="B180" s="152" t="s">
        <v>21</v>
      </c>
      <c r="C180" s="150" t="s">
        <v>4950</v>
      </c>
      <c r="D180" s="156" t="s">
        <v>4951</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4949</v>
      </c>
      <c r="B181" s="153" t="s">
        <v>4952</v>
      </c>
      <c r="C181" s="151" t="s">
        <v>4953</v>
      </c>
      <c r="D181" s="157" t="s">
        <v>4954</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4949</v>
      </c>
      <c r="B182" s="154" t="s">
        <v>4952</v>
      </c>
      <c r="C182" s="155" t="s">
        <v>4955</v>
      </c>
      <c r="D182" s="158" t="s">
        <v>4956</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4949</v>
      </c>
      <c r="B183" s="154" t="s">
        <v>4952</v>
      </c>
      <c r="C183" s="155" t="s">
        <v>4957</v>
      </c>
      <c r="D183" s="158" t="s">
        <v>4958</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4949</v>
      </c>
      <c r="B184" s="154" t="s">
        <v>4952</v>
      </c>
      <c r="C184" s="155" t="s">
        <v>4959</v>
      </c>
      <c r="D184" s="158" t="s">
        <v>4960</v>
      </c>
      <c r="E184" s="161" t="s">
        <v>4961</v>
      </c>
      <c r="F184" s="164" t="s">
        <v>4501</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4949</v>
      </c>
      <c r="B185" s="154" t="s">
        <v>4952</v>
      </c>
      <c r="C185" s="155" t="s">
        <v>4962</v>
      </c>
      <c r="D185" s="158" t="s">
        <v>4963</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4949</v>
      </c>
      <c r="B186" s="154" t="s">
        <v>4952</v>
      </c>
      <c r="C186" s="155" t="s">
        <v>4964</v>
      </c>
      <c r="D186" s="158" t="s">
        <v>4965</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4949</v>
      </c>
      <c r="B187" s="154" t="s">
        <v>4952</v>
      </c>
      <c r="C187" s="155" t="s">
        <v>4966</v>
      </c>
      <c r="D187" s="158" t="s">
        <v>4967</v>
      </c>
      <c r="E187" s="161" t="s">
        <v>4968</v>
      </c>
      <c r="F187" s="164" t="s">
        <v>4501</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4949</v>
      </c>
      <c r="B188" s="154" t="s">
        <v>4952</v>
      </c>
      <c r="C188" s="155" t="s">
        <v>4969</v>
      </c>
      <c r="D188" s="158" t="s">
        <v>4970</v>
      </c>
      <c r="E188" s="161" t="s">
        <v>4971</v>
      </c>
      <c r="F188" s="164" t="s">
        <v>4501</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4949</v>
      </c>
      <c r="B189" s="154" t="s">
        <v>4952</v>
      </c>
      <c r="C189" s="155" t="s">
        <v>4972</v>
      </c>
      <c r="D189" s="158" t="s">
        <v>4973</v>
      </c>
      <c r="E189" s="161" t="s">
        <v>4974</v>
      </c>
      <c r="F189" s="164" t="s">
        <v>4501</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4949</v>
      </c>
      <c r="B190" s="153" t="s">
        <v>4975</v>
      </c>
      <c r="C190" s="151" t="s">
        <v>4976</v>
      </c>
      <c r="D190" s="157" t="s">
        <v>4977</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4949</v>
      </c>
      <c r="B191" s="154" t="s">
        <v>4975</v>
      </c>
      <c r="C191" s="155" t="s">
        <v>4978</v>
      </c>
      <c r="D191" s="158" t="s">
        <v>4979</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4949</v>
      </c>
      <c r="B192" s="154" t="s">
        <v>4975</v>
      </c>
      <c r="C192" s="155" t="s">
        <v>4980</v>
      </c>
      <c r="D192" s="158" t="s">
        <v>4981</v>
      </c>
      <c r="E192" s="161" t="s">
        <v>4982</v>
      </c>
      <c r="F192" s="164" t="s">
        <v>4505</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4949</v>
      </c>
      <c r="B193" s="154" t="s">
        <v>4975</v>
      </c>
      <c r="C193" s="155" t="s">
        <v>4983</v>
      </c>
      <c r="D193" s="158" t="s">
        <v>4984</v>
      </c>
      <c r="E193" s="161" t="s">
        <v>4985</v>
      </c>
      <c r="F193" s="164" t="s">
        <v>4505</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4949</v>
      </c>
      <c r="B194" s="154" t="s">
        <v>4975</v>
      </c>
      <c r="C194" s="155" t="s">
        <v>4986</v>
      </c>
      <c r="D194" s="158" t="s">
        <v>4987</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4949</v>
      </c>
      <c r="B195" s="154" t="s">
        <v>4975</v>
      </c>
      <c r="C195" s="155" t="s">
        <v>4988</v>
      </c>
      <c r="D195" s="158" t="s">
        <v>4989</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4949</v>
      </c>
      <c r="B196" s="153" t="s">
        <v>4990</v>
      </c>
      <c r="C196" s="151" t="s">
        <v>4991</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4949</v>
      </c>
      <c r="B197" s="154" t="s">
        <v>4990</v>
      </c>
      <c r="C197" s="155" t="s">
        <v>4992</v>
      </c>
      <c r="D197" s="158" t="s">
        <v>4993</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4949</v>
      </c>
      <c r="B198" s="154" t="s">
        <v>4990</v>
      </c>
      <c r="C198" s="155" t="s">
        <v>4994</v>
      </c>
      <c r="D198" s="158" t="s">
        <v>4995</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4949</v>
      </c>
      <c r="B199" s="153" t="s">
        <v>4996</v>
      </c>
      <c r="C199" s="151" t="s">
        <v>4997</v>
      </c>
      <c r="D199" s="157" t="s">
        <v>4998</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4949</v>
      </c>
      <c r="B200" s="154" t="s">
        <v>4996</v>
      </c>
      <c r="C200" s="155" t="s">
        <v>4999</v>
      </c>
      <c r="D200" s="158" t="s">
        <v>5000</v>
      </c>
      <c r="E200" s="161" t="s">
        <v>5001</v>
      </c>
      <c r="F200" s="164" t="s">
        <v>4515</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4949</v>
      </c>
      <c r="B201" s="154" t="s">
        <v>4996</v>
      </c>
      <c r="C201" s="155" t="s">
        <v>5002</v>
      </c>
      <c r="D201" s="158" t="s">
        <v>5003</v>
      </c>
      <c r="E201" s="161" t="s">
        <v>5004</v>
      </c>
      <c r="F201" s="164" t="s">
        <v>4501</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4949</v>
      </c>
      <c r="B202" s="154" t="s">
        <v>4996</v>
      </c>
      <c r="C202" s="155" t="s">
        <v>5005</v>
      </c>
      <c r="D202" s="158" t="s">
        <v>5006</v>
      </c>
      <c r="E202" s="161" t="s">
        <v>5007</v>
      </c>
      <c r="F202" s="164" t="s">
        <v>4501</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4949</v>
      </c>
      <c r="B203" s="154" t="s">
        <v>4996</v>
      </c>
      <c r="C203" s="155" t="s">
        <v>5008</v>
      </c>
      <c r="D203" s="158" t="s">
        <v>5009</v>
      </c>
      <c r="E203" s="161" t="s">
        <v>5010</v>
      </c>
      <c r="F203" s="164" t="s">
        <v>4501</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4949</v>
      </c>
      <c r="B204" s="154" t="s">
        <v>4996</v>
      </c>
      <c r="C204" s="155" t="s">
        <v>5011</v>
      </c>
      <c r="D204" s="158" t="s">
        <v>5012</v>
      </c>
      <c r="E204" s="161" t="s">
        <v>5013</v>
      </c>
      <c r="F204" s="164" t="s">
        <v>4501</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4949</v>
      </c>
      <c r="B205" s="153" t="s">
        <v>5014</v>
      </c>
      <c r="C205" s="151" t="s">
        <v>5015</v>
      </c>
      <c r="D205" s="157" t="s">
        <v>5016</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4949</v>
      </c>
      <c r="B206" s="154" t="s">
        <v>5014</v>
      </c>
      <c r="C206" s="155" t="s">
        <v>5017</v>
      </c>
      <c r="D206" s="158" t="s">
        <v>5018</v>
      </c>
      <c r="E206" s="161" t="s">
        <v>5019</v>
      </c>
      <c r="F206" s="164" t="s">
        <v>4505</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4949</v>
      </c>
      <c r="B207" s="154" t="s">
        <v>5014</v>
      </c>
      <c r="C207" s="155" t="s">
        <v>5020</v>
      </c>
      <c r="D207" s="158" t="s">
        <v>5021</v>
      </c>
      <c r="E207" s="161" t="s">
        <v>5022</v>
      </c>
      <c r="F207" s="164" t="s">
        <v>4505</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4949</v>
      </c>
      <c r="B208" s="154" t="s">
        <v>5014</v>
      </c>
      <c r="C208" s="155" t="s">
        <v>5023</v>
      </c>
      <c r="D208" s="158" t="s">
        <v>5024</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4949</v>
      </c>
      <c r="B209" s="153" t="s">
        <v>5025</v>
      </c>
      <c r="C209" s="151" t="s">
        <v>5026</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4949</v>
      </c>
      <c r="B210" s="154" t="s">
        <v>5025</v>
      </c>
      <c r="C210" s="155" t="s">
        <v>5027</v>
      </c>
      <c r="D210" s="158" t="s">
        <v>5028</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5029</v>
      </c>
      <c r="B211" s="152" t="s">
        <v>21</v>
      </c>
      <c r="C211" s="150" t="s">
        <v>5030</v>
      </c>
      <c r="D211" s="156" t="s">
        <v>5031</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5029</v>
      </c>
      <c r="B212" s="153" t="s">
        <v>5032</v>
      </c>
      <c r="C212" s="151" t="s">
        <v>5033</v>
      </c>
      <c r="D212" s="157" t="s">
        <v>5034</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5029</v>
      </c>
      <c r="B213" s="154" t="s">
        <v>5032</v>
      </c>
      <c r="C213" s="155" t="s">
        <v>5035</v>
      </c>
      <c r="D213" s="158" t="s">
        <v>5036</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5029</v>
      </c>
      <c r="B214" s="154" t="s">
        <v>5032</v>
      </c>
      <c r="C214" s="155" t="s">
        <v>5037</v>
      </c>
      <c r="D214" s="158" t="s">
        <v>5038</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5029</v>
      </c>
      <c r="B215" s="154" t="s">
        <v>5032</v>
      </c>
      <c r="C215" s="155" t="s">
        <v>5039</v>
      </c>
      <c r="D215" s="158" t="s">
        <v>5040</v>
      </c>
      <c r="E215" s="161" t="s">
        <v>5041</v>
      </c>
      <c r="F215" s="164" t="s">
        <v>4505</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5029</v>
      </c>
      <c r="B216" s="154" t="s">
        <v>5032</v>
      </c>
      <c r="C216" s="155" t="s">
        <v>5042</v>
      </c>
      <c r="D216" s="158" t="s">
        <v>5043</v>
      </c>
      <c r="E216" s="161" t="s">
        <v>5044</v>
      </c>
      <c r="F216" s="164" t="s">
        <v>4501</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5029</v>
      </c>
      <c r="B217" s="153" t="s">
        <v>4990</v>
      </c>
      <c r="C217" s="151" t="s">
        <v>5045</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5029</v>
      </c>
      <c r="B218" s="154" t="s">
        <v>4990</v>
      </c>
      <c r="C218" s="155" t="s">
        <v>5046</v>
      </c>
      <c r="D218" s="158" t="s">
        <v>5047</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5029</v>
      </c>
      <c r="B219" s="154" t="s">
        <v>4990</v>
      </c>
      <c r="C219" s="155" t="s">
        <v>5048</v>
      </c>
      <c r="D219" s="158" t="s">
        <v>5049</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5029</v>
      </c>
      <c r="B220" s="153" t="s">
        <v>5050</v>
      </c>
      <c r="C220" s="151" t="s">
        <v>5051</v>
      </c>
      <c r="D220" s="157" t="s">
        <v>5052</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5029</v>
      </c>
      <c r="B221" s="154" t="s">
        <v>5050</v>
      </c>
      <c r="C221" s="155" t="s">
        <v>5053</v>
      </c>
      <c r="D221" s="158" t="s">
        <v>5054</v>
      </c>
      <c r="E221" s="161" t="s">
        <v>5055</v>
      </c>
      <c r="F221" s="164" t="s">
        <v>4501</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5029</v>
      </c>
      <c r="B222" s="154" t="s">
        <v>5050</v>
      </c>
      <c r="C222" s="155" t="s">
        <v>5056</v>
      </c>
      <c r="D222" s="158" t="s">
        <v>5057</v>
      </c>
      <c r="E222" s="161" t="s">
        <v>5058</v>
      </c>
      <c r="F222" s="164" t="s">
        <v>4501</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5029</v>
      </c>
      <c r="B223" s="154" t="s">
        <v>5050</v>
      </c>
      <c r="C223" s="155" t="s">
        <v>5059</v>
      </c>
      <c r="D223" s="158" t="s">
        <v>5060</v>
      </c>
      <c r="E223" s="161" t="s">
        <v>5061</v>
      </c>
      <c r="F223" s="164" t="s">
        <v>4501</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5029</v>
      </c>
      <c r="B224" s="154" t="s">
        <v>5050</v>
      </c>
      <c r="C224" s="155" t="s">
        <v>5062</v>
      </c>
      <c r="D224" s="158" t="s">
        <v>5063</v>
      </c>
      <c r="E224" s="161" t="s">
        <v>5064</v>
      </c>
      <c r="F224" s="164" t="s">
        <v>4501</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5029</v>
      </c>
      <c r="B225" s="154" t="s">
        <v>5050</v>
      </c>
      <c r="C225" s="155" t="s">
        <v>5065</v>
      </c>
      <c r="D225" s="158" t="s">
        <v>5066</v>
      </c>
      <c r="E225" s="161" t="s">
        <v>5067</v>
      </c>
      <c r="F225" s="164" t="s">
        <v>4501</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5029</v>
      </c>
      <c r="B226" s="171" t="s">
        <v>5050</v>
      </c>
      <c r="C226" s="172" t="s">
        <v>5068</v>
      </c>
      <c r="D226" s="173" t="s">
        <v>5069</v>
      </c>
      <c r="E226" s="174" t="s">
        <v>5070</v>
      </c>
      <c r="F226" s="175" t="s">
        <v>4501</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2601</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IFERROR(INDEX('Recommendations'!$H$2:$H$607, MATCH(H2,'Recommendations'!$A$2:$A$607,0))="Implemented", FALSE))</xm:f>
            <x14:dxf>
              <font>
                <color rgb="FF000000"/>
              </font>
              <fill>
                <patternFill>
                  <bgColor rgb="FF3C7D22"/>
                </patternFill>
              </fill>
            </x14:dxf>
          </x14:cfRule>
          <x14:cfRule type="expression" priority="2" id="{00000000-000E-0000-0700-000002000000}">
            <xm:f>AND(H2&lt;&gt;"", IFERROR(INDEX('Recommendations'!$H$2:$H$607, MATCH(H2,'Recommendations'!$A$2:$A$607,0))="Compensated", FALSE))</xm:f>
            <x14:dxf>
              <font>
                <color rgb="FF000000"/>
              </font>
              <fill>
                <patternFill>
                  <bgColor rgb="FFC6E0B4"/>
                </patternFill>
              </fill>
            </x14:dxf>
          </x14:cfRule>
          <x14:cfRule type="expression" priority="3" id="{00000000-000E-0000-0700-000003000000}">
            <xm:f>AND(H2&lt;&gt;"", IFERROR(INDEX('Recommendations'!$H$2:$H$607, MATCH(H2,'Recommendations'!$A$2:$A$607,0))="Testing", FALSE))</xm:f>
            <x14:dxf>
              <font>
                <color rgb="FF000000"/>
              </font>
              <fill>
                <patternFill>
                  <bgColor rgb="FFFFC000"/>
                </patternFill>
              </fill>
            </x14:dxf>
          </x14:cfRule>
          <x14:cfRule type="expression" priority="4" id="{00000000-000E-0000-0700-000004000000}">
            <xm:f>AND(H2&lt;&gt;"", IFERROR(INDEX('Recommendations'!$H$2:$H$607, MATCH(H2,'Recommendations'!$A$2:$A$607,0))="Failed", FALSE))</xm:f>
            <x14:dxf>
              <font>
                <color rgb="FF000000"/>
              </font>
              <fill>
                <patternFill>
                  <bgColor rgb="FFD82891"/>
                </patternFill>
              </fill>
            </x14:dxf>
          </x14:cfRule>
          <x14:cfRule type="expression" priority="5" id="{00000000-000E-0000-0700-000005000000}">
            <xm:f>AND(H2&lt;&gt;"", IFERROR(INDEX('Recommendations'!$H$2:$H$607, MATCH(H2,'Recommendations'!$A$2:$A$607,0))="Risk Accepted", FALSE))</xm:f>
            <x14:dxf>
              <font>
                <color rgb="FF000000"/>
              </font>
              <fill>
                <patternFill>
                  <bgColor rgb="FFD9D9D9"/>
                </patternFill>
              </fill>
            </x14:dxf>
          </x14:cfRule>
          <x14:cfRule type="expression" priority="6" id="{00000000-000E-0000-0700-000006000000}">
            <xm:f>AND(H2&lt;&gt;"", IFERROR(INDEX('Recommendations'!$H$2:$H$607, MATCH(H2,'Recommendations'!$A$2:$A$607,0))="N/A",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4488</v>
      </c>
      <c r="B1" s="210" t="s">
        <v>5071</v>
      </c>
      <c r="C1" s="210" t="s">
        <v>5072</v>
      </c>
      <c r="D1" s="210" t="s">
        <v>5073</v>
      </c>
      <c r="E1" s="210" t="s">
        <v>3797</v>
      </c>
      <c r="F1" s="210" t="s">
        <v>2856</v>
      </c>
      <c r="G1" s="210" t="s">
        <v>2857</v>
      </c>
      <c r="H1" s="210" t="s">
        <v>2858</v>
      </c>
      <c r="I1" s="210" t="s">
        <v>2859</v>
      </c>
      <c r="J1" s="210" t="s">
        <v>2860</v>
      </c>
      <c r="K1" s="210" t="s">
        <v>2861</v>
      </c>
      <c r="L1" s="210" t="s">
        <v>2862</v>
      </c>
      <c r="M1" s="210" t="s">
        <v>2863</v>
      </c>
      <c r="N1" s="210" t="s">
        <v>2864</v>
      </c>
      <c r="O1" s="210" t="s">
        <v>2865</v>
      </c>
      <c r="P1" s="210" t="s">
        <v>2866</v>
      </c>
      <c r="Q1" s="210" t="s">
        <v>2867</v>
      </c>
      <c r="R1" s="210" t="s">
        <v>2868</v>
      </c>
      <c r="S1" s="210" t="s">
        <v>2869</v>
      </c>
      <c r="T1" s="210" t="s">
        <v>2870</v>
      </c>
      <c r="U1" s="210" t="s">
        <v>2871</v>
      </c>
      <c r="V1" s="210" t="s">
        <v>2872</v>
      </c>
      <c r="W1" s="210" t="s">
        <v>2873</v>
      </c>
      <c r="X1" s="210" t="s">
        <v>2874</v>
      </c>
      <c r="Y1" s="210" t="s">
        <v>2875</v>
      </c>
      <c r="Z1" s="210" t="s">
        <v>2876</v>
      </c>
      <c r="AA1" s="210" t="s">
        <v>2877</v>
      </c>
      <c r="AB1" s="210" t="s">
        <v>2878</v>
      </c>
      <c r="AC1" s="210" t="s">
        <v>2879</v>
      </c>
      <c r="AD1" s="210" t="s">
        <v>2880</v>
      </c>
      <c r="AE1" s="210" t="s">
        <v>2881</v>
      </c>
      <c r="AF1" s="210" t="s">
        <v>2882</v>
      </c>
      <c r="AG1" s="210" t="s">
        <v>2883</v>
      </c>
      <c r="AH1" s="210" t="s">
        <v>2884</v>
      </c>
      <c r="AI1" s="210" t="s">
        <v>2885</v>
      </c>
      <c r="AJ1" s="210" t="s">
        <v>2886</v>
      </c>
      <c r="AK1" s="210" t="s">
        <v>2887</v>
      </c>
      <c r="AL1" s="210" t="s">
        <v>2888</v>
      </c>
      <c r="AM1" s="210" t="s">
        <v>2889</v>
      </c>
      <c r="AN1" s="210" t="s">
        <v>2890</v>
      </c>
      <c r="AO1" s="210" t="s">
        <v>2891</v>
      </c>
      <c r="AP1" s="210" t="s">
        <v>2892</v>
      </c>
      <c r="AQ1" s="210" t="s">
        <v>2893</v>
      </c>
      <c r="AR1" s="210" t="s">
        <v>2894</v>
      </c>
      <c r="AS1" s="210" t="s">
        <v>2895</v>
      </c>
      <c r="AT1" s="211" t="s">
        <v>2896</v>
      </c>
    </row>
    <row r="2" spans="1:46" ht="60" customHeight="1" outlineLevel="1" x14ac:dyDescent="0.35">
      <c r="A2" s="203" t="s">
        <v>2697</v>
      </c>
      <c r="B2" s="189" t="s">
        <v>5074</v>
      </c>
      <c r="C2" s="189"/>
      <c r="D2" s="192" t="s">
        <v>5075</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2697</v>
      </c>
      <c r="B3" s="190" t="s">
        <v>5074</v>
      </c>
      <c r="C3" s="191" t="s">
        <v>5076</v>
      </c>
      <c r="D3" s="193" t="s">
        <v>5077</v>
      </c>
      <c r="E3" s="193" t="s">
        <v>5078</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2697</v>
      </c>
      <c r="B4" s="190" t="s">
        <v>5074</v>
      </c>
      <c r="C4" s="191" t="s">
        <v>5079</v>
      </c>
      <c r="D4" s="193" t="s">
        <v>5080</v>
      </c>
      <c r="E4" s="193" t="s">
        <v>5081</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2697</v>
      </c>
      <c r="B5" s="190" t="s">
        <v>5074</v>
      </c>
      <c r="C5" s="191" t="s">
        <v>5082</v>
      </c>
      <c r="D5" s="193" t="s">
        <v>5083</v>
      </c>
      <c r="E5" s="193" t="s">
        <v>5084</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2697</v>
      </c>
      <c r="B6" s="190" t="s">
        <v>5074</v>
      </c>
      <c r="C6" s="191" t="s">
        <v>5085</v>
      </c>
      <c r="D6" s="193" t="s">
        <v>5086</v>
      </c>
      <c r="E6" s="193" t="s">
        <v>5087</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2697</v>
      </c>
      <c r="B7" s="190" t="s">
        <v>5074</v>
      </c>
      <c r="C7" s="191" t="s">
        <v>5088</v>
      </c>
      <c r="D7" s="193" t="s">
        <v>5089</v>
      </c>
      <c r="E7" s="193" t="s">
        <v>5090</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2697</v>
      </c>
      <c r="B8" s="190" t="s">
        <v>5074</v>
      </c>
      <c r="C8" s="191" t="s">
        <v>5091</v>
      </c>
      <c r="D8" s="193" t="s">
        <v>5092</v>
      </c>
      <c r="E8" s="193" t="s">
        <v>5093</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2697</v>
      </c>
      <c r="B9" s="190" t="s">
        <v>5074</v>
      </c>
      <c r="C9" s="191" t="s">
        <v>5094</v>
      </c>
      <c r="D9" s="193" t="s">
        <v>5095</v>
      </c>
      <c r="E9" s="193" t="s">
        <v>5096</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2697</v>
      </c>
      <c r="B10" s="190" t="s">
        <v>5074</v>
      </c>
      <c r="C10" s="191" t="s">
        <v>5097</v>
      </c>
      <c r="D10" s="193" t="s">
        <v>5098</v>
      </c>
      <c r="E10" s="193" t="s">
        <v>5099</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2697</v>
      </c>
      <c r="B11" s="190" t="s">
        <v>5074</v>
      </c>
      <c r="C11" s="191" t="s">
        <v>5100</v>
      </c>
      <c r="D11" s="193" t="s">
        <v>5101</v>
      </c>
      <c r="E11" s="193" t="s">
        <v>5102</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2697</v>
      </c>
      <c r="B12" s="190" t="s">
        <v>5074</v>
      </c>
      <c r="C12" s="191" t="s">
        <v>5103</v>
      </c>
      <c r="D12" s="193" t="s">
        <v>5104</v>
      </c>
      <c r="E12" s="193" t="s">
        <v>5105</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2697</v>
      </c>
      <c r="B13" s="190" t="s">
        <v>5074</v>
      </c>
      <c r="C13" s="191" t="s">
        <v>5106</v>
      </c>
      <c r="D13" s="193" t="s">
        <v>5107</v>
      </c>
      <c r="E13" s="193" t="s">
        <v>5108</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2697</v>
      </c>
      <c r="B14" s="190" t="s">
        <v>5074</v>
      </c>
      <c r="C14" s="191" t="s">
        <v>5109</v>
      </c>
      <c r="D14" s="193" t="s">
        <v>5110</v>
      </c>
      <c r="E14" s="193" t="s">
        <v>5111</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2697</v>
      </c>
      <c r="B15" s="190" t="s">
        <v>5074</v>
      </c>
      <c r="C15" s="191" t="s">
        <v>5112</v>
      </c>
      <c r="D15" s="193" t="s">
        <v>5113</v>
      </c>
      <c r="E15" s="193" t="s">
        <v>5114</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2697</v>
      </c>
      <c r="B16" s="190" t="s">
        <v>5074</v>
      </c>
      <c r="C16" s="191" t="s">
        <v>5115</v>
      </c>
      <c r="D16" s="193" t="s">
        <v>5116</v>
      </c>
      <c r="E16" s="193" t="s">
        <v>5117</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2697</v>
      </c>
      <c r="B17" s="190" t="s">
        <v>5074</v>
      </c>
      <c r="C17" s="191" t="s">
        <v>5118</v>
      </c>
      <c r="D17" s="193" t="s">
        <v>5119</v>
      </c>
      <c r="E17" s="193" t="s">
        <v>5120</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2697</v>
      </c>
      <c r="B18" s="190" t="s">
        <v>5074</v>
      </c>
      <c r="C18" s="191" t="s">
        <v>5121</v>
      </c>
      <c r="D18" s="193" t="s">
        <v>5122</v>
      </c>
      <c r="E18" s="193" t="s">
        <v>5123</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2697</v>
      </c>
      <c r="B19" s="189" t="s">
        <v>5124</v>
      </c>
      <c r="C19" s="189"/>
      <c r="D19" s="192" t="s">
        <v>5125</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2697</v>
      </c>
      <c r="B20" s="190" t="s">
        <v>5124</v>
      </c>
      <c r="C20" s="191" t="s">
        <v>5126</v>
      </c>
      <c r="D20" s="193" t="s">
        <v>5127</v>
      </c>
      <c r="E20" s="193" t="s">
        <v>5128</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2697</v>
      </c>
      <c r="B21" s="190" t="s">
        <v>5124</v>
      </c>
      <c r="C21" s="191" t="s">
        <v>5129</v>
      </c>
      <c r="D21" s="193" t="s">
        <v>5130</v>
      </c>
      <c r="E21" s="193" t="s">
        <v>5131</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2697</v>
      </c>
      <c r="B22" s="190" t="s">
        <v>5124</v>
      </c>
      <c r="C22" s="191" t="s">
        <v>5132</v>
      </c>
      <c r="D22" s="193" t="s">
        <v>5133</v>
      </c>
      <c r="E22" s="193" t="s">
        <v>5134</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2697</v>
      </c>
      <c r="B23" s="190" t="s">
        <v>5124</v>
      </c>
      <c r="C23" s="191" t="s">
        <v>5135</v>
      </c>
      <c r="D23" s="193" t="s">
        <v>5136</v>
      </c>
      <c r="E23" s="193" t="s">
        <v>5137</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2697</v>
      </c>
      <c r="B24" s="190" t="s">
        <v>5124</v>
      </c>
      <c r="C24" s="191" t="s">
        <v>5138</v>
      </c>
      <c r="D24" s="193" t="s">
        <v>5139</v>
      </c>
      <c r="E24" s="193" t="s">
        <v>5140</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2697</v>
      </c>
      <c r="B25" s="190" t="s">
        <v>5124</v>
      </c>
      <c r="C25" s="191" t="s">
        <v>5141</v>
      </c>
      <c r="D25" s="193" t="s">
        <v>5142</v>
      </c>
      <c r="E25" s="193" t="s">
        <v>5143</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2697</v>
      </c>
      <c r="B26" s="190" t="s">
        <v>5124</v>
      </c>
      <c r="C26" s="191" t="s">
        <v>5144</v>
      </c>
      <c r="D26" s="193" t="s">
        <v>5145</v>
      </c>
      <c r="E26" s="193" t="s">
        <v>5146</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2697</v>
      </c>
      <c r="B27" s="190" t="s">
        <v>5124</v>
      </c>
      <c r="C27" s="191" t="s">
        <v>5147</v>
      </c>
      <c r="D27" s="193" t="s">
        <v>5148</v>
      </c>
      <c r="E27" s="193" t="s">
        <v>5149</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2697</v>
      </c>
      <c r="B28" s="190" t="s">
        <v>5124</v>
      </c>
      <c r="C28" s="191" t="s">
        <v>5150</v>
      </c>
      <c r="D28" s="193" t="s">
        <v>5151</v>
      </c>
      <c r="E28" s="193" t="s">
        <v>5152</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2697</v>
      </c>
      <c r="B29" s="190" t="s">
        <v>5124</v>
      </c>
      <c r="C29" s="191" t="s">
        <v>5153</v>
      </c>
      <c r="D29" s="193" t="s">
        <v>5154</v>
      </c>
      <c r="E29" s="193" t="s">
        <v>5155</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2697</v>
      </c>
      <c r="B30" s="190" t="s">
        <v>5124</v>
      </c>
      <c r="C30" s="191" t="s">
        <v>5156</v>
      </c>
      <c r="D30" s="193" t="s">
        <v>5157</v>
      </c>
      <c r="E30" s="193" t="s">
        <v>5158</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2697</v>
      </c>
      <c r="B31" s="190" t="s">
        <v>5124</v>
      </c>
      <c r="C31" s="191" t="s">
        <v>5159</v>
      </c>
      <c r="D31" s="193" t="s">
        <v>5160</v>
      </c>
      <c r="E31" s="193" t="s">
        <v>5161</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5162</v>
      </c>
      <c r="B32" s="189"/>
      <c r="C32" s="189"/>
      <c r="D32" s="192" t="s">
        <v>5163</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5162</v>
      </c>
      <c r="B33" s="190"/>
      <c r="C33" s="191" t="s">
        <v>5164</v>
      </c>
      <c r="D33" s="193" t="s">
        <v>5165</v>
      </c>
      <c r="E33" s="193" t="s">
        <v>5166</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5162</v>
      </c>
      <c r="B34" s="190"/>
      <c r="C34" s="191" t="s">
        <v>5167</v>
      </c>
      <c r="D34" s="193" t="s">
        <v>5168</v>
      </c>
      <c r="E34" s="193" t="s">
        <v>5169</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5162</v>
      </c>
      <c r="B35" s="190"/>
      <c r="C35" s="191" t="s">
        <v>5170</v>
      </c>
      <c r="D35" s="193" t="s">
        <v>5171</v>
      </c>
      <c r="E35" s="193" t="s">
        <v>5172</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5162</v>
      </c>
      <c r="B36" s="189" t="s">
        <v>5173</v>
      </c>
      <c r="C36" s="189"/>
      <c r="D36" s="192" t="s">
        <v>5174</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5162</v>
      </c>
      <c r="B37" s="190" t="s">
        <v>5173</v>
      </c>
      <c r="C37" s="191" t="s">
        <v>5175</v>
      </c>
      <c r="D37" s="193" t="s">
        <v>5176</v>
      </c>
      <c r="E37" s="193" t="s">
        <v>5177</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5162</v>
      </c>
      <c r="B38" s="190" t="s">
        <v>5173</v>
      </c>
      <c r="C38" s="191" t="s">
        <v>5178</v>
      </c>
      <c r="D38" s="193" t="s">
        <v>5179</v>
      </c>
      <c r="E38" s="193" t="s">
        <v>5180</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5162</v>
      </c>
      <c r="B39" s="190" t="s">
        <v>5173</v>
      </c>
      <c r="C39" s="191" t="s">
        <v>5181</v>
      </c>
      <c r="D39" s="193" t="s">
        <v>5182</v>
      </c>
      <c r="E39" s="193" t="s">
        <v>5183</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5162</v>
      </c>
      <c r="B40" s="190" t="s">
        <v>5173</v>
      </c>
      <c r="C40" s="191" t="s">
        <v>5184</v>
      </c>
      <c r="D40" s="193" t="s">
        <v>5185</v>
      </c>
      <c r="E40" s="193" t="s">
        <v>5186</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5162</v>
      </c>
      <c r="B41" s="190" t="s">
        <v>5173</v>
      </c>
      <c r="C41" s="191" t="s">
        <v>5187</v>
      </c>
      <c r="D41" s="193" t="s">
        <v>5188</v>
      </c>
      <c r="E41" s="193" t="s">
        <v>5189</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5162</v>
      </c>
      <c r="B42" s="190" t="s">
        <v>5173</v>
      </c>
      <c r="C42" s="191" t="s">
        <v>5190</v>
      </c>
      <c r="D42" s="193" t="s">
        <v>5191</v>
      </c>
      <c r="E42" s="193" t="s">
        <v>5192</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5162</v>
      </c>
      <c r="B43" s="190" t="s">
        <v>5173</v>
      </c>
      <c r="C43" s="191" t="s">
        <v>5193</v>
      </c>
      <c r="D43" s="193" t="s">
        <v>5194</v>
      </c>
      <c r="E43" s="193" t="s">
        <v>5195</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5162</v>
      </c>
      <c r="B44" s="190" t="s">
        <v>5173</v>
      </c>
      <c r="C44" s="191" t="s">
        <v>5196</v>
      </c>
      <c r="D44" s="193" t="s">
        <v>5197</v>
      </c>
      <c r="E44" s="193" t="s">
        <v>5198</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5162</v>
      </c>
      <c r="B45" s="190" t="s">
        <v>5173</v>
      </c>
      <c r="C45" s="191" t="s">
        <v>5199</v>
      </c>
      <c r="D45" s="193" t="s">
        <v>5200</v>
      </c>
      <c r="E45" s="193" t="s">
        <v>5201</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5162</v>
      </c>
      <c r="B46" s="190" t="s">
        <v>5173</v>
      </c>
      <c r="C46" s="191" t="s">
        <v>5202</v>
      </c>
      <c r="D46" s="193" t="s">
        <v>5203</v>
      </c>
      <c r="E46" s="193" t="s">
        <v>5204</v>
      </c>
      <c r="F46" s="195">
        <f>IF(COUNTIF(G46:AT46,"&lt;&gt;")=0,"",SUMPRODUCT(((Recommendations[ImplStatus]="Implemented")+(Recommendations[ImplStatus]="Compensated"))*ISNUMBER(MATCH(Recommendations[Id],G46:AT46,0)))/COUNTIF(G46:AT46,"&lt;&gt;"))</f>
        <v>0</v>
      </c>
      <c r="G46" s="197" t="s">
        <v>169</v>
      </c>
      <c r="H46" s="197" t="s">
        <v>726</v>
      </c>
      <c r="I46" s="197" t="s">
        <v>1025</v>
      </c>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5162</v>
      </c>
      <c r="B47" s="190" t="s">
        <v>5173</v>
      </c>
      <c r="C47" s="191" t="s">
        <v>5205</v>
      </c>
      <c r="D47" s="193" t="s">
        <v>5206</v>
      </c>
      <c r="E47" s="193" t="s">
        <v>5207</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5162</v>
      </c>
      <c r="B48" s="190" t="s">
        <v>5173</v>
      </c>
      <c r="C48" s="191" t="s">
        <v>5208</v>
      </c>
      <c r="D48" s="193" t="s">
        <v>5209</v>
      </c>
      <c r="E48" s="193" t="s">
        <v>5210</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5162</v>
      </c>
      <c r="B49" s="190" t="s">
        <v>5173</v>
      </c>
      <c r="C49" s="191" t="s">
        <v>5211</v>
      </c>
      <c r="D49" s="193" t="s">
        <v>5212</v>
      </c>
      <c r="E49" s="193" t="s">
        <v>5213</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5162</v>
      </c>
      <c r="B50" s="190" t="s">
        <v>5173</v>
      </c>
      <c r="C50" s="191" t="s">
        <v>5214</v>
      </c>
      <c r="D50" s="193" t="s">
        <v>5215</v>
      </c>
      <c r="E50" s="193" t="s">
        <v>5216</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5162</v>
      </c>
      <c r="B51" s="189" t="s">
        <v>5217</v>
      </c>
      <c r="C51" s="189"/>
      <c r="D51" s="192" t="s">
        <v>5218</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5162</v>
      </c>
      <c r="B52" s="190" t="s">
        <v>5217</v>
      </c>
      <c r="C52" s="191" t="s">
        <v>5219</v>
      </c>
      <c r="D52" s="193" t="s">
        <v>5220</v>
      </c>
      <c r="E52" s="193" t="s">
        <v>5221</v>
      </c>
      <c r="F52" s="195">
        <f>IF(COUNTIF(G52:AT52,"&lt;&gt;")=0,"",SUMPRODUCT(((Recommendations[ImplStatus]="Implemented")+(Recommendations[ImplStatus]="Compensated"))*ISNUMBER(MATCH(Recommendations[Id],G52:AT52,0)))/COUNTIF(G52:AT52,"&lt;&gt;"))</f>
        <v>0</v>
      </c>
      <c r="G52" s="197" t="s">
        <v>89</v>
      </c>
      <c r="H52" s="197" t="s">
        <v>328</v>
      </c>
      <c r="I52" s="197" t="s">
        <v>333</v>
      </c>
      <c r="J52" s="197" t="s">
        <v>337</v>
      </c>
      <c r="K52" s="197" t="s">
        <v>342</v>
      </c>
      <c r="L52" s="197" t="s">
        <v>347</v>
      </c>
      <c r="M52" s="197" t="s">
        <v>352</v>
      </c>
      <c r="N52" s="197" t="s">
        <v>357</v>
      </c>
      <c r="O52" s="197" t="s">
        <v>411</v>
      </c>
      <c r="P52" s="197" t="s">
        <v>416</v>
      </c>
      <c r="Q52" s="197" t="s">
        <v>776</v>
      </c>
      <c r="R52" s="197" t="s">
        <v>1347</v>
      </c>
      <c r="S52" s="197" t="s">
        <v>1352</v>
      </c>
      <c r="T52" s="197" t="s">
        <v>2201</v>
      </c>
      <c r="U52" s="197" t="s">
        <v>2205</v>
      </c>
      <c r="V52" s="197" t="s">
        <v>2210</v>
      </c>
      <c r="W52" s="197" t="s">
        <v>2215</v>
      </c>
      <c r="X52" s="197" t="s">
        <v>2220</v>
      </c>
      <c r="Y52" s="197" t="s">
        <v>2238</v>
      </c>
      <c r="Z52" s="197" t="s">
        <v>2389</v>
      </c>
      <c r="AA52" s="197" t="s">
        <v>2394</v>
      </c>
      <c r="AB52" s="197" t="s">
        <v>2398</v>
      </c>
      <c r="AC52" s="197" t="s">
        <v>2402</v>
      </c>
      <c r="AD52" s="197" t="s">
        <v>2407</v>
      </c>
      <c r="AE52" s="197" t="s">
        <v>2411</v>
      </c>
      <c r="AF52" s="197" t="s">
        <v>2515</v>
      </c>
      <c r="AG52" s="197" t="s">
        <v>2520</v>
      </c>
      <c r="AH52" s="197" t="s">
        <v>2524</v>
      </c>
      <c r="AI52" s="197"/>
      <c r="AJ52" s="197"/>
      <c r="AK52" s="197"/>
      <c r="AL52" s="197"/>
      <c r="AM52" s="197"/>
      <c r="AN52" s="197"/>
      <c r="AO52" s="197"/>
      <c r="AP52" s="197"/>
      <c r="AQ52" s="197"/>
      <c r="AR52" s="197"/>
      <c r="AS52" s="197"/>
      <c r="AT52" s="207"/>
    </row>
    <row r="53" spans="1:46" ht="60" customHeight="1" x14ac:dyDescent="0.35">
      <c r="A53" s="204" t="s">
        <v>5162</v>
      </c>
      <c r="B53" s="190" t="s">
        <v>5217</v>
      </c>
      <c r="C53" s="191" t="s">
        <v>5222</v>
      </c>
      <c r="D53" s="193" t="s">
        <v>5223</v>
      </c>
      <c r="E53" s="193" t="s">
        <v>5224</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5162</v>
      </c>
      <c r="B54" s="190" t="s">
        <v>5217</v>
      </c>
      <c r="C54" s="191" t="s">
        <v>5225</v>
      </c>
      <c r="D54" s="193" t="s">
        <v>5226</v>
      </c>
      <c r="E54" s="193" t="s">
        <v>5227</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5162</v>
      </c>
      <c r="B55" s="190" t="s">
        <v>5217</v>
      </c>
      <c r="C55" s="191" t="s">
        <v>5228</v>
      </c>
      <c r="D55" s="193" t="s">
        <v>5229</v>
      </c>
      <c r="E55" s="193" t="s">
        <v>5230</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5162</v>
      </c>
      <c r="B56" s="190" t="s">
        <v>5217</v>
      </c>
      <c r="C56" s="191" t="s">
        <v>5231</v>
      </c>
      <c r="D56" s="193" t="s">
        <v>5232</v>
      </c>
      <c r="E56" s="193" t="s">
        <v>5233</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5162</v>
      </c>
      <c r="B57" s="190" t="s">
        <v>5217</v>
      </c>
      <c r="C57" s="191" t="s">
        <v>5234</v>
      </c>
      <c r="D57" s="193" t="s">
        <v>5235</v>
      </c>
      <c r="E57" s="193" t="s">
        <v>5236</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5162</v>
      </c>
      <c r="B58" s="190" t="s">
        <v>5217</v>
      </c>
      <c r="C58" s="191" t="s">
        <v>5237</v>
      </c>
      <c r="D58" s="193" t="s">
        <v>5238</v>
      </c>
      <c r="E58" s="193" t="s">
        <v>5239</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5162</v>
      </c>
      <c r="B59" s="190" t="s">
        <v>5217</v>
      </c>
      <c r="C59" s="191" t="s">
        <v>5240</v>
      </c>
      <c r="D59" s="193" t="s">
        <v>5241</v>
      </c>
      <c r="E59" s="193" t="s">
        <v>5242</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5162</v>
      </c>
      <c r="B60" s="190" t="s">
        <v>5243</v>
      </c>
      <c r="C60" s="191" t="s">
        <v>5244</v>
      </c>
      <c r="D60" s="193" t="s">
        <v>5245</v>
      </c>
      <c r="E60" s="193" t="s">
        <v>5246</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5162</v>
      </c>
      <c r="B61" s="190" t="s">
        <v>5243</v>
      </c>
      <c r="C61" s="191" t="s">
        <v>5247</v>
      </c>
      <c r="D61" s="193" t="s">
        <v>5248</v>
      </c>
      <c r="E61" s="193" t="s">
        <v>5249</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5162</v>
      </c>
      <c r="B62" s="189" t="s">
        <v>5250</v>
      </c>
      <c r="C62" s="189"/>
      <c r="D62" s="192" t="s">
        <v>5251</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5162</v>
      </c>
      <c r="B63" s="190" t="s">
        <v>5250</v>
      </c>
      <c r="C63" s="191" t="s">
        <v>5252</v>
      </c>
      <c r="D63" s="193" t="s">
        <v>5253</v>
      </c>
      <c r="E63" s="193" t="s">
        <v>5254</v>
      </c>
      <c r="F63" s="195" t="str">
        <f>IF(COUNTIF(G63:AT63,"&lt;&gt;")=0,"",SUMPRODUCT(((Recommendations[ImplStatus]="Implemented")+(Recommendations[ImplStatus]="Compensated"))*ISNUMBER(MATCH(Recommendations[Id],G63:AT63,0)))/COUNTIF(G63:AT63,"&lt;&gt;"))</f>
        <v/>
      </c>
      <c r="G63" s="197"/>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5162</v>
      </c>
      <c r="B64" s="190" t="s">
        <v>5250</v>
      </c>
      <c r="C64" s="191" t="s">
        <v>5255</v>
      </c>
      <c r="D64" s="193" t="s">
        <v>5256</v>
      </c>
      <c r="E64" s="193" t="s">
        <v>5257</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5162</v>
      </c>
      <c r="B65" s="190" t="s">
        <v>5250</v>
      </c>
      <c r="C65" s="191" t="s">
        <v>5258</v>
      </c>
      <c r="D65" s="193" t="s">
        <v>5259</v>
      </c>
      <c r="E65" s="193" t="s">
        <v>5260</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5162</v>
      </c>
      <c r="B66" s="190" t="s">
        <v>5250</v>
      </c>
      <c r="C66" s="191" t="s">
        <v>5261</v>
      </c>
      <c r="D66" s="193" t="s">
        <v>5262</v>
      </c>
      <c r="E66" s="193" t="s">
        <v>5263</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5162</v>
      </c>
      <c r="B67" s="190" t="s">
        <v>5250</v>
      </c>
      <c r="C67" s="191" t="s">
        <v>5264</v>
      </c>
      <c r="D67" s="193" t="s">
        <v>5265</v>
      </c>
      <c r="E67" s="193" t="s">
        <v>5266</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5162</v>
      </c>
      <c r="B68" s="190" t="s">
        <v>5250</v>
      </c>
      <c r="C68" s="191" t="s">
        <v>5267</v>
      </c>
      <c r="D68" s="193" t="s">
        <v>5268</v>
      </c>
      <c r="E68" s="193" t="s">
        <v>5269</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5162</v>
      </c>
      <c r="B69" s="190" t="s">
        <v>5250</v>
      </c>
      <c r="C69" s="191" t="s">
        <v>5270</v>
      </c>
      <c r="D69" s="193" t="s">
        <v>5271</v>
      </c>
      <c r="E69" s="193" t="s">
        <v>5272</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5162</v>
      </c>
      <c r="B70" s="190" t="s">
        <v>5250</v>
      </c>
      <c r="C70" s="191" t="s">
        <v>5273</v>
      </c>
      <c r="D70" s="193" t="s">
        <v>5274</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5162</v>
      </c>
      <c r="B71" s="190" t="s">
        <v>5250</v>
      </c>
      <c r="C71" s="191" t="s">
        <v>5275</v>
      </c>
      <c r="D71" s="193" t="s">
        <v>5276</v>
      </c>
      <c r="E71" s="193" t="s">
        <v>5277</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5162</v>
      </c>
      <c r="B72" s="190" t="s">
        <v>5250</v>
      </c>
      <c r="C72" s="191" t="s">
        <v>5278</v>
      </c>
      <c r="D72" s="193" t="s">
        <v>5279</v>
      </c>
      <c r="E72" s="193" t="s">
        <v>5280</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5162</v>
      </c>
      <c r="B73" s="190" t="s">
        <v>5250</v>
      </c>
      <c r="C73" s="191" t="s">
        <v>5281</v>
      </c>
      <c r="D73" s="193" t="s">
        <v>5282</v>
      </c>
      <c r="E73" s="193" t="s">
        <v>5283</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5162</v>
      </c>
      <c r="B74" s="190" t="s">
        <v>5250</v>
      </c>
      <c r="C74" s="191" t="s">
        <v>5284</v>
      </c>
      <c r="D74" s="193" t="s">
        <v>5285</v>
      </c>
      <c r="E74" s="193" t="s">
        <v>5286</v>
      </c>
      <c r="F74" s="195">
        <f>IF(COUNTIF(G74:AT74,"&lt;&gt;")=0,"",SUMPRODUCT(((Recommendations[ImplStatus]="Implemented")+(Recommendations[ImplStatus]="Compensated"))*ISNUMBER(MATCH(Recommendations[Id],G74:AT74,0)))/COUNTIF(G74:AT74,"&lt;&gt;"))</f>
        <v>0</v>
      </c>
      <c r="G74" s="197" t="s">
        <v>233</v>
      </c>
      <c r="H74" s="197" t="s">
        <v>396</v>
      </c>
      <c r="I74" s="197" t="s">
        <v>477</v>
      </c>
      <c r="J74" s="197" t="s">
        <v>625</v>
      </c>
      <c r="K74" s="197" t="s">
        <v>699</v>
      </c>
      <c r="L74" s="197" t="s">
        <v>878</v>
      </c>
      <c r="M74" s="197" t="s">
        <v>2592</v>
      </c>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5162</v>
      </c>
      <c r="B75" s="190" t="s">
        <v>5250</v>
      </c>
      <c r="C75" s="191" t="s">
        <v>5287</v>
      </c>
      <c r="D75" s="193" t="s">
        <v>5288</v>
      </c>
      <c r="E75" s="193" t="s">
        <v>5289</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5162</v>
      </c>
      <c r="B76" s="190" t="s">
        <v>5250</v>
      </c>
      <c r="C76" s="191" t="s">
        <v>5290</v>
      </c>
      <c r="D76" s="193" t="s">
        <v>5291</v>
      </c>
      <c r="E76" s="193" t="s">
        <v>5292</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5162</v>
      </c>
      <c r="B77" s="190" t="s">
        <v>5250</v>
      </c>
      <c r="C77" s="191" t="s">
        <v>5293</v>
      </c>
      <c r="D77" s="193" t="s">
        <v>5294</v>
      </c>
      <c r="E77" s="193" t="s">
        <v>5295</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5162</v>
      </c>
      <c r="B78" s="190" t="s">
        <v>5250</v>
      </c>
      <c r="C78" s="191" t="s">
        <v>5296</v>
      </c>
      <c r="D78" s="193" t="s">
        <v>5297</v>
      </c>
      <c r="E78" s="193" t="s">
        <v>5298</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5162</v>
      </c>
      <c r="B79" s="189" t="s">
        <v>5250</v>
      </c>
      <c r="C79" s="189"/>
      <c r="D79" s="192" t="s">
        <v>5299</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5300</v>
      </c>
      <c r="B80" s="190"/>
      <c r="C80" s="191" t="s">
        <v>5301</v>
      </c>
      <c r="D80" s="193" t="s">
        <v>5302</v>
      </c>
      <c r="E80" s="193" t="s">
        <v>5303</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5300</v>
      </c>
      <c r="B81" s="190"/>
      <c r="C81" s="191" t="s">
        <v>5304</v>
      </c>
      <c r="D81" s="193" t="s">
        <v>5305</v>
      </c>
      <c r="E81" s="193" t="s">
        <v>5306</v>
      </c>
      <c r="F81" s="195" t="str">
        <f>IF(COUNTIF(G81:AT81,"&lt;&gt;")=0,"",SUMPRODUCT(((Recommendations[ImplStatus]="Implemented")+(Recommendations[ImplStatus]="Compensated"))*ISNUMBER(MATCH(Recommendations[Id],G81:AT81,0)))/COUNTIF(G81:AT81,"&lt;&gt;"))</f>
        <v/>
      </c>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5300</v>
      </c>
      <c r="B82" s="190"/>
      <c r="C82" s="191" t="s">
        <v>5307</v>
      </c>
      <c r="D82" s="193" t="s">
        <v>5308</v>
      </c>
      <c r="E82" s="193" t="s">
        <v>5309</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5300</v>
      </c>
      <c r="B83" s="190"/>
      <c r="C83" s="191" t="s">
        <v>5310</v>
      </c>
      <c r="D83" s="193" t="s">
        <v>5311</v>
      </c>
      <c r="E83" s="193" t="s">
        <v>5312</v>
      </c>
      <c r="F83" s="195" t="str">
        <f>IF(COUNTIF(G83:AT83,"&lt;&gt;")=0,"",SUMPRODUCT(((Recommendations[ImplStatus]="Implemented")+(Recommendations[ImplStatus]="Compensated"))*ISNUMBER(MATCH(Recommendations[Id],G83:AT83,0)))/COUNTIF(G83:AT83,"&lt;&gt;"))</f>
        <v/>
      </c>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5300</v>
      </c>
      <c r="B84" s="189"/>
      <c r="C84" s="189"/>
      <c r="D84" s="192" t="s">
        <v>5313</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5314</v>
      </c>
      <c r="B85" s="190"/>
      <c r="C85" s="191" t="s">
        <v>5315</v>
      </c>
      <c r="D85" s="193" t="s">
        <v>5316</v>
      </c>
      <c r="E85" s="193" t="s">
        <v>5317</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5314</v>
      </c>
      <c r="B86" s="190"/>
      <c r="C86" s="191" t="s">
        <v>5318</v>
      </c>
      <c r="D86" s="193" t="s">
        <v>5319</v>
      </c>
      <c r="E86" s="193" t="s">
        <v>5320</v>
      </c>
      <c r="F86" s="195">
        <f>IF(COUNTIF(G86:AT86,"&lt;&gt;")=0,"",SUMPRODUCT(((Recommendations[ImplStatus]="Implemented")+(Recommendations[ImplStatus]="Compensated"))*ISNUMBER(MATCH(Recommendations[Id],G86:AT86,0)))/COUNTIF(G86:AT86,"&lt;&gt;"))</f>
        <v>0</v>
      </c>
      <c r="G86" s="197" t="s">
        <v>1561</v>
      </c>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5314</v>
      </c>
      <c r="B87" s="190"/>
      <c r="C87" s="191" t="s">
        <v>5321</v>
      </c>
      <c r="D87" s="193" t="s">
        <v>5322</v>
      </c>
      <c r="E87" s="193" t="s">
        <v>5323</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5314</v>
      </c>
      <c r="B88" s="190"/>
      <c r="C88" s="191" t="s">
        <v>5324</v>
      </c>
      <c r="D88" s="193" t="s">
        <v>5325</v>
      </c>
      <c r="E88" s="193" t="s">
        <v>5326</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5314</v>
      </c>
      <c r="B89" s="190"/>
      <c r="C89" s="191" t="s">
        <v>5327</v>
      </c>
      <c r="D89" s="193" t="s">
        <v>5328</v>
      </c>
      <c r="E89" s="193" t="s">
        <v>5329</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5314</v>
      </c>
      <c r="B90" s="189" t="s">
        <v>5330</v>
      </c>
      <c r="C90" s="189"/>
      <c r="D90" s="192" t="s">
        <v>5331</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5314</v>
      </c>
      <c r="B91" s="190" t="s">
        <v>5330</v>
      </c>
      <c r="C91" s="191" t="s">
        <v>5332</v>
      </c>
      <c r="D91" s="193" t="s">
        <v>5333</v>
      </c>
      <c r="E91" s="193" t="s">
        <v>5334</v>
      </c>
      <c r="F91" s="195">
        <f>IF(COUNTIF(G91:AT91,"&lt;&gt;")=0,"",SUMPRODUCT(((Recommendations[ImplStatus]="Implemented")+(Recommendations[ImplStatus]="Compensated"))*ISNUMBER(MATCH(Recommendations[Id],G91:AT91,0)))/COUNTIF(G91:AT91,"&lt;&gt;"))</f>
        <v>0</v>
      </c>
      <c r="G91" s="197" t="s">
        <v>1285</v>
      </c>
      <c r="H91" s="197" t="s">
        <v>1294</v>
      </c>
      <c r="I91" s="197" t="s">
        <v>1299</v>
      </c>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5314</v>
      </c>
      <c r="B92" s="190" t="s">
        <v>5330</v>
      </c>
      <c r="C92" s="191" t="s">
        <v>5335</v>
      </c>
      <c r="D92" s="193" t="s">
        <v>5336</v>
      </c>
      <c r="E92" s="193" t="s">
        <v>5337</v>
      </c>
      <c r="F92" s="195">
        <f>IF(COUNTIF(G92:AT92,"&lt;&gt;")=0,"",SUMPRODUCT(((Recommendations[ImplStatus]="Implemented")+(Recommendations[ImplStatus]="Compensated"))*ISNUMBER(MATCH(Recommendations[Id],G92:AT92,0)))/COUNTIF(G92:AT92,"&lt;&gt;"))</f>
        <v>0</v>
      </c>
      <c r="G92" s="197" t="s">
        <v>1245</v>
      </c>
      <c r="H92" s="197" t="s">
        <v>1255</v>
      </c>
      <c r="I92" s="197" t="s">
        <v>1259</v>
      </c>
      <c r="J92" s="197" t="s">
        <v>1303</v>
      </c>
      <c r="K92" s="197" t="s">
        <v>1725</v>
      </c>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5330</v>
      </c>
      <c r="C93" s="191" t="s">
        <v>5338</v>
      </c>
      <c r="D93" s="193" t="s">
        <v>5339</v>
      </c>
      <c r="E93" s="193" t="s">
        <v>5340</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5330</v>
      </c>
      <c r="C94" s="191" t="s">
        <v>5341</v>
      </c>
      <c r="D94" s="193" t="s">
        <v>5342</v>
      </c>
      <c r="E94" s="193" t="s">
        <v>5343</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5330</v>
      </c>
      <c r="C95" s="191" t="s">
        <v>5344</v>
      </c>
      <c r="D95" s="193" t="s">
        <v>5345</v>
      </c>
      <c r="E95" s="193" t="s">
        <v>5346</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5330</v>
      </c>
      <c r="C96" s="191" t="s">
        <v>5347</v>
      </c>
      <c r="D96" s="193" t="s">
        <v>5348</v>
      </c>
      <c r="E96" s="193" t="s">
        <v>5349</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5330</v>
      </c>
      <c r="C97" s="191" t="s">
        <v>5350</v>
      </c>
      <c r="D97" s="193" t="s">
        <v>5351</v>
      </c>
      <c r="E97" s="193" t="s">
        <v>5352</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5330</v>
      </c>
      <c r="C98" s="191" t="s">
        <v>5353</v>
      </c>
      <c r="D98" s="193" t="s">
        <v>5354</v>
      </c>
      <c r="E98" s="193" t="s">
        <v>5355</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5356</v>
      </c>
      <c r="C99" s="189"/>
      <c r="D99" s="192" t="s">
        <v>5357</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5356</v>
      </c>
      <c r="C100" s="191" t="s">
        <v>5358</v>
      </c>
      <c r="D100" s="193" t="s">
        <v>5359</v>
      </c>
      <c r="E100" s="193" t="s">
        <v>5360</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5356</v>
      </c>
      <c r="C101" s="191" t="s">
        <v>5361</v>
      </c>
      <c r="D101" s="193" t="s">
        <v>5362</v>
      </c>
      <c r="E101" s="193" t="s">
        <v>5363</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5356</v>
      </c>
      <c r="C102" s="191" t="s">
        <v>5364</v>
      </c>
      <c r="D102" s="193" t="s">
        <v>5365</v>
      </c>
      <c r="E102" s="193" t="s">
        <v>5366</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5356</v>
      </c>
      <c r="C103" s="191" t="s">
        <v>5367</v>
      </c>
      <c r="D103" s="193" t="s">
        <v>5368</v>
      </c>
      <c r="E103" s="193" t="s">
        <v>5369</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5356</v>
      </c>
      <c r="C104" s="199" t="s">
        <v>5370</v>
      </c>
      <c r="D104" s="200" t="s">
        <v>5371</v>
      </c>
      <c r="E104" s="200" t="s">
        <v>5372</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2601</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IFERROR(INDEX('Recommendations'!$H$2:$H$607, MATCH(G2,'Recommendations'!$A$2:$A$607,0))="Implemented", FALSE))</xm:f>
            <x14:dxf>
              <font>
                <color rgb="FF000000"/>
              </font>
              <fill>
                <patternFill>
                  <bgColor rgb="FF3C7D22"/>
                </patternFill>
              </fill>
            </x14:dxf>
          </x14:cfRule>
          <x14:cfRule type="expression" priority="2" id="{00000000-000E-0000-0800-000002000000}">
            <xm:f>AND(G2&lt;&gt;"", IFERROR(INDEX('Recommendations'!$H$2:$H$607, MATCH(G2,'Recommendations'!$A$2:$A$607,0))="Compensated", FALSE))</xm:f>
            <x14:dxf>
              <font>
                <color rgb="FF000000"/>
              </font>
              <fill>
                <patternFill>
                  <bgColor rgb="FFC6E0B4"/>
                </patternFill>
              </fill>
            </x14:dxf>
          </x14:cfRule>
          <x14:cfRule type="expression" priority="3" id="{00000000-000E-0000-0800-000003000000}">
            <xm:f>AND(G2&lt;&gt;"", IFERROR(INDEX('Recommendations'!$H$2:$H$607, MATCH(G2,'Recommendations'!$A$2:$A$607,0))="Testing", FALSE))</xm:f>
            <x14:dxf>
              <font>
                <color rgb="FF000000"/>
              </font>
              <fill>
                <patternFill>
                  <bgColor rgb="FFFFC000"/>
                </patternFill>
              </fill>
            </x14:dxf>
          </x14:cfRule>
          <x14:cfRule type="expression" priority="4" id="{00000000-000E-0000-0800-000004000000}">
            <xm:f>AND(G2&lt;&gt;"", IFERROR(INDEX('Recommendations'!$H$2:$H$607, MATCH(G2,'Recommendations'!$A$2:$A$607,0))="Failed", FALSE))</xm:f>
            <x14:dxf>
              <font>
                <color rgb="FF000000"/>
              </font>
              <fill>
                <patternFill>
                  <bgColor rgb="FFD82891"/>
                </patternFill>
              </fill>
            </x14:dxf>
          </x14:cfRule>
          <x14:cfRule type="expression" priority="5" id="{00000000-000E-0000-0800-000005000000}">
            <xm:f>AND(G2&lt;&gt;"", IFERROR(INDEX('Recommendations'!$H$2:$H$607, MATCH(G2,'Recommendations'!$A$2:$A$607,0))="Risk Accepted", FALSE))</xm:f>
            <x14:dxf>
              <font>
                <color rgb="FF000000"/>
              </font>
              <fill>
                <patternFill>
                  <bgColor rgb="FFD9D9D9"/>
                </patternFill>
              </fill>
            </x14:dxf>
          </x14:cfRule>
          <x14:cfRule type="expression" priority="6" id="{00000000-000E-0000-0800-000006000000}">
            <xm:f>AND(G2&lt;&gt;"", IFERROR(INDEX('Recommendations'!$H$2:$H$607, MATCH(G2,'Recommendations'!$A$2:$A$607,0))="N/A",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Security Technical Implementation Guide - SHGIR</dc:title>
  <dc:subject>Generated on: 2026-06-08 12:32:11</dc:subject>
  <dc:creator>Anicet Fopa Tchoffo</dc:creator>
  <cp:keywords>Baseline;Hardening;DISA;STIG</cp:keywords>
  <dc:description>Baseline Developed By: VMware and Defense Information Systems Agency (DISA) for the US DoD</dc:description>
  <cp:lastModifiedBy>Anicet Fopa Tchoffo</cp:lastModifiedBy>
  <dcterms:modified xsi:type="dcterms:W3CDTF">2026-06-08T11:32:21Z</dcterms:modified>
  <cp:category>DISA-STIG</cp:category>
  <cp:contentStatus>Draft</cp:contentStatus>
</cp:coreProperties>
</file>