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1EA8DB435186BDFEC996B0B0D9983EAFD46F5FEE" xr6:coauthVersionLast="47" xr6:coauthVersionMax="47" xr10:uidLastSave="{0178F26E-D95A-4CA8-A185-799B5CD0F27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F88" i="3"/>
  <c r="E96" i="3" s="1"/>
  <c r="E88" i="3"/>
  <c r="D88" i="3"/>
  <c r="C88" i="3"/>
  <c r="E87" i="3"/>
  <c r="D87" i="3"/>
  <c r="C87" i="3"/>
  <c r="F87" i="3" s="1"/>
  <c r="E86" i="3"/>
  <c r="D86" i="3"/>
  <c r="C86" i="3"/>
  <c r="W138" i="3" s="1"/>
  <c r="E85" i="3"/>
  <c r="D85" i="3"/>
  <c r="C85" i="3"/>
  <c r="U138" i="3" s="1"/>
  <c r="E84" i="3"/>
  <c r="D84" i="3"/>
  <c r="C84" i="3"/>
  <c r="S138" i="3" s="1"/>
  <c r="E69" i="3"/>
  <c r="D69" i="3"/>
  <c r="C69" i="3"/>
  <c r="F69" i="3" s="1"/>
  <c r="E68" i="3"/>
  <c r="D68" i="3"/>
  <c r="C68" i="3"/>
  <c r="F68" i="3" s="1"/>
  <c r="E67" i="3"/>
  <c r="D67" i="3"/>
  <c r="C67" i="3"/>
  <c r="F67" i="3" s="1"/>
  <c r="E49" i="3"/>
  <c r="F49" i="3" s="1"/>
  <c r="D49" i="3"/>
  <c r="C49" i="3"/>
  <c r="F48" i="3"/>
  <c r="E57" i="3" s="1"/>
  <c r="E48" i="3"/>
  <c r="D48" i="3"/>
  <c r="C48" i="3"/>
  <c r="E47" i="3"/>
  <c r="D47" i="3"/>
  <c r="C47" i="3"/>
  <c r="F47" i="3" s="1"/>
  <c r="E46" i="3"/>
  <c r="D46" i="3"/>
  <c r="F46" i="3" s="1"/>
  <c r="C46" i="3"/>
  <c r="E45" i="3"/>
  <c r="D45" i="3"/>
  <c r="C45" i="3"/>
  <c r="F45" i="3" s="1"/>
  <c r="E44" i="3"/>
  <c r="D44" i="3"/>
  <c r="C44" i="3"/>
  <c r="F44" i="3" s="1"/>
  <c r="E30" i="3"/>
  <c r="D30" i="3"/>
  <c r="C30" i="3"/>
  <c r="F30" i="3" s="1"/>
  <c r="E29" i="3"/>
  <c r="D29" i="3"/>
  <c r="C29" i="3"/>
  <c r="F29" i="3" s="1"/>
  <c r="E16" i="3"/>
  <c r="F16" i="3" s="1"/>
  <c r="D16" i="3"/>
  <c r="C16" i="3"/>
  <c r="Q138" i="3" s="1"/>
  <c r="D9" i="3"/>
  <c r="C9" i="3"/>
  <c r="D8" i="3"/>
  <c r="C8" i="3"/>
  <c r="C7" i="3"/>
  <c r="D7" i="3" s="1"/>
  <c r="E112" i="3" l="1"/>
  <c r="D112" i="3"/>
  <c r="C112" i="3"/>
  <c r="E56" i="3"/>
  <c r="D56" i="3"/>
  <c r="C56" i="3"/>
  <c r="E53" i="3"/>
  <c r="D53" i="3"/>
  <c r="C53" i="3"/>
  <c r="C54" i="3"/>
  <c r="E54" i="3"/>
  <c r="D54" i="3"/>
  <c r="D75" i="3"/>
  <c r="C75" i="3"/>
  <c r="E75" i="3"/>
  <c r="D55" i="3"/>
  <c r="E55" i="3"/>
  <c r="C55" i="3"/>
  <c r="E74" i="3"/>
  <c r="D74" i="3"/>
  <c r="C74" i="3"/>
  <c r="E114" i="3"/>
  <c r="D114" i="3"/>
  <c r="C114" i="3"/>
  <c r="D115" i="3"/>
  <c r="C115" i="3"/>
  <c r="E115" i="3"/>
  <c r="E113" i="3"/>
  <c r="D113" i="3"/>
  <c r="C113" i="3"/>
  <c r="E58" i="3"/>
  <c r="D58" i="3"/>
  <c r="C58" i="3"/>
  <c r="G127" i="3"/>
  <c r="D20" i="3"/>
  <c r="R166" i="3"/>
  <c r="R161" i="3"/>
  <c r="R156" i="3"/>
  <c r="R151" i="3"/>
  <c r="R146" i="3"/>
  <c r="R141" i="3"/>
  <c r="R170" i="3"/>
  <c r="R165" i="3"/>
  <c r="R160" i="3"/>
  <c r="R155" i="3"/>
  <c r="R150" i="3"/>
  <c r="R145" i="3"/>
  <c r="R140" i="3"/>
  <c r="C20" i="3"/>
  <c r="R169" i="3"/>
  <c r="R164" i="3"/>
  <c r="R159" i="3"/>
  <c r="R154" i="3"/>
  <c r="R149" i="3"/>
  <c r="R144" i="3"/>
  <c r="R168" i="3"/>
  <c r="R163" i="3"/>
  <c r="R158" i="3"/>
  <c r="R153" i="3"/>
  <c r="R148" i="3"/>
  <c r="R143" i="3"/>
  <c r="R167" i="3"/>
  <c r="R162" i="3"/>
  <c r="R157" i="3"/>
  <c r="R152" i="3"/>
  <c r="R147" i="3"/>
  <c r="R142" i="3"/>
  <c r="E20" i="3"/>
  <c r="E34" i="3"/>
  <c r="C34" i="3"/>
  <c r="D34" i="3"/>
  <c r="E35" i="3"/>
  <c r="D35" i="3"/>
  <c r="C35" i="3"/>
  <c r="D95" i="3"/>
  <c r="E95" i="3"/>
  <c r="C95" i="3"/>
  <c r="E73" i="3"/>
  <c r="D73" i="3"/>
  <c r="C73" i="3"/>
  <c r="F84" i="3"/>
  <c r="F85" i="3"/>
  <c r="F86" i="3"/>
  <c r="C96" i="3"/>
  <c r="D96" i="3"/>
  <c r="C57" i="3"/>
  <c r="D57" i="3"/>
  <c r="X170" i="3" l="1"/>
  <c r="X165" i="3"/>
  <c r="X160" i="3"/>
  <c r="X155" i="3"/>
  <c r="X150" i="3"/>
  <c r="X145" i="3"/>
  <c r="X140" i="3"/>
  <c r="E94" i="3"/>
  <c r="X169" i="3"/>
  <c r="X164" i="3"/>
  <c r="X159" i="3"/>
  <c r="X154" i="3"/>
  <c r="X149" i="3"/>
  <c r="X144" i="3"/>
  <c r="X168" i="3"/>
  <c r="X163" i="3"/>
  <c r="X158" i="3"/>
  <c r="X153" i="3"/>
  <c r="X148" i="3"/>
  <c r="X143" i="3"/>
  <c r="D94" i="3"/>
  <c r="X167" i="3"/>
  <c r="X162" i="3"/>
  <c r="X157" i="3"/>
  <c r="X152" i="3"/>
  <c r="X147" i="3"/>
  <c r="X142" i="3"/>
  <c r="C94" i="3"/>
  <c r="X166" i="3"/>
  <c r="X161" i="3"/>
  <c r="X156" i="3"/>
  <c r="X151" i="3"/>
  <c r="X146" i="3"/>
  <c r="X141" i="3"/>
  <c r="V166" i="3"/>
  <c r="V161" i="3"/>
  <c r="V156" i="3"/>
  <c r="V151" i="3"/>
  <c r="V146" i="3"/>
  <c r="V141" i="3"/>
  <c r="V170" i="3"/>
  <c r="V165" i="3"/>
  <c r="V160" i="3"/>
  <c r="V155" i="3"/>
  <c r="V150" i="3"/>
  <c r="V145" i="3"/>
  <c r="V140" i="3"/>
  <c r="V169" i="3"/>
  <c r="V164" i="3"/>
  <c r="V159" i="3"/>
  <c r="V154" i="3"/>
  <c r="V149" i="3"/>
  <c r="V144" i="3"/>
  <c r="V168" i="3"/>
  <c r="V163" i="3"/>
  <c r="V158" i="3"/>
  <c r="V153" i="3"/>
  <c r="V148" i="3"/>
  <c r="V143" i="3"/>
  <c r="C93" i="3"/>
  <c r="V167" i="3"/>
  <c r="V162" i="3"/>
  <c r="V157" i="3"/>
  <c r="V152" i="3"/>
  <c r="V147" i="3"/>
  <c r="V142" i="3"/>
  <c r="E93" i="3"/>
  <c r="D93" i="3"/>
  <c r="D92" i="3"/>
  <c r="T166" i="3"/>
  <c r="T161" i="3"/>
  <c r="T156" i="3"/>
  <c r="T151" i="3"/>
  <c r="T146" i="3"/>
  <c r="T141" i="3"/>
  <c r="C92" i="3"/>
  <c r="T170" i="3"/>
  <c r="T165" i="3"/>
  <c r="T160" i="3"/>
  <c r="T155" i="3"/>
  <c r="T150" i="3"/>
  <c r="T145" i="3"/>
  <c r="T140" i="3"/>
  <c r="T169" i="3"/>
  <c r="T164" i="3"/>
  <c r="T159" i="3"/>
  <c r="T154" i="3"/>
  <c r="T149" i="3"/>
  <c r="T144" i="3"/>
  <c r="T168" i="3"/>
  <c r="T163" i="3"/>
  <c r="T158" i="3"/>
  <c r="T153" i="3"/>
  <c r="T148" i="3"/>
  <c r="T143" i="3"/>
  <c r="T167" i="3"/>
  <c r="T162" i="3"/>
  <c r="T157" i="3"/>
  <c r="T152" i="3"/>
  <c r="T147" i="3"/>
  <c r="T142" i="3"/>
  <c r="E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The Samsung Android 15 BYOAD must be configured to either disable access to DOD data and IT systems and user accounts or wipe the work profile if the EMM system detects native security controls are disabled.</t>
        </r>
      </text>
    </comment>
    <comment ref="K9" authorId="0" shapeId="0" xr:uid="{00000000-0006-0000-0400-000008000000}">
      <text>
        <r>
          <rPr>
            <sz val="11"/>
            <rFont val="Calibri"/>
          </rPr>
          <t>The Samsung Android 15 BYOAD must be configured to either disable access to DOD data and IT systems and user accounts or wipe the work profile if the EMM system detects the Samsung Android 15 BYOAD device has known malicious, blocked, or prohibited applications, or configured to access nonapproved third-party applications stores in the work profile.</t>
        </r>
      </text>
    </comment>
    <comment ref="L9" authorId="0" shapeId="0" xr:uid="{00000000-0006-0000-0400-000002000000}">
      <text>
        <r>
          <rPr>
            <sz val="11"/>
            <rFont val="Calibri"/>
          </rPr>
          <t>The Samsung Android 15 BYOAD and DOD enterprise must be configured to limit access to only AO-approved, corporate-owned enterprise IT resources.</t>
        </r>
      </text>
    </comment>
    <comment ref="M9" authorId="0" shapeId="0" xr:uid="{00000000-0006-0000-0400-000003000000}">
      <text>
        <r>
          <rPr>
            <sz val="11"/>
            <rFont val="Calibri"/>
          </rPr>
          <t>The user agreement must include a description of what personal data and information is being monitored, collected, or managed by the EMM system or deployed agents or tools.</t>
        </r>
      </text>
    </comment>
    <comment ref="N9" authorId="0" shapeId="0" xr:uid="{00000000-0006-0000-0400-000004000000}">
      <text>
        <r>
          <rPr>
            <sz val="11"/>
            <rFont val="Calibri"/>
          </rPr>
          <t>The mobile device used for BYOAD must be NIAP validated.</t>
        </r>
      </text>
    </comment>
    <comment ref="O9" authorId="0" shapeId="0" xr:uid="{00000000-0006-0000-0400-000005000000}">
      <text>
        <r>
          <rPr>
            <sz val="11"/>
            <rFont val="Calibri"/>
          </rPr>
          <t>Samsung Android must be configured to not display the following (Work Environment) notifications when the device is locked: All notifications.</t>
        </r>
      </text>
    </comment>
    <comment ref="P9" authorId="0" shapeId="0" xr:uid="{00000000-0006-0000-0400-000006000000}">
      <text>
        <r>
          <rPr>
            <sz val="11"/>
            <rFont val="Calibri"/>
          </rPr>
          <t>Samsung Android 15 BYOAD devices must have a Mobile Threat Detection (MTD) app installed.</t>
        </r>
      </text>
    </comment>
    <comment ref="Q9" authorId="0" shapeId="0" xr:uid="{00000000-0006-0000-0400-000007000000}">
      <text>
        <r>
          <rPr>
            <sz val="11"/>
            <rFont val="Calibri"/>
          </rPr>
          <t>Samsung Android 15 BYOAD devices must have a Mobile Threat Detection (MTD) app installed.</t>
        </r>
      </text>
    </comment>
    <comment ref="J13" authorId="0" shapeId="0" xr:uid="{00000000-0006-0000-0400-000009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K13" authorId="0" shapeId="0" xr:uid="{00000000-0006-0000-0400-00000A000000}">
      <text>
        <r>
          <rPr>
            <sz val="11"/>
            <rFont val="Calibri"/>
          </rPr>
          <t>The Samsung Android 15 allowlist must be configured to not include artificial intelligence (AI) applications that process device data in the cloud, including Google Gemini.</t>
        </r>
      </text>
    </comment>
    <comment ref="L13" authorId="0" shapeId="0" xr:uid="{00000000-0006-0000-0400-00000B000000}">
      <text>
        <r>
          <rPr>
            <sz val="11"/>
            <rFont val="Calibri"/>
          </rPr>
          <t>Samsung Android</t>
        </r>
        <r>
          <rPr>
            <sz val="11"/>
            <color rgb="FF000000"/>
            <rFont val="Calibri"/>
          </rPr>
          <t>'</t>
        </r>
        <r>
          <rPr>
            <sz val="11"/>
            <color rgb="FF000000"/>
            <rFont val="Calibri"/>
          </rPr>
          <t>s Work environment must be configured to prevent users from adding personal email accounts to the work email app.</t>
        </r>
      </text>
    </comment>
    <comment ref="M13" authorId="0" shapeId="0" xr:uid="{00000000-0006-0000-0400-00000C000000}">
      <text>
        <r>
          <rPr>
            <sz val="11"/>
            <rFont val="Calibri"/>
          </rPr>
          <t>The Samsung Android device work profile must be configured to disable automatic completion of workspace internet browser text input.</t>
        </r>
      </text>
    </comment>
    <comment ref="N13" authorId="0" shapeId="0" xr:uid="{00000000-0006-0000-0400-00000D000000}">
      <text>
        <r>
          <rPr>
            <sz val="11"/>
            <rFont val="Calibri"/>
          </rPr>
          <t>The Samsung Android device work profile must be configured to disable the autofill services.</t>
        </r>
      </text>
    </comment>
    <comment ref="J14" authorId="0" shapeId="0" xr:uid="{00000000-0006-0000-0400-00000E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K14" authorId="0" shapeId="0" xr:uid="{00000000-0006-0000-0400-00000F000000}">
      <text>
        <r>
          <rPr>
            <sz val="11"/>
            <rFont val="Calibri"/>
          </rPr>
          <t>The Samsung Android 15 allowlist must be configured to not include artificial intelligence (AI) applications that process device data in the cloud, including Google Gemini.</t>
        </r>
      </text>
    </comment>
    <comment ref="L14" authorId="0" shapeId="0" xr:uid="{00000000-0006-0000-0400-000010000000}">
      <text>
        <r>
          <rPr>
            <sz val="11"/>
            <rFont val="Calibri"/>
          </rPr>
          <t>Samsung Android</t>
        </r>
        <r>
          <rPr>
            <sz val="11"/>
            <color rgb="FF000000"/>
            <rFont val="Calibri"/>
          </rPr>
          <t>'</t>
        </r>
        <r>
          <rPr>
            <sz val="11"/>
            <color rgb="FF000000"/>
            <rFont val="Calibri"/>
          </rPr>
          <t>s Work environment must be configured to prevent users from adding personal email accounts to the work email app.</t>
        </r>
      </text>
    </comment>
    <comment ref="J19" authorId="0" shapeId="0" xr:uid="{00000000-0006-0000-0400-000011000000}">
      <text>
        <r>
          <rPr>
            <sz val="11"/>
            <rFont val="Calibri"/>
          </rPr>
          <t>Samsung Android</t>
        </r>
        <r>
          <rPr>
            <sz val="11"/>
            <color rgb="FF000000"/>
            <rFont val="Calibri"/>
          </rPr>
          <t>'</t>
        </r>
        <r>
          <rPr>
            <sz val="11"/>
            <color rgb="FF000000"/>
            <rFont val="Calibri"/>
          </rPr>
          <t>s Work profile must be configured to disable exceptions to the access control policy that prevent application processes and groups of application processes from accessing all data stored by other application processes and groups of application processes.</t>
        </r>
      </text>
    </comment>
    <comment ref="J22" authorId="0" shapeId="0" xr:uid="{00000000-0006-0000-0400-000012000000}">
      <text>
        <r>
          <rPr>
            <sz val="11"/>
            <rFont val="Calibri"/>
          </rPr>
          <t>The Samsung Android Work environment must be configured to not allow installation of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140-2/140-3 validated) data sharing with other MDs or printers.
- Apps that backup their own data to a remote system.</t>
        </r>
      </text>
    </comment>
    <comment ref="J26" authorId="0" shapeId="0" xr:uid="{00000000-0006-0000-0400-000013000000}">
      <text>
        <r>
          <rPr>
            <sz val="11"/>
            <rFont val="Calibri"/>
          </rPr>
          <t>Samsung Android</t>
        </r>
        <r>
          <rPr>
            <sz val="11"/>
            <color rgb="FF000000"/>
            <rFont val="Calibri"/>
          </rPr>
          <t>'</t>
        </r>
        <r>
          <rPr>
            <sz val="11"/>
            <color rgb="FF000000"/>
            <rFont val="Calibri"/>
          </rPr>
          <t>s Work environment must allow only the Administrator (management tool) to perform the following management function: Install/remove DOD root and intermediate PKI certificates.</t>
        </r>
      </text>
    </comment>
    <comment ref="K26" authorId="0" shapeId="0" xr:uid="{00000000-0006-0000-0400-000014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L26" authorId="0" shapeId="0" xr:uid="{00000000-0006-0000-0400-000015000000}">
      <text>
        <r>
          <rPr>
            <sz val="11"/>
            <rFont val="Calibri"/>
          </rPr>
          <t>The Samsung Android device must be configured to enable Certificate Revocation List (CRL) status checking.</t>
        </r>
      </text>
    </comment>
    <comment ref="J27" authorId="0" shapeId="0" xr:uid="{00000000-0006-0000-0400-000016000000}">
      <text>
        <r>
          <rPr>
            <sz val="11"/>
            <rFont val="Calibri"/>
          </rPr>
          <t>The Samsung Android Work environment must be configured to not allow installation of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140-2/140-3 validated) data sharing with other MDs or printers.
- Apps that backup their own data to a remote system.</t>
        </r>
      </text>
    </comment>
    <comment ref="J32" authorId="0" shapeId="0" xr:uid="{00000000-0006-0000-0400-000017000000}">
      <text>
        <r>
          <rPr>
            <sz val="11"/>
            <rFont val="Calibri"/>
          </rPr>
          <t>The EMM system supporting the Samsung Android 15 BYOAD must be configured for autonomous monitoring, compliance, and validation to ensure security/configuration settings of mobile devices do not deviate from the approved configuration baseline.</t>
        </r>
      </text>
    </comment>
    <comment ref="K32" authorId="0" shapeId="0" xr:uid="{00000000-0006-0000-0400-000018000000}">
      <text>
        <r>
          <rPr>
            <sz val="11"/>
            <rFont val="Calibri"/>
          </rPr>
          <t>The EMM system supporting the Samsung Android 15 BYOAD must be configured to initiate autonomous monitoring, compliance, and validation prior to granting the Samsung Android 15 BYOAD access to DOD information and IT resources.</t>
        </r>
      </text>
    </comment>
    <comment ref="L32" authorId="0" shapeId="0" xr:uid="{00000000-0006-0000-0400-000019000000}">
      <text>
        <r>
          <rPr>
            <sz val="11"/>
            <rFont val="Calibri"/>
          </rPr>
          <t>The EMM detection/monitoring system must use continuous monitoring of enrolled Samsung Android 15 BYOAD.</t>
        </r>
      </text>
    </comment>
    <comment ref="M32" authorId="0" shapeId="0" xr:uid="{00000000-0006-0000-0400-00001A000000}">
      <text>
        <r>
          <rPr>
            <sz val="11"/>
            <rFont val="Calibri"/>
          </rPr>
          <t>The EMM system supporting the Samsung Android 15 BYOAD must be NIAP validated (included on the NIAP list of compliant products or products in evaluation) unless the DOD CIO has granted an Approved Exception to Policy (E2P).</t>
        </r>
      </text>
    </comment>
    <comment ref="N32" authorId="0" shapeId="0" xr:uid="{00000000-0006-0000-0400-00001B000000}">
      <text>
        <r>
          <rPr>
            <sz val="11"/>
            <rFont val="Calibri"/>
          </rPr>
          <t>The DOD Mobile Service Provider must not allow Samsung Android 15 BYOADs in facilities where personally owned mobile devices are prohibited.</t>
        </r>
      </text>
    </comment>
    <comment ref="O32" authorId="0" shapeId="0" xr:uid="{00000000-0006-0000-0400-00001C000000}">
      <text>
        <r>
          <rPr>
            <sz val="11"/>
            <rFont val="Calibri"/>
          </rPr>
          <t>Samsung Android must be enrolled as a BYOD device.</t>
        </r>
      </text>
    </comment>
    <comment ref="J33" authorId="0" shapeId="0" xr:uid="{00000000-0006-0000-0400-00001D000000}">
      <text>
        <r>
          <rPr>
            <sz val="11"/>
            <rFont val="Calibri"/>
          </rPr>
          <t>The EMM system supporting the Samsung Android 15 BYOAD must be configured for autonomous monitoring, compliance, and validation to ensure security/configuration settings of mobile devices do not deviate from the approved configuration baseline.</t>
        </r>
      </text>
    </comment>
    <comment ref="K33" authorId="0" shapeId="0" xr:uid="{00000000-0006-0000-0400-00001E000000}">
      <text>
        <r>
          <rPr>
            <sz val="11"/>
            <rFont val="Calibri"/>
          </rPr>
          <t>The EMM system supporting the Samsung Android 15 BYOAD must be configured to initiate autonomous monitoring, compliance, and validation prior to granting the Samsung Android 15 BYOAD access to DOD information and IT resources.</t>
        </r>
      </text>
    </comment>
    <comment ref="L33" authorId="0" shapeId="0" xr:uid="{00000000-0006-0000-0400-00001F000000}">
      <text>
        <r>
          <rPr>
            <sz val="11"/>
            <rFont val="Calibri"/>
          </rPr>
          <t>The EMM detection/monitoring system must use continuous monitoring of enrolled Samsung Android 15 BYOAD.</t>
        </r>
      </text>
    </comment>
    <comment ref="M33" authorId="0" shapeId="0" xr:uid="{00000000-0006-0000-0400-000020000000}">
      <text>
        <r>
          <rPr>
            <sz val="11"/>
            <rFont val="Calibri"/>
          </rPr>
          <t>The EMM system supporting the Samsung Android 15 BYOAD must be NIAP validated (included on the NIAP list of compliant products or products in evaluation) unless the DOD CIO has granted an Approved Exception to Policy (E2P).</t>
        </r>
      </text>
    </comment>
    <comment ref="N33" authorId="0" shapeId="0" xr:uid="{00000000-0006-0000-0400-000021000000}">
      <text>
        <r>
          <rPr>
            <sz val="11"/>
            <rFont val="Calibri"/>
          </rPr>
          <t>The DOD Mobile Service Provider must not allow Samsung Android 15 BYOADs in facilities where personally owned mobile devices are prohibited.</t>
        </r>
      </text>
    </comment>
    <comment ref="O33" authorId="0" shapeId="0" xr:uid="{00000000-0006-0000-0400-000022000000}">
      <text>
        <r>
          <rPr>
            <sz val="11"/>
            <rFont val="Calibri"/>
          </rPr>
          <t>Samsung Android must be enrolled as a BYOD device.</t>
        </r>
      </text>
    </comment>
    <comment ref="J34" authorId="0" shapeId="0" xr:uid="{00000000-0006-0000-0400-000023000000}">
      <text>
        <r>
          <rPr>
            <sz val="11"/>
            <rFont val="Calibri"/>
          </rPr>
          <t>Samsung Android must be configured to enable a screen-lock policy that will lock the display after a period of inactivity - Disable trust agents.</t>
        </r>
      </text>
    </comment>
    <comment ref="K34" authorId="0" shapeId="0" xr:uid="{00000000-0006-0000-0400-000024000000}">
      <text>
        <r>
          <rPr>
            <sz val="11"/>
            <rFont val="Calibri"/>
          </rPr>
          <t>Samsung Android must be configured to lock the display after 15 minutes (or less) of inactivity.</t>
        </r>
      </text>
    </comment>
    <comment ref="L34" authorId="0" shapeId="0" xr:uid="{00000000-0006-0000-0400-000025000000}">
      <text>
        <r>
          <rPr>
            <sz val="11"/>
            <rFont val="Calibri"/>
          </rPr>
          <t>Samsung Android must be configured to disable authentication mechanisms providing user access to protected data other than a Password Authentication Factor: Face recognition.</t>
        </r>
      </text>
    </comment>
    <comment ref="J37" authorId="0" shapeId="0" xr:uid="{00000000-0006-0000-0400-000026000000}">
      <text>
        <r>
          <rPr>
            <sz val="11"/>
            <rFont val="Calibri"/>
          </rPr>
          <t>The Samsung Android 15 BYOAD must be configured to either disable access to DOD data and IT systems and user accounts or wipe the work profile if the EMM system detects native security controls are disabled.</t>
        </r>
      </text>
    </comment>
    <comment ref="K37" authorId="0" shapeId="0" xr:uid="{00000000-0006-0000-0400-000027000000}">
      <text>
        <r>
          <rPr>
            <sz val="11"/>
            <rFont val="Calibri"/>
          </rPr>
          <t>The Samsung Android 15 BYOAD must be configured to either disable access to DOD data and IT systems and user accounts or wipe the work profile if the EMM system detects the Samsung Android 15 BYOAD device has known malicious, blocked, or prohibited applications, or configured to access nonapproved third-party applications stores in the work profile.</t>
        </r>
      </text>
    </comment>
    <comment ref="L37" authorId="0" shapeId="0" xr:uid="{00000000-0006-0000-0400-000028000000}">
      <text>
        <r>
          <rPr>
            <sz val="11"/>
            <rFont val="Calibri"/>
          </rPr>
          <t>The Samsung Android 15 BYOAD and DOD enterprise must be configured to limit access to only AO-approved, corporate-owned enterprise IT resources.</t>
        </r>
      </text>
    </comment>
    <comment ref="M37" authorId="0" shapeId="0" xr:uid="{00000000-0006-0000-0400-000029000000}">
      <text>
        <r>
          <rPr>
            <sz val="11"/>
            <rFont val="Calibri"/>
          </rPr>
          <t>The user agreement must include a description of what personal data and information is being monitored, collected, or managed by the EMM system or deployed agents or tools.</t>
        </r>
      </text>
    </comment>
    <comment ref="N37" authorId="0" shapeId="0" xr:uid="{00000000-0006-0000-0400-00002A000000}">
      <text>
        <r>
          <rPr>
            <sz val="11"/>
            <rFont val="Calibri"/>
          </rPr>
          <t>The mobile device used for BYOAD must be NIAP validated.</t>
        </r>
      </text>
    </comment>
    <comment ref="O37" authorId="0" shapeId="0" xr:uid="{00000000-0006-0000-0400-00002B000000}">
      <text>
        <r>
          <rPr>
            <sz val="11"/>
            <rFont val="Calibri"/>
          </rPr>
          <t>Samsung Android must be configured to not display the following (Work Environment) notifications when the device is locked: All notifications.</t>
        </r>
      </text>
    </comment>
    <comment ref="P37" authorId="0" shapeId="0" xr:uid="{00000000-0006-0000-0400-00002C000000}">
      <text>
        <r>
          <rPr>
            <sz val="11"/>
            <rFont val="Calibri"/>
          </rPr>
          <t>Samsung Android 15 BYOAD devices must have a Mobile Threat Detection (MTD) app installed.</t>
        </r>
      </text>
    </comment>
    <comment ref="Q37" authorId="0" shapeId="0" xr:uid="{00000000-0006-0000-0400-00002D000000}">
      <text>
        <r>
          <rPr>
            <sz val="11"/>
            <rFont val="Calibri"/>
          </rPr>
          <t>Samsung Android 15 BYOAD devices must have a Mobile Threat Detection (MTD) app installed.</t>
        </r>
      </text>
    </comment>
    <comment ref="J38" authorId="0" shapeId="0" xr:uid="{00000000-0006-0000-0400-00002E000000}">
      <text>
        <r>
          <rPr>
            <sz val="11"/>
            <rFont val="Calibri"/>
          </rPr>
          <t>Samsung Android must be configured to enforce a minimum password length of six characters.</t>
        </r>
      </text>
    </comment>
    <comment ref="K38" authorId="0" shapeId="0" xr:uid="{00000000-0006-0000-0400-00002F000000}">
      <text>
        <r>
          <rPr>
            <sz val="11"/>
            <rFont val="Calibri"/>
          </rPr>
          <t>Samsung Android must be configured to not allow passwords that include more than four repeating or sequential characters.</t>
        </r>
      </text>
    </comment>
    <comment ref="L38" authorId="0" shapeId="0" xr:uid="{00000000-0006-0000-0400-000030000000}">
      <text>
        <r>
          <rPr>
            <sz val="11"/>
            <rFont val="Calibri"/>
          </rPr>
          <t>Samsung Android must be configured to display the DOD advisory warning message at startup or each time the user unlocks the device.</t>
        </r>
      </text>
    </comment>
    <comment ref="J39" authorId="0" shapeId="0" xr:uid="{00000000-0006-0000-0400-000031000000}">
      <text>
        <r>
          <rPr>
            <sz val="11"/>
            <rFont val="Calibri"/>
          </rPr>
          <t>The Samsung Android 15 BYOAD must be configured to disable device cameras and/or microphones when brought into DOD facilities where mobile phone cameras and/or microphones are prohibited.</t>
        </r>
      </text>
    </comment>
    <comment ref="J41" authorId="0" shapeId="0" xr:uid="{00000000-0006-0000-0400-000032000000}">
      <text>
        <r>
          <rPr>
            <sz val="11"/>
            <rFont val="Calibri"/>
          </rPr>
          <t>Samsung Android must be configured to enable a screen-lock policy that will lock the display after a period of inactivity - Disable trust agents.</t>
        </r>
      </text>
    </comment>
    <comment ref="K41" authorId="0" shapeId="0" xr:uid="{00000000-0006-0000-0400-000033000000}">
      <text>
        <r>
          <rPr>
            <sz val="11"/>
            <rFont val="Calibri"/>
          </rPr>
          <t>Samsung Android must be configured to lock the display after 15 minutes (or less) of inactivity.</t>
        </r>
      </text>
    </comment>
    <comment ref="L41" authorId="0" shapeId="0" xr:uid="{00000000-0006-0000-0400-000034000000}">
      <text>
        <r>
          <rPr>
            <sz val="11"/>
            <rFont val="Calibri"/>
          </rPr>
          <t>Samsung Android must be configured to not allow more than 10 consecutive failed authentication attempts.</t>
        </r>
      </text>
    </comment>
    <comment ref="J46" authorId="0" shapeId="0" xr:uid="{00000000-0006-0000-0400-000035000000}">
      <text>
        <r>
          <rPr>
            <sz val="11"/>
            <rFont val="Calibri"/>
          </rPr>
          <t>Samsung Android must be configured to enforce a minimum password length of six characters.</t>
        </r>
      </text>
    </comment>
    <comment ref="K46" authorId="0" shapeId="0" xr:uid="{00000000-0006-0000-0400-000036000000}">
      <text>
        <r>
          <rPr>
            <sz val="11"/>
            <rFont val="Calibri"/>
          </rPr>
          <t>Samsung Android must be configured to not allow passwords that include more than four repeating or sequential characters.</t>
        </r>
      </text>
    </comment>
    <comment ref="L46" authorId="0" shapeId="0" xr:uid="{00000000-0006-0000-0400-000037000000}">
      <text>
        <r>
          <rPr>
            <sz val="11"/>
            <rFont val="Calibri"/>
          </rPr>
          <t>Samsung Android must be configured to not allow more than 10 consecutive failed authentication attempts.</t>
        </r>
      </text>
    </comment>
    <comment ref="M46" authorId="0" shapeId="0" xr:uid="{00000000-0006-0000-0400-000038000000}">
      <text>
        <r>
          <rPr>
            <sz val="11"/>
            <rFont val="Calibri"/>
          </rPr>
          <t>Samsung Android must be configured to display the DOD advisory warning message at startup or each time the user unlocks the device.</t>
        </r>
      </text>
    </comment>
    <comment ref="J54" authorId="0" shapeId="0" xr:uid="{00000000-0006-0000-0400-000039000000}">
      <text>
        <r>
          <rPr>
            <sz val="11"/>
            <rFont val="Calibri"/>
          </rPr>
          <t>Samsung Android must be configured to disable authentication mechanisms providing user access to protected data other than a Password Authentication Factor: Face recognition.</t>
        </r>
      </text>
    </comment>
    <comment ref="J63" authorId="0" shapeId="0" xr:uid="{00000000-0006-0000-0400-00003A000000}">
      <text>
        <r>
          <rPr>
            <sz val="11"/>
            <rFont val="Calibri"/>
          </rPr>
          <t>The Samsung Android 15 BYOAD must be configured so that the work profile is removed if the device is no longer receiving security or software updates.</t>
        </r>
      </text>
    </comment>
    <comment ref="K63" authorId="0" shapeId="0" xr:uid="{00000000-0006-0000-0400-00003B000000}">
      <text>
        <r>
          <rPr>
            <sz val="11"/>
            <rFont val="Calibri"/>
          </rPr>
          <t>The Samsung Android device must have the latest available Samsung Android operating system (OS) installed.</t>
        </r>
      </text>
    </comment>
    <comment ref="J64" authorId="0" shapeId="0" xr:uid="{00000000-0006-0000-0400-00003C000000}">
      <text>
        <r>
          <rPr>
            <sz val="11"/>
            <rFont val="Calibri"/>
          </rPr>
          <t>The Samsung Android 15 BYOAD must be configured so that the work profile is removed if the device is no longer receiving security or software updates.</t>
        </r>
      </text>
    </comment>
    <comment ref="K64" authorId="0" shapeId="0" xr:uid="{00000000-0006-0000-0400-00003D000000}">
      <text>
        <r>
          <rPr>
            <sz val="11"/>
            <rFont val="Calibri"/>
          </rPr>
          <t>The Samsung Android device must have the latest available Samsung Android operating system (OS) installed.</t>
        </r>
      </text>
    </comment>
    <comment ref="J70" authorId="0" shapeId="0" xr:uid="{00000000-0006-0000-0400-00003E000000}">
      <text>
        <r>
          <rPr>
            <sz val="11"/>
            <rFont val="Calibri"/>
          </rPr>
          <t>The EMM system supporting the Samsung Android 15 BYOAD must be configured to detect if the Samsung Android 15 BYOAD native security controls are disabled.</t>
        </r>
      </text>
    </comment>
    <comment ref="K70" authorId="0" shapeId="0" xr:uid="{00000000-0006-0000-0400-00003F000000}">
      <text>
        <r>
          <rPr>
            <sz val="11"/>
            <rFont val="Calibri"/>
          </rPr>
          <t>The EMM system supporting the Samsung Android 15 BYOAD must be configured to detect if known malicious applications, blocked, or prohibited applications are installed on the Samsung Android 15 BYOAD (DOD-managed segment only).</t>
        </r>
      </text>
    </comment>
    <comment ref="J73" authorId="0" shapeId="0" xr:uid="{00000000-0006-0000-0400-000040000000}">
      <text>
        <r>
          <rPr>
            <sz val="11"/>
            <rFont val="Calibri"/>
          </rPr>
          <t>The EMM system supporting the Samsung Android 15 BYOAD must be configured to detect if the Samsung Android 15 BYOAD native security controls are disabled.</t>
        </r>
      </text>
    </comment>
    <comment ref="K73" authorId="0" shapeId="0" xr:uid="{00000000-0006-0000-0400-000041000000}">
      <text>
        <r>
          <rPr>
            <sz val="11"/>
            <rFont val="Calibri"/>
          </rPr>
          <t>The EMM system supporting the Samsung Android 15 BYOAD must be configured to detect if known malicious applications, blocked, or prohibited applications are installed on the Samsung Android 15 BYOAD (DOD-managed segment only).</t>
        </r>
      </text>
    </comment>
    <comment ref="J83" authorId="0" shapeId="0" xr:uid="{00000000-0006-0000-0400-000042000000}">
      <text>
        <r>
          <rPr>
            <sz val="11"/>
            <rFont val="Calibri"/>
          </rPr>
          <t>The Samsung Android device work profile must be configured to disable automatic completion of workspace internet browser text input.</t>
        </r>
      </text>
    </comment>
    <comment ref="K83" authorId="0" shapeId="0" xr:uid="{00000000-0006-0000-0400-000043000000}">
      <text>
        <r>
          <rPr>
            <sz val="11"/>
            <rFont val="Calibri"/>
          </rPr>
          <t>The Samsung Android device work profile must be configured to disable the autofill services.</t>
        </r>
      </text>
    </comment>
    <comment ref="J84" authorId="0" shapeId="0" xr:uid="{00000000-0006-0000-0400-000044000000}">
      <text>
        <r>
          <rPr>
            <sz val="11"/>
            <rFont val="Calibri"/>
          </rPr>
          <t>The Samsung Android device work profile must be configured to disable automatic completion of workspace internet browser text input.</t>
        </r>
      </text>
    </comment>
    <comment ref="K84" authorId="0" shapeId="0" xr:uid="{00000000-0006-0000-0400-000045000000}">
      <text>
        <r>
          <rPr>
            <sz val="11"/>
            <rFont val="Calibri"/>
          </rPr>
          <t>The Samsung Android device work profile must be configured to disable the autofill services.</t>
        </r>
      </text>
    </comment>
    <comment ref="J98" authorId="0" shapeId="0" xr:uid="{00000000-0006-0000-0400-000046000000}">
      <text>
        <r>
          <rPr>
            <sz val="11"/>
            <rFont val="Calibri"/>
          </rPr>
          <t>Samsung Android must be configured to not allow backup of all applications, configuration data to remote systems. (This requirement applies to the Work Profile for COPE or BYOAD.)
- Disable Data Sync Framework.</t>
        </r>
      </text>
    </comment>
    <comment ref="J99" authorId="0" shapeId="0" xr:uid="{00000000-0006-0000-0400-000047000000}">
      <text>
        <r>
          <rPr>
            <sz val="11"/>
            <rFont val="Calibri"/>
          </rPr>
          <t>Samsung Android must be configured to not allow backup of all applications, configuration data to remote systems. (This requirement applies to the Work Profile for COPE or BYOAD.)
- Disable Data Sync Framework.</t>
        </r>
      </text>
    </comment>
    <comment ref="J109" authorId="0" shapeId="0" xr:uid="{00000000-0006-0000-0400-000048000000}">
      <text>
        <r>
          <rPr>
            <sz val="11"/>
            <rFont val="Calibri"/>
          </rPr>
          <t>Samsung Android 15 must prohibit DOD VPN profiles in the Personal Profile.</t>
        </r>
      </text>
    </comment>
    <comment ref="K109" authorId="0" shapeId="0" xr:uid="{00000000-0006-0000-0400-000049000000}">
      <text>
        <r>
          <rPr>
            <sz val="11"/>
            <rFont val="Calibri"/>
          </rPr>
          <t>The Samsung Android Work environment must be configured to enforce an application installation policy by specifying an application allowlist that restricts applications by the following characteristics: Names.</t>
        </r>
      </text>
    </comment>
    <comment ref="L109" authorId="0" shapeId="0" xr:uid="{00000000-0006-0000-0400-00004A000000}">
      <text>
        <r>
          <rPr>
            <sz val="11"/>
            <rFont val="Calibri"/>
          </rPr>
          <t>The Samsung Android device work profile must be configured to enforce the system application disable list.</t>
        </r>
      </text>
    </comment>
    <comment ref="J110" authorId="0" shapeId="0" xr:uid="{00000000-0006-0000-0400-00004B000000}">
      <text>
        <r>
          <rPr>
            <sz val="11"/>
            <rFont val="Calibri"/>
          </rPr>
          <t>Samsung Android 15 must prohibit DOD VPN profiles in the Personal Profile.</t>
        </r>
      </text>
    </comment>
    <comment ref="K110" authorId="0" shapeId="0" xr:uid="{00000000-0006-0000-0400-00004C000000}">
      <text>
        <r>
          <rPr>
            <sz val="11"/>
            <rFont val="Calibri"/>
          </rPr>
          <t>The Samsung Android Work environment must be configured to enforce an application installation policy by specifying an application allowlist that restricts applications by the following characteristics: Names.</t>
        </r>
      </text>
    </comment>
    <comment ref="L110" authorId="0" shapeId="0" xr:uid="{00000000-0006-0000-0400-00004D000000}">
      <text>
        <r>
          <rPr>
            <sz val="11"/>
            <rFont val="Calibri"/>
          </rPr>
          <t>The Samsung Android device work profile must be configured to enforce the system application disable list.</t>
        </r>
      </text>
    </comment>
    <comment ref="J117" authorId="0" shapeId="0" xr:uid="{00000000-0006-0000-0400-00004E000000}">
      <text>
        <r>
          <rPr>
            <sz val="11"/>
            <rFont val="Calibri"/>
          </rPr>
          <t>Samsung Android</t>
        </r>
        <r>
          <rPr>
            <sz val="11"/>
            <color rgb="FF000000"/>
            <rFont val="Calibri"/>
          </rPr>
          <t>'</t>
        </r>
        <r>
          <rPr>
            <sz val="11"/>
            <color rgb="FF000000"/>
            <rFont val="Calibri"/>
          </rPr>
          <t>s Work environment must allow only the Administrator (management tool) to perform the following management function: Install/remove DOD root and intermediate PKI certificates.</t>
        </r>
      </text>
    </comment>
    <comment ref="K117" authorId="0" shapeId="0" xr:uid="{00000000-0006-0000-0400-00004F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J125" authorId="0" shapeId="0" xr:uid="{00000000-0006-0000-0400-000050000000}">
      <text>
        <r>
          <rPr>
            <sz val="11"/>
            <rFont val="Calibri"/>
          </rPr>
          <t>Samsung Android device users must complete required training.</t>
        </r>
      </text>
    </comment>
    <comment ref="J126" authorId="0" shapeId="0" xr:uid="{00000000-0006-0000-0400-000051000000}">
      <text>
        <r>
          <rPr>
            <sz val="11"/>
            <rFont val="Calibri"/>
          </rPr>
          <t>Samsung Android device users must complete required training.</t>
        </r>
      </text>
    </comment>
  </commentList>
</comments>
</file>

<file path=xl/sharedStrings.xml><?xml version="1.0" encoding="utf-8"?>
<sst xmlns="http://schemas.openxmlformats.org/spreadsheetml/2006/main" count="2380" uniqueCount="1157">
  <si>
    <t>Id</t>
  </si>
  <si>
    <t>Title</t>
  </si>
  <si>
    <t>Severity</t>
  </si>
  <si>
    <t>Component</t>
  </si>
  <si>
    <t>MoSCoW</t>
  </si>
  <si>
    <t>OpsImpact</t>
  </si>
  <si>
    <t>Phase</t>
  </si>
  <si>
    <t>ImplStatus</t>
  </si>
  <si>
    <t>Notes</t>
  </si>
  <si>
    <t>Remediation</t>
  </si>
  <si>
    <t>Description</t>
  </si>
  <si>
    <t>Audit</t>
  </si>
  <si>
    <t>Status</t>
  </si>
  <si>
    <t>LogID</t>
  </si>
  <si>
    <t>V-272498</t>
  </si>
  <si>
    <r>
      <rPr>
        <sz val="11"/>
        <rFont val="Calibri"/>
      </rPr>
      <t>The EMM system supporting the Samsung Android 15 BYOAD must be configured for autonomous monitoring, compliance, and validation to ensure security/configuration settings of mobile devices do not deviate from the approved configuration baseline.</t>
    </r>
  </si>
  <si>
    <t>CAT II (Medium)</t>
  </si>
  <si>
    <t>Component-1</t>
  </si>
  <si>
    <t>Unassigned</t>
  </si>
  <si>
    <t>Unassessed</t>
  </si>
  <si>
    <t>Pending</t>
  </si>
  <si>
    <t/>
  </si>
  <si>
    <r>
      <rPr>
        <sz val="11"/>
        <color rgb="FF000000"/>
        <rFont val="Calibri"/>
      </rPr>
      <t>Configure the EMM system supporting the Samsung Android 15 BYOAD to conduct autonomous monitoring, compliance, and validation to ensure security/configuration settings of mobile devices do not deviate from the approved configuration baseline. 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</si>
  <si>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t>
    </r>
    <r>
      <rPr>
        <sz val="11"/>
        <color rgb="FF000000"/>
        <rFont val="Calibri"/>
      </rPr>
      <t xml:space="preserve">
</t>
    </r>
    <r>
      <rPr>
        <sz val="11"/>
        <color rgb="FF000000"/>
        <rFont val="Calibri"/>
      </rPr>
      <t>Examples of possible EMM security controls are as follows:</t>
    </r>
    <r>
      <rPr>
        <sz val="11"/>
        <color rgb="FF000000"/>
        <rFont val="Calibri"/>
      </rPr>
      <t xml:space="preserve">
</t>
    </r>
    <r>
      <rPr>
        <sz val="11"/>
        <color rgb="FF000000"/>
        <rFont val="Calibri"/>
      </rPr>
      <t>1. Device access restrictions: Restrict or isolate access based on the device access type (i.e., from the internet), authentication type (e.g., password), credential strength, etc.</t>
    </r>
    <r>
      <rPr>
        <sz val="11"/>
        <color rgb="FF000000"/>
        <rFont val="Calibri"/>
      </rPr>
      <t xml:space="preserve">
</t>
    </r>
    <r>
      <rPr>
        <sz val="11"/>
        <color rgb="FF000000"/>
        <rFont val="Calibri"/>
      </rPr>
      <t>2. User and device activity monitoring: Configured to detect anomalous activity, malicious activity, and unauthorized attempts to access DOD information.</t>
    </r>
    <r>
      <rPr>
        <sz val="11"/>
        <color rgb="FF000000"/>
        <rFont val="Calibri"/>
      </rPr>
      <t xml:space="preserve">
</t>
    </r>
    <r>
      <rPr>
        <sz val="11"/>
        <color rgb="FF000000"/>
        <rFont val="Calibri"/>
      </rPr>
      <t>3. Device health tracking: Monitor device attestation, health, and agents reporting compromised applications, connections, intrusions, and/or signatures.</t>
    </r>
    <r>
      <rPr>
        <sz val="11"/>
        <color rgb="FF000000"/>
        <rFont val="Calibri"/>
      </rPr>
      <t xml:space="preserve">
</t>
    </r>
    <r>
      <rPr>
        <sz val="11"/>
        <color rgb="FF000000"/>
        <rFont val="Calibri"/>
      </rPr>
      <t>Reference: DOD policy "Use of Non-Government Mobile Devices" (3.a.(3)ii, 3.b.(2)ii.1 &amp; 2).</t>
    </r>
    <r>
      <rPr>
        <sz val="11"/>
        <color rgb="FF000000"/>
        <rFont val="Calibri"/>
      </rPr>
      <t xml:space="preserve">
</t>
    </r>
    <r>
      <rPr>
        <sz val="11"/>
        <color rgb="FF000000"/>
        <rFont val="Calibri"/>
      </rPr>
      <t>SFR ID: FMT_SMF_EXT.1.1 #47</t>
    </r>
  </si>
  <si>
    <r>
      <rPr>
        <sz val="11"/>
        <color rgb="FF000000"/>
        <rFont val="Calibri"/>
      </rPr>
      <t>Verify the EMM system supporting the Samsung Android 15 BYOAD has been configured to conduct autonomous monitoring, compliance, and validation to ensure security/configuration settings of mobile devices do not deviate from the approved configuration baseline. The exact procedure will depend on the EMM system used at the site.</t>
    </r>
    <r>
      <rPr>
        <sz val="11"/>
        <color rgb="FF000000"/>
        <rFont val="Calibri"/>
      </rPr>
      <t xml:space="preserve">
</t>
    </r>
    <r>
      <rPr>
        <sz val="11"/>
        <color rgb="FF000000"/>
        <rFont val="Calibri"/>
      </rPr>
      <t>If the EMM system supporting the Samsung Android 15 BYOAD has not been configured to conduct autonomous monitoring, compliance, and validation to ensure security/configuration settings of mobile devices, this is a finding.</t>
    </r>
  </si>
  <si>
    <t>V-272499</t>
  </si>
  <si>
    <r>
      <rPr>
        <sz val="11"/>
        <rFont val="Calibri"/>
      </rPr>
      <t>The EMM system supporting the Samsung Android 15 BYOAD must be configured to initiate autonomous monitoring, compliance, and validation prior to granting the Samsung Android 15 BYOAD access to DOD information and IT resources.</t>
    </r>
  </si>
  <si>
    <r>
      <rPr>
        <sz val="11"/>
        <color rgb="FF000000"/>
        <rFont val="Calibri"/>
      </rPr>
      <t>Configure the EMM system supporting the Samsung Android 15 BYOAD to initiate autonomous monitoring, compliance, and validation prior to granting the BYOAD access to DOD information and IT resources. 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</si>
  <si>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</si>
  <si>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system supporting the Samsung Android 15 BYOAD has been configured to initiate autonomous monitoring, compliance, and validation prior to granting the BYOAD access to DOD information and IT resources. The exact procedure will depend on the EMM system used at the site.</t>
    </r>
    <r>
      <rPr>
        <sz val="11"/>
        <color rgb="FF000000"/>
        <rFont val="Calibri"/>
      </rPr>
      <t xml:space="preserve">
</t>
    </r>
    <r>
      <rPr>
        <sz val="11"/>
        <color rgb="FF000000"/>
        <rFont val="Calibri"/>
      </rPr>
      <t>If the EMM system supporting the Samsung Android 15 BYOAD has not been configured to initiate autonomous monitoring, compliance, and validation prior to granting the BYOAD access to DOD information and IT resources, this is a finding.</t>
    </r>
  </si>
  <si>
    <t>V-272500</t>
  </si>
  <si>
    <r>
      <rPr>
        <sz val="11"/>
        <rFont val="Calibri"/>
      </rPr>
      <t>The EMM system supporting the Samsung Android 15 BYOAD must be configured to detect if the Samsung Android 15 BYOAD native security controls are disabled.</t>
    </r>
  </si>
  <si>
    <r>
      <rPr>
        <sz val="11"/>
        <color rgb="FF000000"/>
        <rFont val="Calibri"/>
      </rPr>
      <t>Configure the EMM system supporting the Samsung Android 15 BYOAD to detect if the BYOAD native security controls are disabled. The exact procedure will depend on the EMM system used at the site.</t>
    </r>
  </si>
  <si>
    <r>
      <rPr>
        <sz val="11"/>
        <color rgb="FF000000"/>
        <rFont val="Calibri"/>
      </rPr>
      <t>Examples of indicators that the native device security controls have been disabled include jailbroken or rooted devices.</t>
    </r>
    <r>
      <rPr>
        <sz val="11"/>
        <color rgb="FF000000"/>
        <rFont val="Calibri"/>
      </rPr>
      <t xml:space="preserve">
</t>
    </r>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 Detection via collecting and analysis of BYOAD generated logs for noncompliance indicators is acceptable.</t>
    </r>
    <r>
      <rPr>
        <sz val="11"/>
        <color rgb="FF000000"/>
        <rFont val="Calibri"/>
      </rPr>
      <t xml:space="preserve">
</t>
    </r>
    <r>
      <rPr>
        <sz val="11"/>
        <color rgb="FF000000"/>
        <rFont val="Calibri"/>
      </rPr>
      <t>This detection capability must be implemented prior to BYOAD access to DOD information and IT resources and continuously monitored on the DOD-managed segment of the BYOAD enrolled in the program. If non-DOD information (i.e., personal user data, device information) outside the DOD-managed segment of the BYOAD is required to be accessed, collected, monitored, tracked (i.e., location), or maintained, the circumstances under which this may be done must be outlined in the user agreement.</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</si>
  <si>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system supporting the Samsung Android 15 BYOAD has been configured to detect if the BYOAD native security controls are disabled. The exact procedure will depend on the EMM system used at the site.</t>
    </r>
    <r>
      <rPr>
        <sz val="11"/>
        <color rgb="FF000000"/>
        <rFont val="Calibri"/>
      </rPr>
      <t xml:space="preserve">
</t>
    </r>
    <r>
      <rPr>
        <sz val="11"/>
        <color rgb="FF000000"/>
        <rFont val="Calibri"/>
      </rPr>
      <t>If the EMM system supporting the Samsung Android 15 BYOAD is not configured to detect if the BYOAD native security controls are disabled, this is a finding.</t>
    </r>
  </si>
  <si>
    <t>V-272501</t>
  </si>
  <si>
    <r>
      <rPr>
        <sz val="11"/>
        <rFont val="Calibri"/>
      </rPr>
      <t>The EMM system supporting the Samsung Android 15 BYOAD must be configured to detect if known malicious applications, blocked, or prohibited applications are installed on the Samsung Android 15 BYOAD (DOD-managed segment only).</t>
    </r>
  </si>
  <si>
    <r>
      <rPr>
        <sz val="11"/>
        <color rgb="FF000000"/>
        <rFont val="Calibri"/>
      </rPr>
      <t>Implement an app vetting process before work profile apps are placed in the MDM app repository.</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</si>
  <si>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 Detection via collecting and analysis of BYOAD generated logs for noncompliance indicators is acceptable.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detection capability must be implemented prior to Approved Mobile Device (AMD) (called BYOAD device in the STIG) enrollment, AMD access to DOD information and IT resources, and continuously monitored on the DOD-managed segment of the AMD enrolled in the program. If non-DOD information (i.e., personal user data, device information) outside the DOD-managed segment of the AMD is required to be accessed, collected, monitored, tracked (i.e., location), or maintained, the circumstances under which this may be done must be outlined in the user agreement.</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</si>
  <si>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an app vetting process is being used to vet apps before work profile apps are placed in the MDM app repository.</t>
    </r>
    <r>
      <rPr>
        <sz val="11"/>
        <color rgb="FF000000"/>
        <rFont val="Calibri"/>
      </rPr>
      <t xml:space="preserve">
</t>
    </r>
    <r>
      <rPr>
        <sz val="11"/>
        <color rgb="FF000000"/>
        <rFont val="Calibri"/>
      </rPr>
      <t>If an app vetting process is not being used to vet apps before work profile apps are placed in the MDM app repository, this is a finding.</t>
    </r>
  </si>
  <si>
    <t>V-272503</t>
  </si>
  <si>
    <r>
      <rPr>
        <sz val="11"/>
        <rFont val="Calibri"/>
      </rPr>
      <t>The EMM detection/monitoring system must use continuous monitoring of enrolled Samsung Android 15 BYOAD.</t>
    </r>
  </si>
  <si>
    <r>
      <rPr>
        <sz val="11"/>
        <color rgb="FF000000"/>
        <rFont val="Calibri"/>
      </rPr>
      <t>Configure the EMM detection/monitoring system to use continuous monitoring of enrolled Samsung Android 15 BYOAD. 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</si>
  <si>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 Continuous monitoring must be used to ensure all noncompliance events will be seen by the detection system.</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</si>
  <si>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detection/monitoring system is configured to use continuous monitoring of enrolled Samsung Android 15 BYOAD. The exact procedure will depend on the EMM system used at the site.</t>
    </r>
    <r>
      <rPr>
        <sz val="11"/>
        <color rgb="FF000000"/>
        <rFont val="Calibri"/>
      </rPr>
      <t xml:space="preserve">
</t>
    </r>
    <r>
      <rPr>
        <sz val="11"/>
        <color rgb="FF000000"/>
        <rFont val="Calibri"/>
      </rPr>
      <t>If the EMM detection/monitoring system is not configured to use continuous monitoring of enrolled Samsung Android 15 BYOAD, this is a finding.</t>
    </r>
  </si>
  <si>
    <t>V-272504</t>
  </si>
  <si>
    <r>
      <rPr>
        <sz val="11"/>
        <rFont val="Calibri"/>
      </rPr>
      <t>The Samsung Android 15 BYOAD must be configured to either disable access to DOD data and IT systems and user accounts or wipe the work profile if the EMM system detects native security controls are disabled.</t>
    </r>
  </si>
  <si>
    <r>
      <rPr>
        <sz val="11"/>
        <color rgb="FF000000"/>
        <rFont val="Calibri"/>
      </rPr>
      <t>Configure the EMM to either disable access to DOD data and IT systems and user accounts on the Samsung Android 15 BYOAD or wipe the work profile if it has been detected that native BYOAD security controls are disabled (e.g., jailbroken/rooted). The exact procedure will depend on the EMM system used at the site.</t>
    </r>
  </si>
  <si>
    <r>
      <rPr>
        <sz val="11"/>
        <color rgb="FF000000"/>
        <rFont val="Calibri"/>
      </rPr>
      <t>Examples of indicators that the native device security controls have been disabled include jailbroken or rooted devices.</t>
    </r>
    <r>
      <rPr>
        <sz val="11"/>
        <color rgb="FF000000"/>
        <rFont val="Calibri"/>
      </rPr>
      <t xml:space="preserve">
</t>
    </r>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Note: The site should review DOD and local data retention policies before wiping the work profile of a BYOAD device.</t>
    </r>
    <r>
      <rPr>
        <sz val="11"/>
        <color rgb="FF000000"/>
        <rFont val="Calibri"/>
      </rPr>
      <t xml:space="preserve">
</t>
    </r>
    <r>
      <rPr>
        <sz val="11"/>
        <color rgb="FF000000"/>
        <rFont val="Calibri"/>
      </rPr>
      <t>Reference: DOD policy "Use of Non-Government Mobile Devices" (3.b.(4) 3.b.(5)i).</t>
    </r>
    <r>
      <rPr>
        <sz val="11"/>
        <color rgb="FF000000"/>
        <rFont val="Calibri"/>
      </rPr>
      <t xml:space="preserve">
</t>
    </r>
    <r>
      <rPr>
        <sz val="11"/>
        <color rgb="FF000000"/>
        <rFont val="Calibri"/>
      </rPr>
      <t>SFR ID: FMT_SMF_EXT.1.1 #47</t>
    </r>
  </si>
  <si>
    <r>
      <rPr>
        <sz val="11"/>
        <color rgb="FF000000"/>
        <rFont val="Calibri"/>
      </rPr>
      <t>Verify the EMM has been configured to either disable access to DOD data, IT systems, and user accounts on the Samsung Android 15 BYOAD or wipe the work profile if it has been detected that native BYOAD security controls are disabled (e.g., jailbroken/rooted). The exact procedure will depend on the EMM system used at the site.</t>
    </r>
    <r>
      <rPr>
        <sz val="11"/>
        <color rgb="FF000000"/>
        <rFont val="Calibri"/>
      </rPr>
      <t xml:space="preserve">
</t>
    </r>
    <r>
      <rPr>
        <sz val="11"/>
        <color rgb="FF000000"/>
        <rFont val="Calibri"/>
      </rPr>
      <t>If the EMM has not been configured to either disable access to DOD data, IT systems, and user accounts on the Samsung Android 15 BYOAD or wipe the work profile if it has been detected that native BYOAD security controls are disabled, this is a finding.</t>
    </r>
  </si>
  <si>
    <t>V-272505</t>
  </si>
  <si>
    <r>
      <rPr>
        <sz val="11"/>
        <rFont val="Calibri"/>
      </rPr>
      <t>The Samsung Android 15 BYOAD must be configured to either disable access to DOD data and IT systems and user accounts or wipe the work profile if the EMM system detects the Samsung Android 15 BYOAD device has known malicious, blocked, or prohibited applications, or configured to access nonapproved third-party applications stores in the work profile.</t>
    </r>
  </si>
  <si>
    <r>
      <rPr>
        <sz val="11"/>
        <color rgb="FF000000"/>
        <rFont val="Calibri"/>
      </rPr>
      <t>Configure the EMM system to either disable access to DOD data and IT systems and user accounts or wipe the work profile if it has detected the Samsung Android 15 BYOAD device has known malicious, blocked, or prohibited managed applications, or configured to access nonapproved third-party applications stores for managed apps. The exact procedure will depend on the EMM system used at the site.</t>
    </r>
  </si>
  <si>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</si>
  <si>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system has been configured to either disable access to DOD data and IT systems and user accounts or the work profile if it has detected the Samsung Android 15 BYOAD device has known malicious, blocked, or prohibited managed applications, or configured to access nonapproved third-party applications stores for managed apps. The exact procedure will depend on the EMM system used at the site.</t>
    </r>
    <r>
      <rPr>
        <sz val="11"/>
        <color rgb="FF000000"/>
        <rFont val="Calibri"/>
      </rPr>
      <t xml:space="preserve">
</t>
    </r>
    <r>
      <rPr>
        <sz val="11"/>
        <color rgb="FF000000"/>
        <rFont val="Calibri"/>
      </rPr>
      <t>If the EMM system has not been configured to either disable access to DOD data and IT systems and user accounts or wipe the work profile if it has detected the Samsung Android 15 BYOAD device has known malicious, blocked, or prohibited managed applications, or configured to access nonapproved third-party applications stores for managed apps, this is a finding.</t>
    </r>
  </si>
  <si>
    <t>V-272506</t>
  </si>
  <si>
    <r>
      <rPr>
        <sz val="11"/>
        <rFont val="Calibri"/>
      </rPr>
      <t>The Samsung Android 15 BYOAD must be configured so that the work profile is removed if the device is no longer receiving security or software updates.</t>
    </r>
  </si>
  <si>
    <r>
      <rPr>
        <sz val="11"/>
        <color rgb="FF000000"/>
        <rFont val="Calibri"/>
      </rPr>
      <t>Configure the EMM system so the work profile is removed if the Samsung Android 15 BYOAD is no longer receiving security or software updates. The exact procedure will depend on the EMM system used at the site.</t>
    </r>
  </si>
  <si>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Reference: DOD policy "Use of Non-Government Mobile Devices" (3.b.(1)ii).</t>
    </r>
    <r>
      <rPr>
        <sz val="11"/>
        <color rgb="FF000000"/>
        <rFont val="Calibri"/>
      </rPr>
      <t xml:space="preserve">
</t>
    </r>
    <r>
      <rPr>
        <sz val="11"/>
        <color rgb="FF000000"/>
        <rFont val="Calibri"/>
      </rPr>
      <t>SFR ID: FMT_SMF_EXT.1.1 #47</t>
    </r>
  </si>
  <si>
    <r>
      <rPr>
        <sz val="11"/>
        <color rgb="FF000000"/>
        <rFont val="Calibri"/>
      </rPr>
      <t>Verify the EMM system is configured to wipe the work profile if the Samsung Android 15 BYOAD is no longer receiving security or software updates. The exact procedure will depend on the EMM system used at the site.</t>
    </r>
    <r>
      <rPr>
        <sz val="11"/>
        <color rgb="FF000000"/>
        <rFont val="Calibri"/>
      </rPr>
      <t xml:space="preserve">
</t>
    </r>
    <r>
      <rPr>
        <sz val="11"/>
        <color rgb="FF000000"/>
        <rFont val="Calibri"/>
      </rPr>
      <t>If the EMM system is not configured to wipe the work profile if the Samsung Android 15 BYOAD is no longer receiving security or software updates, this is a finding.</t>
    </r>
  </si>
  <si>
    <t>V-272507</t>
  </si>
  <si>
    <r>
      <rPr>
        <sz val="11"/>
        <rFont val="Calibri"/>
      </rPr>
      <t>The Samsung Android 15 BYOAD and DOD enterprise must be configured to limit access to only AO-approved, corporate-owned enterprise IT resources.</t>
    </r>
  </si>
  <si>
    <t>CAT I (High)</t>
  </si>
  <si>
    <r>
      <rPr>
        <sz val="11"/>
        <color rgb="FF000000"/>
        <rFont val="Calibri"/>
      </rPr>
      <t>Configure the EMM system and DOD enterprise to limit the Samsung Android 15 BYOAD access to only AO-approved enterprise IT resources. The exact procedure will depend on the EMM system used and IT resources at the site.</t>
    </r>
  </si>
  <si>
    <r>
      <rPr>
        <sz val="11"/>
        <color rgb="FF000000"/>
        <rFont val="Calibri"/>
      </rPr>
      <t>Note: IT resources includes DOD networks and applications (for example, DOD email).</t>
    </r>
    <r>
      <rPr>
        <sz val="11"/>
        <color rgb="FF000000"/>
        <rFont val="Calibri"/>
      </rPr>
      <t xml:space="preserve">
</t>
    </r>
    <r>
      <rPr>
        <sz val="11"/>
        <color rgb="FF000000"/>
        <rFont val="Calibri"/>
      </rPr>
      <t>The system administrator must have the capability to limit access of the BYOAD to DOD networks and DOD IT resources based on mission needs and risk. An adversary could exploit vulnerabilities created by the weaker configuration to compromise DOD sensitive information. The AO should document networks, IT resources, and enterprise applications that BYOAD can access.</t>
    </r>
    <r>
      <rPr>
        <sz val="11"/>
        <color rgb="FF000000"/>
        <rFont val="Calibri"/>
      </rPr>
      <t xml:space="preserve">
</t>
    </r>
    <r>
      <rPr>
        <sz val="11"/>
        <color rgb="FF000000"/>
        <rFont val="Calibri"/>
      </rPr>
      <t>Examples of EMM security controls are as follows:</t>
    </r>
    <r>
      <rPr>
        <sz val="11"/>
        <color rgb="FF000000"/>
        <rFont val="Calibri"/>
      </rPr>
      <t xml:space="preserve">
</t>
    </r>
    <r>
      <rPr>
        <sz val="11"/>
        <color rgb="FF000000"/>
        <rFont val="Calibri"/>
      </rPr>
      <t>1. Device access restrictions: Restrict or isolate access based on the device access type (i.e., from the internet), authentication type (e.g., password), credential strength, etc.</t>
    </r>
    <r>
      <rPr>
        <sz val="11"/>
        <color rgb="FF000000"/>
        <rFont val="Calibri"/>
      </rPr>
      <t xml:space="preserve">
</t>
    </r>
    <r>
      <rPr>
        <sz val="11"/>
        <color rgb="FF000000"/>
        <rFont val="Calibri"/>
      </rPr>
      <t>2. User and device activity monitoring: Configured to detect anomalous activity, malicious activity, and unauthorized attempts to access DOD information.</t>
    </r>
    <r>
      <rPr>
        <sz val="11"/>
        <color rgb="FF000000"/>
        <rFont val="Calibri"/>
      </rPr>
      <t xml:space="preserve">
</t>
    </r>
    <r>
      <rPr>
        <sz val="11"/>
        <color rgb="FF000000"/>
        <rFont val="Calibri"/>
      </rPr>
      <t>3. Device health tracking: Monitor device attestation, health, and agents reporting compromised applications, connections, intrusions, and/or signatures.</t>
    </r>
    <r>
      <rPr>
        <sz val="11"/>
        <color rgb="FF000000"/>
        <rFont val="Calibri"/>
      </rPr>
      <t xml:space="preserve">
</t>
    </r>
    <r>
      <rPr>
        <sz val="11"/>
        <color rgb="FF000000"/>
        <rFont val="Calibri"/>
      </rPr>
      <t>Reference: DOD policy "Use of Non-Government Mobile Devices" (3.b.(2)ii).</t>
    </r>
    <r>
      <rPr>
        <sz val="11"/>
        <color rgb="FF000000"/>
        <rFont val="Calibri"/>
      </rPr>
      <t xml:space="preserve">
</t>
    </r>
    <r>
      <rPr>
        <sz val="11"/>
        <color rgb="FF000000"/>
        <rFont val="Calibri"/>
      </rPr>
      <t>SFR ID: FMT_SMF_EXT.1.1 #47</t>
    </r>
  </si>
  <si>
    <r>
      <rPr>
        <sz val="11"/>
        <color rgb="FF000000"/>
        <rFont val="Calibri"/>
      </rPr>
      <t>Verify the EMM system and DOD enterprise have been configured to limit the Samsung Android 15 BYOAD access to only AO-approved enterprise IT resources. The exact procedure will depend on the EMM system used and IT resources at the site.</t>
    </r>
    <r>
      <rPr>
        <sz val="11"/>
        <color rgb="FF000000"/>
        <rFont val="Calibri"/>
      </rPr>
      <t xml:space="preserve">
</t>
    </r>
    <r>
      <rPr>
        <sz val="11"/>
        <color rgb="FF000000"/>
        <rFont val="Calibri"/>
      </rPr>
      <t>If the EMM system and DOD enterprise have not been configured to limit Samsung Android 15 BYOAD access to only AO-approved enterprise IT resources, this is a finding.</t>
    </r>
  </si>
  <si>
    <t>V-272516</t>
  </si>
  <si>
    <r>
      <rPr>
        <sz val="11"/>
        <rFont val="Calibri"/>
      </rPr>
      <t>The EMM system supporting the Samsung Android 15 BYOAD must be NIAP validated (included on the NIAP list of compliant products or products in evaluation) unless the DOD CIO has granted an Approved Exception to Policy (E2P).</t>
    </r>
  </si>
  <si>
    <r>
      <rPr>
        <sz val="11"/>
        <color rgb="FF000000"/>
        <rFont val="Calibri"/>
      </rPr>
      <t>Only use an EMM system supporting the Samsung Android 15 BYOAD that is NIAP-validated (included on the NIAP list of compliant products or products in evaluation), unless the DOD CIO has granted an Approved Exception to Policy (E2P).</t>
    </r>
    <r>
      <rPr>
        <sz val="11"/>
        <color rgb="FF000000"/>
        <rFont val="Calibri"/>
      </rPr>
      <t xml:space="preserve">
</t>
    </r>
    <r>
      <rPr>
        <sz val="11"/>
        <color rgb="FF000000"/>
        <rFont val="Calibri"/>
      </rPr>
      <t>Note: For a VMI solution, both the client and server components must be NIAP compliant.</t>
    </r>
  </si>
  <si>
    <r>
      <rPr>
        <sz val="11"/>
        <color rgb="FF000000"/>
        <rFont val="Calibri"/>
      </rPr>
      <t>Note: For a VMI solution, both the client and server must be NIAP compliant.</t>
    </r>
    <r>
      <rPr>
        <sz val="11"/>
        <color rgb="FF000000"/>
        <rFont val="Calibri"/>
      </rPr>
      <t xml:space="preserve">
</t>
    </r>
    <r>
      <rPr>
        <sz val="11"/>
        <color rgb="FF000000"/>
        <rFont val="Calibri"/>
      </rPr>
      <t xml:space="preserve">Nonapproved EMM systems may not include sufficient controls to protect work data, applications, and networks from malware or adversary attack. EMM: mobile device management (MDM), mobile application management (MAM), mobile content management (MCM), or virtual mobile infrastructure (VMI). </t>
    </r>
    <r>
      <rPr>
        <sz val="11"/>
        <color rgb="FF000000"/>
        <rFont val="Calibri"/>
      </rPr>
      <t xml:space="preserve">
</t>
    </r>
    <r>
      <rPr>
        <sz val="11"/>
        <color rgb="FF000000"/>
        <rFont val="Calibri"/>
      </rPr>
      <t>Components must only approve devices listed on the NIAP list of compliant products or products listed in evaluation at the following links respectfully:</t>
    </r>
    <r>
      <rPr>
        <sz val="11"/>
        <color rgb="FF000000"/>
        <rFont val="Calibri"/>
      </rPr>
      <t xml:space="preserve">
</t>
    </r>
    <r>
      <rPr>
        <sz val="11"/>
        <color rgb="FF000000"/>
        <rFont val="Calibri"/>
      </rPr>
      <t>- https://www.niap-ccevs.org/Product/</t>
    </r>
    <r>
      <rPr>
        <sz val="11"/>
        <color rgb="FF000000"/>
        <rFont val="Calibri"/>
      </rPr>
      <t xml:space="preserve">
</t>
    </r>
    <r>
      <rPr>
        <sz val="11"/>
        <color rgb="FF000000"/>
        <rFont val="Calibri"/>
      </rPr>
      <t>- https://www.niap-ccevs.org/Product/PINE.cfm</t>
    </r>
    <r>
      <rPr>
        <sz val="11"/>
        <color rgb="FF000000"/>
        <rFont val="Calibri"/>
      </rPr>
      <t xml:space="preserve">
</t>
    </r>
    <r>
      <rPr>
        <sz val="11"/>
        <color rgb="FF000000"/>
        <rFont val="Calibri"/>
      </rPr>
      <t>Reference: DOD policy "Use of Non-Government Mobile Devices" (3.a.(2)).</t>
    </r>
    <r>
      <rPr>
        <sz val="11"/>
        <color rgb="FF000000"/>
        <rFont val="Calibri"/>
      </rPr>
      <t xml:space="preserve">
</t>
    </r>
    <r>
      <rPr>
        <sz val="11"/>
        <color rgb="FF000000"/>
        <rFont val="Calibri"/>
      </rPr>
      <t>SFR ID: FMT_SMF_EXT.1.1 #47</t>
    </r>
  </si>
  <si>
    <r>
      <rPr>
        <sz val="11"/>
        <color rgb="FF000000"/>
        <rFont val="Calibri"/>
      </rPr>
      <t>Verify the EMM system supporting the Samsung Android 15 BYOAD is NIAP-validated (included on the NIAP list of compliant products or products in evaluation). If not, verify the DOD CIO has granted an Approved Exception to Policy (E2P).</t>
    </r>
    <r>
      <rPr>
        <sz val="11"/>
        <color rgb="FF000000"/>
        <rFont val="Calibri"/>
      </rPr>
      <t xml:space="preserve">
</t>
    </r>
    <r>
      <rPr>
        <sz val="11"/>
        <color rgb="FF000000"/>
        <rFont val="Calibri"/>
      </rPr>
      <t>Note: For a VMI solution, both the client and server components must be NIAP compliant.</t>
    </r>
    <r>
      <rPr>
        <sz val="11"/>
        <color rgb="FF000000"/>
        <rFont val="Calibri"/>
      </rPr>
      <t xml:space="preserve">
</t>
    </r>
    <r>
      <rPr>
        <sz val="11"/>
        <color rgb="FF000000"/>
        <rFont val="Calibri"/>
      </rPr>
      <t>If the EMM system supporting the Samsung Android 15 BYOAD is not NIAP-validated (included on the NIAP list of compliant products or products in evaluation) and the DOD CIO has not granted an Approved Exception to Policy (E2P), this is a finding.</t>
    </r>
  </si>
  <si>
    <t>V-272517</t>
  </si>
  <si>
    <r>
      <rPr>
        <sz val="11"/>
        <rFont val="Calibri"/>
      </rPr>
      <t>The user agreement must include a description of what personal data and information is being monitored, collected, or managed by the EMM system or deployed agents or tools.</t>
    </r>
  </si>
  <si>
    <t>CAT III (Low)</t>
  </si>
  <si>
    <r>
      <rPr>
        <sz val="11"/>
        <color rgb="FF000000"/>
        <rFont val="Calibri"/>
      </rPr>
      <t>Include a description of what personal data and information is being monitored, collected, or managed by the EMM system or deployed agents or tools in the user agreement.</t>
    </r>
  </si>
  <si>
    <r>
      <rPr>
        <sz val="11"/>
        <color rgb="FF000000"/>
        <rFont val="Calibri"/>
      </rPr>
      <t>DOD policy states BYOAD owners must sign a user agreement and be made aware of what personal data and activities will be monitored by the Enterprise by including this information in the user agreement.</t>
    </r>
    <r>
      <rPr>
        <sz val="11"/>
        <color rgb="FF000000"/>
        <rFont val="Calibri"/>
      </rPr>
      <t xml:space="preserve">
</t>
    </r>
    <r>
      <rPr>
        <sz val="11"/>
        <color rgb="FF000000"/>
        <rFont val="Calibri"/>
      </rPr>
      <t>Reference: DOD policy "Use of Non-Government Mobile Devices" (3.a.(3)ii, and 3.c.(4)).</t>
    </r>
    <r>
      <rPr>
        <sz val="11"/>
        <color rgb="FF000000"/>
        <rFont val="Calibri"/>
      </rPr>
      <t xml:space="preserve">
</t>
    </r>
    <r>
      <rPr>
        <sz val="11"/>
        <color rgb="FF000000"/>
        <rFont val="Calibri"/>
      </rPr>
      <t>SFR ID: FMT_SMF_EXT.1.1 #47</t>
    </r>
  </si>
  <si>
    <r>
      <rPr>
        <sz val="11"/>
        <color rgb="FF000000"/>
        <rFont val="Calibri"/>
      </rPr>
      <t>Verify the user agreement includes a description of what personal data and information is being monitored, collected, or managed by the EMM system or deployed agents or tools.</t>
    </r>
    <r>
      <rPr>
        <sz val="11"/>
        <color rgb="FF000000"/>
        <rFont val="Calibri"/>
      </rPr>
      <t xml:space="preserve">
</t>
    </r>
    <r>
      <rPr>
        <sz val="11"/>
        <color rgb="FF000000"/>
        <rFont val="Calibri"/>
      </rPr>
      <t>If the user agreement does not include a description of what personal data and information is being monitored, collected, or managed by the EMM system or deployed agents or tools, this is a finding.</t>
    </r>
  </si>
  <si>
    <t>V-272518</t>
  </si>
  <si>
    <r>
      <rPr>
        <sz val="11"/>
        <rFont val="Calibri"/>
      </rPr>
      <t>The DOD Mobile Service Provider must not allow Samsung Android 15 BYOADs in facilities where personally owned mobile devices are prohibited.</t>
    </r>
  </si>
  <si>
    <r>
      <rPr>
        <sz val="11"/>
        <color rgb="FF000000"/>
        <rFont val="Calibri"/>
      </rPr>
      <t>Do not allow BYOADs in facilities where personally owned mobile devices are prohibited.</t>
    </r>
  </si>
  <si>
    <r>
      <rPr>
        <sz val="11"/>
        <color rgb="FF000000"/>
        <rFont val="Calibri"/>
      </rPr>
      <t xml:space="preserve">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 </t>
    </r>
    <r>
      <rPr>
        <sz val="11"/>
        <color rgb="FF000000"/>
        <rFont val="Calibri"/>
      </rPr>
      <t xml:space="preserve">
</t>
    </r>
    <r>
      <rPr>
        <sz val="11"/>
        <color rgb="FF000000"/>
        <rFont val="Calibri"/>
      </rPr>
      <t>Follow local physical security procedures regarding allowing or prohibiting personally owned mobile devices in a DOD facility. If BYOAD devices are brought into facilities where the AO has determined the risk of using personal devices is unacceptable, this could lead to the exposure of sensitive DOD data.</t>
    </r>
    <r>
      <rPr>
        <sz val="11"/>
        <color rgb="FF000000"/>
        <rFont val="Calibri"/>
      </rPr>
      <t xml:space="preserve">
</t>
    </r>
    <r>
      <rPr>
        <sz val="11"/>
        <color rgb="FF000000"/>
        <rFont val="Calibri"/>
      </rPr>
      <t>SFR ID: FMT_SMF_EXT.1.1 #47</t>
    </r>
  </si>
  <si>
    <r>
      <rPr>
        <sz val="11"/>
        <color rgb="FF000000"/>
        <rFont val="Calibri"/>
      </rPr>
      <t>Verify the DOD Mobile Service Provider or information system security officer (ISSO)/information system security manager (ISSM) do not allow BYOADs in facilities where personally owned mobile devices are prohibited.</t>
    </r>
    <r>
      <rPr>
        <sz val="11"/>
        <color rgb="FF000000"/>
        <rFont val="Calibri"/>
      </rPr>
      <t xml:space="preserve">
</t>
    </r>
    <r>
      <rPr>
        <sz val="11"/>
        <color rgb="FF000000"/>
        <rFont val="Calibri"/>
      </rPr>
      <t>If the DOD Mobile Service Provider or ISSO/ISSM allows BYOADs in facilities where personally owned mobile devices are prohibited, this is a finding.</t>
    </r>
  </si>
  <si>
    <t>V-272519</t>
  </si>
  <si>
    <r>
      <rPr>
        <sz val="11"/>
        <rFont val="Calibri"/>
      </rPr>
      <t>The Samsung Android 15 BYOAD must be configured to disable device cameras and/or microphones when brought into DOD facilities where mobile phone cameras and/or microphones are prohibited.</t>
    </r>
  </si>
  <si>
    <r>
      <rPr>
        <sz val="11"/>
        <color rgb="FF000000"/>
        <rFont val="Calibri"/>
      </rPr>
      <t>It is not possible to disable phone cameras and/or microphones when in BYOD mode. Therefore, do not allow Samsung Android 15 BYOADs in DOD facilities where mobile phone cameras and/or microphones are prohibited.</t>
    </r>
  </si>
  <si>
    <r>
      <rPr>
        <sz val="11"/>
        <color rgb="FF000000"/>
        <rFont val="Calibri"/>
      </rPr>
      <t>In some DOD operational environments, the use of the mobile device camera or microphone could lead to a security incident or compromise of DOD information. The system administrator must have the capability to disable the mobile device camera and/or microphone based on mission needs. Alternatively, mobile devices with cameras or microphones that cannot be disabled must be prohibited from the facility by the information system security officer (ISSO)/information system security manager (ISSM).</t>
    </r>
    <r>
      <rPr>
        <sz val="11"/>
        <color rgb="FF000000"/>
        <rFont val="Calibri"/>
      </rPr>
      <t xml:space="preserve">
</t>
    </r>
    <r>
      <rPr>
        <sz val="11"/>
        <color rgb="FF000000"/>
        <rFont val="Calibri"/>
      </rPr>
      <t>If BYOAD devices are brought into facilities where the AO has determined the risk of using mobile device cameras or microphones is unacceptable, this could lead to the exposure of sensitive DOD data.</t>
    </r>
    <r>
      <rPr>
        <sz val="11"/>
        <color rgb="FF000000"/>
        <rFont val="Calibri"/>
      </rPr>
      <t xml:space="preserve">
</t>
    </r>
    <r>
      <rPr>
        <sz val="11"/>
        <color rgb="FF000000"/>
        <rFont val="Calibri"/>
      </rPr>
      <t>SFR ID: FMT_SMF_EXT.1.1 #47</t>
    </r>
  </si>
  <si>
    <r>
      <rPr>
        <sz val="11"/>
        <color rgb="FF000000"/>
        <rFont val="Calibri"/>
      </rPr>
      <t>Verify Samsung Android 15 BYOADs are prohibited in DOD facilities that prohibit mobile devices with cameras and microphones.</t>
    </r>
    <r>
      <rPr>
        <sz val="11"/>
        <color rgb="FF000000"/>
        <rFont val="Calibri"/>
      </rPr>
      <t xml:space="preserve">
</t>
    </r>
    <r>
      <rPr>
        <sz val="11"/>
        <color rgb="FF000000"/>
        <rFont val="Calibri"/>
      </rPr>
      <t>If for DOD sites that prohibit mobile devices with cameras and microphones, Samsung Android 15 BYOADs have not been prohibited from the facility by the ISSO/ISSM, this is a finding.</t>
    </r>
  </si>
  <si>
    <t>V-272524</t>
  </si>
  <si>
    <r>
      <rPr>
        <sz val="11"/>
        <rFont val="Calibri"/>
      </rPr>
      <t>The mobile device used for BYOAD must be NIAP validated.</t>
    </r>
  </si>
  <si>
    <r>
      <rPr>
        <sz val="11"/>
        <color rgb="FF000000"/>
        <rFont val="Calibri"/>
      </rPr>
      <t>Use only mobile devices for BYOAD that are NIAP-validated (included on the NIAP list of compliant products or products in evaluation).</t>
    </r>
  </si>
  <si>
    <r>
      <rPr>
        <sz val="11"/>
        <color rgb="FF000000"/>
        <rFont val="Calibri"/>
      </rPr>
      <t>Nonapproved mobile devices may not include sufficient controls to protect work data, applications, and networks from malware or adversary attack.</t>
    </r>
    <r>
      <rPr>
        <sz val="11"/>
        <color rgb="FF000000"/>
        <rFont val="Calibri"/>
      </rPr>
      <t xml:space="preserve">
</t>
    </r>
    <r>
      <rPr>
        <sz val="11"/>
        <color rgb="FF000000"/>
        <rFont val="Calibri"/>
      </rPr>
      <t>Components must only approve devices listed on the NIAP list of compliant products or products listed in evaluation at the following links respectively:</t>
    </r>
    <r>
      <rPr>
        <sz val="11"/>
        <color rgb="FF000000"/>
        <rFont val="Calibri"/>
      </rPr>
      <t xml:space="preserve">
</t>
    </r>
    <r>
      <rPr>
        <sz val="11"/>
        <color rgb="FF000000"/>
        <rFont val="Calibri"/>
      </rPr>
      <t>- https://www.niap-ccevs.org/Product/</t>
    </r>
    <r>
      <rPr>
        <sz val="11"/>
        <color rgb="FF000000"/>
        <rFont val="Calibri"/>
      </rPr>
      <t xml:space="preserve">
</t>
    </r>
    <r>
      <rPr>
        <sz val="11"/>
        <color rgb="FF000000"/>
        <rFont val="Calibri"/>
      </rPr>
      <t>- https://www.niap-ccevs.org/Product/PINE.cfm</t>
    </r>
    <r>
      <rPr>
        <sz val="11"/>
        <color rgb="FF000000"/>
        <rFont val="Calibri"/>
      </rPr>
      <t xml:space="preserve">
</t>
    </r>
    <r>
      <rPr>
        <sz val="11"/>
        <color rgb="FF000000"/>
        <rFont val="Calibri"/>
      </rPr>
      <t>Reference: DOD policy "Use of Non-Government Mobile Devices" (3.b.(1)i).</t>
    </r>
    <r>
      <rPr>
        <sz val="11"/>
        <color rgb="FF000000"/>
        <rFont val="Calibri"/>
      </rPr>
      <t xml:space="preserve">
</t>
    </r>
    <r>
      <rPr>
        <sz val="11"/>
        <color rgb="FF000000"/>
        <rFont val="Calibri"/>
      </rPr>
      <t>SFR ID: FMT_SMF_EXT.1.1 #47</t>
    </r>
  </si>
  <si>
    <r>
      <rPr>
        <sz val="11"/>
        <color rgb="FF000000"/>
        <rFont val="Calibri"/>
      </rPr>
      <t xml:space="preserve">Verify the mobile device used for BYOAD is NIAP-validated (included on the NIAP list of compliant products or products in evaluation). </t>
    </r>
    <r>
      <rPr>
        <sz val="11"/>
        <color rgb="FF000000"/>
        <rFont val="Calibri"/>
      </rPr>
      <t xml:space="preserve">
</t>
    </r>
    <r>
      <rPr>
        <sz val="11"/>
        <color rgb="FF000000"/>
        <rFont val="Calibri"/>
      </rPr>
      <t>If the mobile device used for BYOAD is not NIAP-validated (included on the NIAP list of compliant products or products in evaluation), this is a finding.</t>
    </r>
  </si>
  <si>
    <t>V-272525</t>
  </si>
  <si>
    <r>
      <rPr>
        <sz val="11"/>
        <rFont val="Calibri"/>
      </rPr>
      <t>Samsung Android 15 must prohibit DOD VPN profiles in the Personal Profile.</t>
    </r>
  </si>
  <si>
    <t>MDFPP 3.3</t>
  </si>
  <si>
    <r>
      <rPr>
        <sz val="11"/>
        <color rgb="FF000000"/>
        <rFont val="Calibri"/>
      </rPr>
      <t>Do not configure DOD VPN profiles in the Personal Profile.</t>
    </r>
  </si>
  <si>
    <r>
      <rPr>
        <sz val="11"/>
        <color rgb="FF000000"/>
        <rFont val="Calibri"/>
      </rPr>
      <t>If DOD VPN profiles are configured in the Personal Profile, DOD sensitive data would be at risk of compromise and the DOD network could be at risk of being attacked by malware installed on the device.</t>
    </r>
    <r>
      <rPr>
        <sz val="11"/>
        <color rgb="FF000000"/>
        <rFont val="Calibri"/>
      </rPr>
      <t xml:space="preserve">
</t>
    </r>
    <r>
      <rPr>
        <sz val="11"/>
        <color rgb="FF000000"/>
        <rFont val="Calibri"/>
      </rPr>
      <t>SFR ID: FMT_SMF.1.1 #3</t>
    </r>
  </si>
  <si>
    <r>
      <rPr>
        <sz val="11"/>
        <color rgb="FF000000"/>
        <rFont val="Calibri"/>
      </rPr>
      <t>Review the list of VPN profiles in the Personal Profile and determine if any VPN profiles are listed. If so, verify the VPN profiles are not configured with a DOD network VPN profile.</t>
    </r>
    <r>
      <rPr>
        <sz val="11"/>
        <color rgb="FF000000"/>
        <rFont val="Calibri"/>
      </rPr>
      <t xml:space="preserve">
</t>
    </r>
    <r>
      <rPr>
        <sz val="11"/>
        <color rgb="FF000000"/>
        <rFont val="Calibri"/>
      </rPr>
      <t>If any VPN profiles are installed in the Personal Profile and they have a DOD network VPN profile configured, this is a finding.</t>
    </r>
    <r>
      <rPr>
        <sz val="11"/>
        <color rgb="FF000000"/>
        <rFont val="Calibri"/>
      </rPr>
      <t xml:space="preserve">
</t>
    </r>
    <r>
      <rPr>
        <sz val="11"/>
        <color rgb="FF000000"/>
        <rFont val="Calibri"/>
      </rPr>
      <t>Note: This setting cannot be managed by the MDM administrator and is a User-Based Enforcement (UBE) requirement.</t>
    </r>
  </si>
  <si>
    <t>V-272528</t>
  </si>
  <si>
    <r>
      <rPr>
        <sz val="11"/>
        <rFont val="Calibri"/>
      </rPr>
      <t>Samsung Android must be configured to enable a screen-lock policy that will lock the display after a period of inactivity - Disable trust agents.</t>
    </r>
  </si>
  <si>
    <r>
      <rPr>
        <sz val="11"/>
        <color rgb="FF000000"/>
        <rFont val="Calibri"/>
      </rPr>
      <t>Configure the Samsung Android devices to disable Trust Agents.</t>
    </r>
    <r>
      <rPr>
        <sz val="11"/>
        <color rgb="FF000000"/>
        <rFont val="Calibri"/>
      </rPr>
      <t xml:space="preserve">
</t>
    </r>
    <r>
      <rPr>
        <sz val="11"/>
        <color rgb="FF000000"/>
        <rFont val="Calibri"/>
      </rPr>
      <t>On the management tool, in the device restrictions, set "Trust Agents" to "Disable".</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</si>
  <si>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FMT_SMF.1.1 #2</t>
    </r>
  </si>
  <si>
    <r>
      <rPr>
        <sz val="11"/>
        <color rgb="FF000000"/>
        <rFont val="Calibri"/>
      </rPr>
      <t>Review the configuration to determine if the Samsung Android devices' Work Environment is disabling Trust Agents.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"Trust Agents" are set to "Disable".</t>
    </r>
    <r>
      <rPr>
        <sz val="11"/>
        <color rgb="FF000000"/>
        <rFont val="Calibri"/>
      </rPr>
      <t xml:space="preserve">
</t>
    </r>
    <r>
      <rPr>
        <sz val="11"/>
        <color rgb="FF000000"/>
        <rFont val="Calibri"/>
      </rPr>
      <t>On the Samsung Android device, confirm if the user has "One Lock" enabled (Settings &gt;&gt; Security and privacy &gt;&gt; More security settings &gt;&gt; Work profile security &gt;&gt; Use one lock).</t>
    </r>
    <r>
      <rPr>
        <sz val="11"/>
        <color rgb="FF000000"/>
        <rFont val="Calibri"/>
      </rPr>
      <t xml:space="preserve">
</t>
    </r>
    <r>
      <rPr>
        <sz val="11"/>
        <color rgb="FF000000"/>
        <rFont val="Calibri"/>
      </rPr>
      <t>If "One Lock" is enabled:</t>
    </r>
    <r>
      <rPr>
        <sz val="11"/>
        <color rgb="FF000000"/>
        <rFont val="Calibri"/>
      </rPr>
      <t xml:space="preserve">
</t>
    </r>
    <r>
      <rPr>
        <sz val="11"/>
        <color rgb="FF000000"/>
        <rFont val="Calibri"/>
      </rPr>
      <t>1. Open Settings &gt;&gt; Security and privacy &gt;&gt; More security settings &gt;&gt; Trust agents.</t>
    </r>
    <r>
      <rPr>
        <sz val="11"/>
        <color rgb="FF000000"/>
        <rFont val="Calibri"/>
      </rPr>
      <t xml:space="preserve">
</t>
    </r>
    <r>
      <rPr>
        <sz val="11"/>
        <color rgb="FF000000"/>
        <rFont val="Calibri"/>
      </rPr>
      <t>2. Verify that all listed Trust Agents are disabled and cannot be enabled.</t>
    </r>
    <r>
      <rPr>
        <sz val="11"/>
        <color rgb="FF000000"/>
        <rFont val="Calibri"/>
      </rPr>
      <t xml:space="preserve">
</t>
    </r>
    <r>
      <rPr>
        <sz val="11"/>
        <color rgb="FF000000"/>
        <rFont val="Calibri"/>
      </rPr>
      <t>The disablement of Trust Agents cannot be verified while "One Lock" is disabled, as they are not an available feature for Work profiles. To verify, the Admin would need to temporarily enable "One Lock" for the purpose of testing only and follow the above instruction. After testing, the User would have to reset their Work profile password when "One Lock" was turned off again.</t>
    </r>
    <r>
      <rPr>
        <sz val="11"/>
        <color rgb="FF000000"/>
        <rFont val="Calibri"/>
      </rPr>
      <t xml:space="preserve">
</t>
    </r>
    <r>
      <rPr>
        <sz val="11"/>
        <color rgb="FF000000"/>
        <rFont val="Calibri"/>
      </rPr>
      <t>If on the management tool "Trust Agents" are not set to "Disable", or on the Samsung Android device a "Trust Agent" can be enabled, this is a finding.</t>
    </r>
    <r>
      <rPr>
        <sz val="11"/>
        <color rgb="FF000000"/>
        <rFont val="Calibri"/>
      </rPr>
      <t xml:space="preserve">
</t>
    </r>
    <r>
      <rPr>
        <sz val="11"/>
        <color rgb="FF000000"/>
        <rFont val="Calibri"/>
      </rPr>
      <t>Note: If the management tool has been correctly configured but a Trust Agent is still enabled, configure the "List of approved apps listed in managed Google Play" to disable it; refer to KNOX-15-705500.</t>
    </r>
    <r>
      <rPr>
        <sz val="11"/>
        <color rgb="FF000000"/>
        <rFont val="Calibri"/>
      </rPr>
      <t xml:space="preserve">
</t>
    </r>
    <r>
      <rPr>
        <sz val="11"/>
        <color rgb="FF000000"/>
        <rFont val="Calibri"/>
      </rPr>
      <t>Exception: Trust Agents may be used if the authorizing official (AO) allows a screen lock timeout after four hours (or more) of inactivity. This may be applicable to tactical use case.</t>
    </r>
  </si>
  <si>
    <t>V-272529</t>
  </si>
  <si>
    <r>
      <rPr>
        <sz val="11"/>
        <rFont val="Calibri"/>
      </rPr>
      <t>Samsung Android must be configured to lock the display after 15 minutes (or less) of inactivity.</t>
    </r>
  </si>
  <si>
    <r>
      <rPr>
        <sz val="11"/>
        <color rgb="FF000000"/>
        <rFont val="Calibri"/>
      </rPr>
      <t>Configure the Samsung Android devices to lock the device display after 15 minutes (or less) of inactivity.</t>
    </r>
    <r>
      <rPr>
        <sz val="11"/>
        <color rgb="FF000000"/>
        <rFont val="Calibri"/>
      </rPr>
      <t xml:space="preserve">
</t>
    </r>
    <r>
      <rPr>
        <sz val="11"/>
        <color rgb="FF000000"/>
        <rFont val="Calibri"/>
      </rPr>
      <t>On the management tool, in the device password policies, set "max time to screen lock" to "15 minutes" or less.</t>
    </r>
    <r>
      <rPr>
        <sz val="11"/>
        <color rgb="FF000000"/>
        <rFont val="Calibri"/>
      </rPr>
      <t xml:space="preserve">
</t>
    </r>
    <r>
      <rPr>
        <sz val="11"/>
        <color rgb="FF000000"/>
        <rFont val="Calibri"/>
      </rPr>
      <t>A device password must be set for "max time to screen lock" to become active.</t>
    </r>
  </si>
  <si>
    <r>
      <rPr>
        <sz val="11"/>
        <color rgb="FF000000"/>
        <rFont val="Calibri"/>
      </rPr>
      <t>Review the configuration to determine if the Samsung Android devices' Work Environment is locking the device display after 15 minutes (or less) of inactivity.</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environment password policies, verify "max time to screen lock" is set to "15 minutes" or less.</t>
    </r>
    <r>
      <rPr>
        <sz val="11"/>
        <color rgb="FF000000"/>
        <rFont val="Calibri"/>
      </rPr>
      <t xml:space="preserve">
</t>
    </r>
    <r>
      <rPr>
        <sz val="11"/>
        <color rgb="FF000000"/>
        <rFont val="Calibri"/>
      </rPr>
      <t>On the Samsung Android device, confirm if the user has "One Lock" enabled (Settings &gt;&gt; Security and privacy &gt;&gt; More security settings &gt;&gt; Work profile security &gt;&gt; Use one lock).</t>
    </r>
    <r>
      <rPr>
        <sz val="11"/>
        <color rgb="FF000000"/>
        <rFont val="Calibri"/>
      </rPr>
      <t xml:space="preserve">
</t>
    </r>
    <r>
      <rPr>
        <sz val="11"/>
        <color rgb="FF000000"/>
        <rFont val="Calibri"/>
      </rPr>
      <t>If "One Lock" is enabled:</t>
    </r>
    <r>
      <rPr>
        <sz val="11"/>
        <color rgb="FF000000"/>
        <rFont val="Calibri"/>
      </rPr>
      <t xml:space="preserve">
</t>
    </r>
    <r>
      <rPr>
        <sz val="11"/>
        <color rgb="FF000000"/>
        <rFont val="Calibri"/>
      </rPr>
      <t>1. Open Settings &gt;&gt; Lock screen.</t>
    </r>
    <r>
      <rPr>
        <sz val="11"/>
        <color rgb="FF000000"/>
        <rFont val="Calibri"/>
      </rPr>
      <t xml:space="preserve">
</t>
    </r>
    <r>
      <rPr>
        <sz val="11"/>
        <color rgb="FF000000"/>
        <rFont val="Calibri"/>
      </rPr>
      <t>2. Verify "Secure lock settings" is present and tap it.</t>
    </r>
    <r>
      <rPr>
        <sz val="11"/>
        <color rgb="FF000000"/>
        <rFont val="Calibri"/>
      </rPr>
      <t xml:space="preserve">
</t>
    </r>
    <r>
      <rPr>
        <sz val="11"/>
        <color rgb="FF000000"/>
        <rFont val="Calibri"/>
      </rPr>
      <t>3. Enter current password.</t>
    </r>
    <r>
      <rPr>
        <sz val="11"/>
        <color rgb="FF000000"/>
        <rFont val="Calibri"/>
      </rPr>
      <t xml:space="preserve">
</t>
    </r>
    <r>
      <rPr>
        <sz val="11"/>
        <color rgb="FF000000"/>
        <rFont val="Calibri"/>
      </rPr>
      <t>4. Tap "Auto lock when screen turns off".</t>
    </r>
    <r>
      <rPr>
        <sz val="11"/>
        <color rgb="FF000000"/>
        <rFont val="Calibri"/>
      </rPr>
      <t xml:space="preserve">
</t>
    </r>
    <r>
      <rPr>
        <sz val="11"/>
        <color rgb="FF000000"/>
        <rFont val="Calibri"/>
      </rPr>
      <t>5. Verify the listed timeout values are 15 minutes or less.</t>
    </r>
    <r>
      <rPr>
        <sz val="11"/>
        <color rgb="FF000000"/>
        <rFont val="Calibri"/>
      </rPr>
      <t xml:space="preserve">
</t>
    </r>
    <r>
      <rPr>
        <sz val="11"/>
        <color rgb="FF000000"/>
        <rFont val="Calibri"/>
      </rPr>
      <t>If "One Lock" is disabled:</t>
    </r>
    <r>
      <rPr>
        <sz val="11"/>
        <color rgb="FF000000"/>
        <rFont val="Calibri"/>
      </rPr>
      <t xml:space="preserve">
</t>
    </r>
    <r>
      <rPr>
        <sz val="11"/>
        <color rgb="FF000000"/>
        <rFont val="Calibri"/>
      </rPr>
      <t>1. Settings &gt;&gt; Security and privacy &gt;&gt; More security settings &gt;&gt; Work profile security &gt;&gt; Auto lock work profile.</t>
    </r>
    <r>
      <rPr>
        <sz val="11"/>
        <color rgb="FF000000"/>
        <rFont val="Calibri"/>
      </rPr>
      <t xml:space="preserve">
</t>
    </r>
    <r>
      <rPr>
        <sz val="11"/>
        <color rgb="FF000000"/>
        <rFont val="Calibri"/>
      </rPr>
      <t>2. Verify the listed timeout values are 15 minutes or less.</t>
    </r>
    <r>
      <rPr>
        <sz val="11"/>
        <color rgb="FF000000"/>
        <rFont val="Calibri"/>
      </rPr>
      <t xml:space="preserve">
</t>
    </r>
    <r>
      <rPr>
        <sz val="11"/>
        <color rgb="FF000000"/>
        <rFont val="Calibri"/>
      </rPr>
      <t>If on the management tool "max time to screen lock" is not set to "15 minutes" or less, or on the Samsung Android device the listed Screen timeout values include durations of more than 15 minutes, this is a finding.</t>
    </r>
  </si>
  <si>
    <t>V-272576</t>
  </si>
  <si>
    <r>
      <rPr>
        <sz val="11"/>
        <rFont val="Calibri"/>
      </rPr>
      <t>Samsung Android must be configured to enforce a minimum password length of six characters.</t>
    </r>
  </si>
  <si>
    <r>
      <rPr>
        <sz val="11"/>
        <color rgb="FF000000"/>
        <rFont val="Calibri"/>
      </rPr>
      <t>Configure the Samsung Android devices to enforce a minimum password length of six characters.</t>
    </r>
    <r>
      <rPr>
        <sz val="11"/>
        <color rgb="FF000000"/>
        <rFont val="Calibri"/>
      </rPr>
      <t xml:space="preserve">
</t>
    </r>
    <r>
      <rPr>
        <sz val="11"/>
        <color rgb="FF000000"/>
        <rFont val="Calibri"/>
      </rPr>
      <t>On the management tool, in the device password policies, set "minimum password length" to "6".</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</si>
  <si>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complete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FMT_SMF.1.1 #1</t>
    </r>
  </si>
  <si>
    <r>
      <rPr>
        <sz val="11"/>
        <color rgb="FF000000"/>
        <rFont val="Calibri"/>
      </rPr>
      <t>Review the configuration to determine if the Samsung Android devices' Work Environment is enforcing a minimum password length of six characters.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Environment password policies, verify "minimum password length" is set to "6".</t>
    </r>
    <r>
      <rPr>
        <sz val="11"/>
        <color rgb="FF000000"/>
        <rFont val="Calibri"/>
      </rPr>
      <t xml:space="preserve">
</t>
    </r>
    <r>
      <rPr>
        <sz val="11"/>
        <color rgb="FF000000"/>
        <rFont val="Calibri"/>
      </rPr>
      <t>On the Samsung Android device, confirm if the user has "One Lock" enabled (Settings &gt;&gt; Security and privacy &gt;&gt; More security settings &gt;&gt; Work profile security &gt;&gt; Use one lock)</t>
    </r>
    <r>
      <rPr>
        <sz val="11"/>
        <color rgb="FF000000"/>
        <rFont val="Calibri"/>
      </rPr>
      <t xml:space="preserve">
</t>
    </r>
    <r>
      <rPr>
        <sz val="11"/>
        <color rgb="FF000000"/>
        <rFont val="Calibri"/>
      </rPr>
      <t>If "One Lock" is enabled:</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"PIN".</t>
    </r>
    <r>
      <rPr>
        <sz val="11"/>
        <color rgb="FF000000"/>
        <rFont val="Calibri"/>
      </rPr>
      <t xml:space="preserve">
</t>
    </r>
    <r>
      <rPr>
        <sz val="11"/>
        <color rgb="FF000000"/>
        <rFont val="Calibri"/>
      </rPr>
      <t>4. Verify the text "PIN must contain at least", followed by a value of at least "6 digits", appears above the PIN entry.</t>
    </r>
    <r>
      <rPr>
        <sz val="11"/>
        <color rgb="FF000000"/>
        <rFont val="Calibri"/>
      </rPr>
      <t xml:space="preserve">
</t>
    </r>
    <r>
      <rPr>
        <sz val="11"/>
        <color rgb="FF000000"/>
        <rFont val="Calibri"/>
      </rPr>
      <t>If "One Lock" is disabled:</t>
    </r>
    <r>
      <rPr>
        <sz val="11"/>
        <color rgb="FF000000"/>
        <rFont val="Calibri"/>
      </rPr>
      <t xml:space="preserve">
</t>
    </r>
    <r>
      <rPr>
        <sz val="11"/>
        <color rgb="FF000000"/>
        <rFont val="Calibri"/>
      </rPr>
      <t>1. Open Settings &gt;&gt; Security and privacy &gt;&gt; More security settings &gt;&gt; Work profile security &gt;&gt; Work profile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"PIN".</t>
    </r>
    <r>
      <rPr>
        <sz val="11"/>
        <color rgb="FF000000"/>
        <rFont val="Calibri"/>
      </rPr>
      <t xml:space="preserve">
</t>
    </r>
    <r>
      <rPr>
        <sz val="11"/>
        <color rgb="FF000000"/>
        <rFont val="Calibri"/>
      </rPr>
      <t>4. Verify the text "PIN must contain at least", followed by a value of at least "6 digits", appears above the PIN entry.</t>
    </r>
    <r>
      <rPr>
        <sz val="11"/>
        <color rgb="FF000000"/>
        <rFont val="Calibri"/>
      </rPr>
      <t xml:space="preserve">
</t>
    </r>
    <r>
      <rPr>
        <sz val="11"/>
        <color rgb="FF000000"/>
        <rFont val="Calibri"/>
      </rPr>
      <t>If on the management tool "minimum password length" is not set to "6", or on the Samsung Android device the text "PIN must contain at least" is followed by a value of less than "6 digits", this is a finding.</t>
    </r>
  </si>
  <si>
    <t>V-272577</t>
  </si>
  <si>
    <r>
      <rPr>
        <sz val="11"/>
        <rFont val="Calibri"/>
      </rPr>
      <t>Samsung Android must be configured to not allow passwords that include more than four repeating or sequential characters.</t>
    </r>
  </si>
  <si>
    <r>
      <rPr>
        <sz val="11"/>
        <color rgb="FF000000"/>
        <rFont val="Calibri"/>
      </rPr>
      <t>Configure the Samsung Android devices to disallow passwords containing more than four repeating or sequential characters.</t>
    </r>
    <r>
      <rPr>
        <sz val="11"/>
        <color rgb="FF000000"/>
        <rFont val="Calibri"/>
      </rPr>
      <t xml:space="preserve">
</t>
    </r>
    <r>
      <rPr>
        <sz val="11"/>
        <color rgb="FF000000"/>
        <rFont val="Calibri"/>
      </rPr>
      <t>On the management tool, in the device password policies, set "minimum password quality" to "Numeric(Complex)" or better.</t>
    </r>
    <r>
      <rPr>
        <sz val="11"/>
        <color rgb="FF000000"/>
        <rFont val="Calibri"/>
      </rPr>
      <t xml:space="preserve">
</t>
    </r>
    <r>
      <rPr>
        <sz val="11"/>
        <color rgb="FF000000"/>
        <rFont val="Calibri"/>
      </rPr>
      <t>If the management tool does not support "Numeric(Complex)" but does support "Numeric", Knox Platform for Enterprise (KPE) can be used to achieve STIG compliance. In this case, configure this policy with value "Numeric" and use an additional KPE policy (innately by the management tool or via KSP) "Maximum Numeric Sequence Length" with value "4".</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</si>
  <si>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Therefore, disallowing repeating or sequential characters increases password strength and decreases risk.</t>
    </r>
    <r>
      <rPr>
        <sz val="11"/>
        <color rgb="FF000000"/>
        <rFont val="Calibri"/>
      </rPr>
      <t xml:space="preserve">
</t>
    </r>
    <r>
      <rPr>
        <sz val="11"/>
        <color rgb="FF000000"/>
        <rFont val="Calibri"/>
      </rPr>
      <t>SFR ID: FMT_SMF.1.1 #1</t>
    </r>
  </si>
  <si>
    <r>
      <rPr>
        <sz val="11"/>
        <color rgb="FF000000"/>
        <rFont val="Calibri"/>
      </rPr>
      <t>Review the configuration to determine if the Samsung Android devices' Work Environment is disallowing passwords containing more than four repeating or sequential characters.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"minimum password quality" is set to "Numeric(Complex)" or better.</t>
    </r>
    <r>
      <rPr>
        <sz val="11"/>
        <color rgb="FF000000"/>
        <rFont val="Calibri"/>
      </rPr>
      <t xml:space="preserve">
</t>
    </r>
    <r>
      <rPr>
        <sz val="11"/>
        <color rgb="FF000000"/>
        <rFont val="Calibri"/>
      </rPr>
      <t>On the Samsung Android device, confirm if the user has "One Lock" enabled (Settings &gt;&gt; Security and privacy &gt;&gt; More security settings &gt;&gt; Work profile security &gt;&gt; Use one lock).</t>
    </r>
    <r>
      <rPr>
        <sz val="11"/>
        <color rgb="FF000000"/>
        <rFont val="Calibri"/>
      </rPr>
      <t xml:space="preserve">
</t>
    </r>
    <r>
      <rPr>
        <sz val="11"/>
        <color rgb="FF000000"/>
        <rFont val="Calibri"/>
      </rPr>
      <t>If "One Lock" is enabled:</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 xml:space="preserve">2. Enter current password. </t>
    </r>
    <r>
      <rPr>
        <sz val="11"/>
        <color rgb="FF000000"/>
        <rFont val="Calibri"/>
      </rPr>
      <t xml:space="preserve">
</t>
    </r>
    <r>
      <rPr>
        <sz val="11"/>
        <color rgb="FF000000"/>
        <rFont val="Calibri"/>
      </rPr>
      <t xml:space="preserve">3. Tap "PIN". </t>
    </r>
    <r>
      <rPr>
        <sz val="11"/>
        <color rgb="FF000000"/>
        <rFont val="Calibri"/>
      </rPr>
      <t xml:space="preserve">
</t>
    </r>
    <r>
      <rPr>
        <sz val="11"/>
        <color rgb="FF000000"/>
        <rFont val="Calibri"/>
      </rPr>
      <t>4. Verify that PINs with more than four repeating or sequential numbers are not accepted.</t>
    </r>
    <r>
      <rPr>
        <sz val="11"/>
        <color rgb="FF000000"/>
        <rFont val="Calibri"/>
      </rPr>
      <t xml:space="preserve">
</t>
    </r>
    <r>
      <rPr>
        <sz val="11"/>
        <color rgb="FF000000"/>
        <rFont val="Calibri"/>
      </rPr>
      <t>If "One Lock" is disabled:</t>
    </r>
    <r>
      <rPr>
        <sz val="11"/>
        <color rgb="FF000000"/>
        <rFont val="Calibri"/>
      </rPr>
      <t xml:space="preserve">
</t>
    </r>
    <r>
      <rPr>
        <sz val="11"/>
        <color rgb="FF000000"/>
        <rFont val="Calibri"/>
      </rPr>
      <t>1. Open Settings &gt;&gt; Security and privacy &gt;&gt; More security settings &gt;&gt; Work profile security &gt;&gt; Work profile lock type.</t>
    </r>
    <r>
      <rPr>
        <sz val="11"/>
        <color rgb="FF000000"/>
        <rFont val="Calibri"/>
      </rPr>
      <t xml:space="preserve">
</t>
    </r>
    <r>
      <rPr>
        <sz val="11"/>
        <color rgb="FF000000"/>
        <rFont val="Calibri"/>
      </rPr>
      <t xml:space="preserve">2. Enter current password. </t>
    </r>
    <r>
      <rPr>
        <sz val="11"/>
        <color rgb="FF000000"/>
        <rFont val="Calibri"/>
      </rPr>
      <t xml:space="preserve">
</t>
    </r>
    <r>
      <rPr>
        <sz val="11"/>
        <color rgb="FF000000"/>
        <rFont val="Calibri"/>
      </rPr>
      <t xml:space="preserve">3. Tap "PIN". </t>
    </r>
    <r>
      <rPr>
        <sz val="11"/>
        <color rgb="FF000000"/>
        <rFont val="Calibri"/>
      </rPr>
      <t xml:space="preserve">
</t>
    </r>
    <r>
      <rPr>
        <sz val="11"/>
        <color rgb="FF000000"/>
        <rFont val="Calibri"/>
      </rPr>
      <t>4. Verify that PINs with more than four repeating or sequential numbers are not accepted.</t>
    </r>
    <r>
      <rPr>
        <sz val="11"/>
        <color rgb="FF000000"/>
        <rFont val="Calibri"/>
      </rPr>
      <t xml:space="preserve">
</t>
    </r>
    <r>
      <rPr>
        <sz val="11"/>
        <color rgb="FF000000"/>
        <rFont val="Calibri"/>
      </rPr>
      <t>If on the management tool "minimum password quality" is not set to "Numeric(Complex)" or better, or on the Samsung Android device a password with more than four repeating or sequential numbers is accepted, this is a finding.</t>
    </r>
  </si>
  <si>
    <t>V-272578</t>
  </si>
  <si>
    <r>
      <rPr>
        <sz val="11"/>
        <rFont val="Calibri"/>
      </rPr>
      <t>Samsung Android must be configured to not allow more than 10 consecutive failed authentication attempts.</t>
    </r>
  </si>
  <si>
    <r>
      <rPr>
        <sz val="11"/>
        <color rgb="FF000000"/>
        <rFont val="Calibri"/>
      </rPr>
      <t>Configure the Samsung Android devices to allow only 10 or fewer consecutive failed authentication attempts.</t>
    </r>
    <r>
      <rPr>
        <sz val="11"/>
        <color rgb="FF000000"/>
        <rFont val="Calibri"/>
      </rPr>
      <t xml:space="preserve">
</t>
    </r>
    <r>
      <rPr>
        <sz val="11"/>
        <color rgb="FF000000"/>
        <rFont val="Calibri"/>
      </rPr>
      <t>On the management tool, in the device password policies, set "max password failures for local wipe" to "10" attempts or fewer.</t>
    </r>
    <r>
      <rPr>
        <sz val="11"/>
        <color rgb="FF000000"/>
        <rFont val="Calibri"/>
      </rPr>
      <t xml:space="preserve">
</t>
    </r>
    <r>
      <rPr>
        <sz val="11"/>
        <color rgb="FF000000"/>
        <rFont val="Calibri"/>
      </rPr>
      <t>A device password must be set for "max password failures for local wipe" to become active.</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</si>
  <si>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fewer attempts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FMT_SMF.1.1 #2, FIA_AFL_EXT.1.5</t>
    </r>
  </si>
  <si>
    <r>
      <rPr>
        <sz val="11"/>
        <color rgb="FF000000"/>
        <rFont val="Calibri"/>
      </rPr>
      <t>Review the configuration to determine if the Samsung Android devices' Work Environment is allowing only 10 or fewer consecutive failed authentication attempts.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"max password failures for local wipe" is set to "10" attempts or fewer.</t>
    </r>
    <r>
      <rPr>
        <sz val="11"/>
        <color rgb="FF000000"/>
        <rFont val="Calibri"/>
      </rPr>
      <t xml:space="preserve">
</t>
    </r>
    <r>
      <rPr>
        <sz val="11"/>
        <color rgb="FF000000"/>
        <rFont val="Calibri"/>
      </rPr>
      <t>On the Samsung Android device, confirm if the user has "One Lock" enabled (Settings &gt;&gt; Security and privacy &gt;&gt; More security settings &gt;&gt; Work profile security &gt;&gt; Use one lock).</t>
    </r>
    <r>
      <rPr>
        <sz val="11"/>
        <color rgb="FF000000"/>
        <rFont val="Calibri"/>
      </rPr>
      <t xml:space="preserve">
</t>
    </r>
    <r>
      <rPr>
        <sz val="11"/>
        <color rgb="FF000000"/>
        <rFont val="Calibri"/>
      </rPr>
      <t>If "One Lock" is enabled:</t>
    </r>
    <r>
      <rPr>
        <sz val="11"/>
        <color rgb="FF000000"/>
        <rFont val="Calibri"/>
      </rPr>
      <t xml:space="preserve">
</t>
    </r>
    <r>
      <rPr>
        <sz val="11"/>
        <color rgb="FF000000"/>
        <rFont val="Calibri"/>
      </rPr>
      <t>1. Lock the device.</t>
    </r>
    <r>
      <rPr>
        <sz val="11"/>
        <color rgb="FF000000"/>
        <rFont val="Calibri"/>
      </rPr>
      <t xml:space="preserve">
</t>
    </r>
    <r>
      <rPr>
        <sz val="11"/>
        <color rgb="FF000000"/>
        <rFont val="Calibri"/>
      </rPr>
      <t>2. Make attempts to unlock the device with incorrect PIN. Validate the device reports that if you do not enter the correct PIN within the next few attempts, a wipe will occur.</t>
    </r>
    <r>
      <rPr>
        <sz val="11"/>
        <color rgb="FF000000"/>
        <rFont val="Calibri"/>
      </rPr>
      <t xml:space="preserve">
</t>
    </r>
    <r>
      <rPr>
        <sz val="11"/>
        <color rgb="FF000000"/>
        <rFont val="Calibri"/>
      </rPr>
      <t>If "One Lock" is disabled:</t>
    </r>
    <r>
      <rPr>
        <sz val="11"/>
        <color rgb="FF000000"/>
        <rFont val="Calibri"/>
      </rPr>
      <t xml:space="preserve">
</t>
    </r>
    <r>
      <rPr>
        <sz val="11"/>
        <color rgb="FF000000"/>
        <rFont val="Calibri"/>
      </rPr>
      <t>1. Wait for the Work profile to lock (determined by Auto lock work profile configuration) - or reboot the device.</t>
    </r>
    <r>
      <rPr>
        <sz val="11"/>
        <color rgb="FF000000"/>
        <rFont val="Calibri"/>
      </rPr>
      <t xml:space="preserve">
</t>
    </r>
    <r>
      <rPr>
        <sz val="11"/>
        <color rgb="FF000000"/>
        <rFont val="Calibri"/>
      </rPr>
      <t>2. Attempt to unlock the Work profile with an incorrect PIN and validate that the device reports "9" or fewer attempts left.</t>
    </r>
    <r>
      <rPr>
        <sz val="11"/>
        <color rgb="FF000000"/>
        <rFont val="Calibri"/>
      </rPr>
      <t xml:space="preserve">
</t>
    </r>
    <r>
      <rPr>
        <sz val="11"/>
        <color rgb="FF000000"/>
        <rFont val="Calibri"/>
      </rPr>
      <t>If on the management tool "max password failures for local wipe" is not set to "10" attempts or fewer, or on the Samsung Android device - after making incorrect PIN entry attempts - it does not report that the device will wipe, this is a finding.</t>
    </r>
  </si>
  <si>
    <t>V-272579</t>
  </si>
  <si>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</si>
  <si>
    <r>
      <rPr>
        <sz val="11"/>
        <color rgb="FF000000"/>
        <rFont val="Calibri"/>
      </rPr>
      <t>Configure the Samsung Android devices to disable unauthorized application repositories.</t>
    </r>
    <r>
      <rPr>
        <sz val="11"/>
        <color rgb="FF000000"/>
        <rFont val="Calibri"/>
      </rPr>
      <t xml:space="preserve">
</t>
    </r>
    <r>
      <rPr>
        <sz val="11"/>
        <color rgb="FF000000"/>
        <rFont val="Calibri"/>
      </rPr>
      <t>On the management tool, in the Work profile restrictions, set "installs from unknown sources globally" to "Disallow".</t>
    </r>
    <r>
      <rPr>
        <sz val="11"/>
        <color rgb="FF000000"/>
        <rFont val="Calibri"/>
      </rPr>
      <t xml:space="preserve">
</t>
    </r>
    <r>
      <rPr>
        <sz val="11"/>
        <color rgb="FF000000"/>
        <rFont val="Calibri"/>
      </rPr>
      <t>Note: Google Play must not be disabled. Disabling Google Play will cause system instability and critical updates will not be received.</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</si>
  <si>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FMT_SMF.1.1 #8</t>
    </r>
  </si>
  <si>
    <r>
      <rPr>
        <sz val="11"/>
        <color rgb="FF000000"/>
        <rFont val="Calibri"/>
      </rPr>
      <t>Review the configuration to determine if the Samsung Android devices are disabling unauthorized application repositories.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"installs from unknown sources globally" is set to "Disallow".</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Security and privacy &gt;&gt; More security settings &gt;&gt; Install unknown apps.</t>
    </r>
    <r>
      <rPr>
        <sz val="11"/>
        <color rgb="FF000000"/>
        <rFont val="Calibri"/>
      </rPr>
      <t xml:space="preserve">
</t>
    </r>
    <r>
      <rPr>
        <sz val="11"/>
        <color rgb="FF000000"/>
        <rFont val="Calibri"/>
      </rPr>
      <t>2. In the "Personal" tab, verify that each app listed has the status "Disabled" under the app name or no apps are listed.</t>
    </r>
    <r>
      <rPr>
        <sz val="11"/>
        <color rgb="FF000000"/>
        <rFont val="Calibri"/>
      </rPr>
      <t xml:space="preserve">
</t>
    </r>
    <r>
      <rPr>
        <sz val="11"/>
        <color rgb="FF000000"/>
        <rFont val="Calibri"/>
      </rPr>
      <t>3. In the "Work" tab, verify that each app listed has the status "Disabled" under the app name or no apps are listed.</t>
    </r>
    <r>
      <rPr>
        <sz val="11"/>
        <color rgb="FF000000"/>
        <rFont val="Calibri"/>
      </rPr>
      <t xml:space="preserve">
</t>
    </r>
    <r>
      <rPr>
        <sz val="11"/>
        <color rgb="FF000000"/>
        <rFont val="Calibri"/>
      </rPr>
      <t>If on the management tool "installs from unknown sources globally" is not set to "Disallow", or on the Samsung Android device an app is listed with a status other than "Disabled", this is a finding.</t>
    </r>
  </si>
  <si>
    <t>V-272580</t>
  </si>
  <si>
    <r>
      <rPr>
        <sz val="11"/>
        <rFont val="Calibri"/>
      </rPr>
      <t>The Samsung Android Work environment must be configured to enforce an application installation policy by specifying an application allowlist that restricts applications by the following characteristics: Names.</t>
    </r>
  </si>
  <si>
    <r>
      <rPr>
        <sz val="11"/>
        <color rgb="FF000000"/>
        <rFont val="Calibri"/>
      </rPr>
      <t>Configure the Work profile on Samsung Android devices to allow users to install only applications that have been approved by the AO.</t>
    </r>
    <r>
      <rPr>
        <sz val="11"/>
        <color rgb="FF000000"/>
        <rFont val="Calibri"/>
      </rPr>
      <t xml:space="preserve">
</t>
    </r>
    <r>
      <rPr>
        <sz val="11"/>
        <color rgb="FF000000"/>
        <rFont val="Calibri"/>
      </rPr>
      <t>In addition to any local policy, the AO must not approve applications that have certain prohibited characteristic; these are covered in KNOX-15-705600.</t>
    </r>
    <r>
      <rPr>
        <sz val="11"/>
        <color rgb="FF000000"/>
        <rFont val="Calibri"/>
      </rPr>
      <t xml:space="preserve">
</t>
    </r>
    <r>
      <rPr>
        <sz val="11"/>
        <color rgb="FF000000"/>
        <rFont val="Calibri"/>
      </rPr>
      <t>On the management tool, in the app catalog for managed Google Play, add each AO-approved app to be available.</t>
    </r>
    <r>
      <rPr>
        <sz val="11"/>
        <color rgb="FF000000"/>
        <rFont val="Calibri"/>
      </rPr>
      <t xml:space="preserve">
</t>
    </r>
    <r>
      <rPr>
        <sz val="11"/>
        <color rgb="FF000000"/>
        <rFont val="Calibri"/>
      </rPr>
      <t>Note: Managed Google Play is an allowed App Store.</t>
    </r>
  </si>
  <si>
    <r>
      <rPr>
        <sz val="11"/>
        <color rgb="FF000000"/>
        <rFont val="Calibri"/>
      </rPr>
      <t xml:space="preserve">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allowlist,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FMT_SMF.1.1 #8</t>
    </r>
  </si>
  <si>
    <r>
      <rPr>
        <sz val="11"/>
        <color rgb="FF000000"/>
        <rFont val="Calibri"/>
      </rPr>
      <t>Review the configuration to determine if the Work profile on the Samsung Android device is allowing users to install only applications that have been approved by the authorizing official (AO).</t>
    </r>
    <r>
      <rPr>
        <sz val="11"/>
        <color rgb="FF000000"/>
        <rFont val="Calibri"/>
      </rPr>
      <t xml:space="preserve">
</t>
    </r>
    <r>
      <rPr>
        <sz val="11"/>
        <color rgb="FF000000"/>
        <rFont val="Calibri"/>
      </rPr>
      <t>This validation procedure is performed only on the management tool.</t>
    </r>
    <r>
      <rPr>
        <sz val="11"/>
        <color rgb="FF000000"/>
        <rFont val="Calibri"/>
      </rPr>
      <t xml:space="preserve">
</t>
    </r>
    <r>
      <rPr>
        <sz val="11"/>
        <color rgb="FF000000"/>
        <rFont val="Calibri"/>
      </rPr>
      <t>On the management tool, in the app catalog for managed Google Play, verify that only AO-approved apps are available.</t>
    </r>
    <r>
      <rPr>
        <sz val="11"/>
        <color rgb="FF000000"/>
        <rFont val="Calibri"/>
      </rPr>
      <t xml:space="preserve">
</t>
    </r>
    <r>
      <rPr>
        <sz val="11"/>
        <color rgb="FF000000"/>
        <rFont val="Calibri"/>
      </rPr>
      <t>If on the management tool the app catalog for managed Google Play includes non-AO-approved apps, this is a finding.</t>
    </r>
  </si>
  <si>
    <t>V-272581</t>
  </si>
  <si>
    <r>
      <rPr>
        <sz val="11"/>
        <rFont val="Calibri"/>
      </rPr>
      <t>The Samsung Android Work environment must be configured to not allow installation of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140-2/140-3 validated) data sharing with other MDs or printers. - Apps that backup their own data to a remote system.</t>
    </r>
  </si>
  <si>
    <r>
      <rPr>
        <sz val="11"/>
        <color rgb="FF000000"/>
        <rFont val="Calibri"/>
      </rPr>
      <t>The authorizing official (AO) must not approve applications with the following characteristics for installation by users in the Work profile:</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t>
    </r>
    <r>
      <rPr>
        <sz val="11"/>
        <color rgb="FF000000"/>
        <rFont val="Calibri"/>
      </rPr>
      <t xml:space="preserve">
</t>
    </r>
    <r>
      <rPr>
        <sz val="11"/>
        <color rgb="FF000000"/>
        <rFont val="Calibri"/>
      </rPr>
      <t>- Allows unencrypted (or encrypted but not FIPS 140-2/140-3 validated) data sharing with other MDs, display screens (screen mirroring), or printers; and</t>
    </r>
    <r>
      <rPr>
        <sz val="11"/>
        <color rgb="FF000000"/>
        <rFont val="Calibri"/>
      </rPr>
      <t xml:space="preserve">
</t>
    </r>
    <r>
      <rPr>
        <sz val="11"/>
        <color rgb="FF000000"/>
        <rFont val="Calibri"/>
      </rPr>
      <t>- Apps that backup their own data to a remote system.</t>
    </r>
    <r>
      <rPr>
        <sz val="11"/>
        <color rgb="FF000000"/>
        <rFont val="Calibri"/>
      </rPr>
      <t xml:space="preserve">
</t>
    </r>
    <r>
      <rPr>
        <sz val="11"/>
        <color rgb="FF000000"/>
        <rFont val="Calibri"/>
      </rPr>
      <t>Implement managed Google Play (refer to requirement KNOX-15-705500).</t>
    </r>
  </si>
  <si>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FMT_SMF.1.1 #8</t>
    </r>
  </si>
  <si>
    <r>
      <rPr>
        <sz val="11"/>
        <color rgb="FF000000"/>
        <rFont val="Calibri"/>
      </rPr>
      <t>Verify requirement KNOX-15-705500 (managed Google Play) has been implemented.</t>
    </r>
    <r>
      <rPr>
        <sz val="11"/>
        <color rgb="FF000000"/>
        <rFont val="Calibri"/>
      </rPr>
      <t xml:space="preserve">
</t>
    </r>
    <r>
      <rPr>
        <sz val="11"/>
        <color rgb="FF000000"/>
        <rFont val="Calibri"/>
      </rPr>
      <t>If managed Google Play has not been implemented, this is a finding.</t>
    </r>
  </si>
  <si>
    <t>V-272582</t>
  </si>
  <si>
    <r>
      <rPr>
        <sz val="11"/>
        <rFont val="Calibri"/>
      </rPr>
      <t>The Samsung Android 15 allowlist must be configured to not include artificial intelligence (AI) applications that process device data in the cloud, including Google Gemini.</t>
    </r>
  </si>
  <si>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Verify no AI applications that processes device data in the cloud, including Google Gemini, are included.</t>
    </r>
    <r>
      <rPr>
        <sz val="11"/>
        <color rgb="FF000000"/>
        <rFont val="Calibri"/>
      </rPr>
      <t xml:space="preserve">
</t>
    </r>
    <r>
      <rPr>
        <sz val="11"/>
        <color rgb="FF000000"/>
        <rFont val="Calibri"/>
      </rPr>
      <t>Note: This restriction does not include Galaxy on device AI. Galaxy on device API is a "built-in" capability of Android 15 and processes device data on the device.</t>
    </r>
    <r>
      <rPr>
        <sz val="11"/>
        <color rgb="FF000000"/>
        <rFont val="Calibri"/>
      </rPr>
      <t xml:space="preserve">
</t>
    </r>
    <r>
      <rPr>
        <sz val="11"/>
        <color rgb="FF000000"/>
        <rFont val="Calibri"/>
      </rPr>
      <t>If the EMM console device policy includes AI applications that processes device data in the cloud, including Google Gemini, this is a finding.</t>
    </r>
    <r>
      <rPr>
        <sz val="11"/>
        <color rgb="FF000000"/>
        <rFont val="Calibri"/>
      </rPr>
      <t xml:space="preserve">
</t>
    </r>
    <r>
      <rPr>
        <sz val="11"/>
        <color rgb="FF000000"/>
        <rFont val="Calibri"/>
      </rPr>
      <t>Disallow modify accounts (refer to requirement KNOX-15-709200).</t>
    </r>
    <r>
      <rPr>
        <sz val="11"/>
        <color rgb="FF000000"/>
        <rFont val="Calibri"/>
      </rPr>
      <t xml:space="preserve">
</t>
    </r>
    <r>
      <rPr>
        <sz val="11"/>
        <color rgb="FF000000"/>
        <rFont val="Calibri"/>
      </rPr>
      <t>If "disallow modify accounts" has not been implemented, this is a finding.</t>
    </r>
    <r>
      <rPr>
        <sz val="11"/>
        <color rgb="FF000000"/>
        <rFont val="Calibri"/>
      </rPr>
      <t xml:space="preserve">
</t>
    </r>
    <r>
      <rPr>
        <sz val="11"/>
        <color rgb="FF000000"/>
        <rFont val="Calibri"/>
      </rPr>
      <t>Apply the "Disallow Intelligence Online Processing" using the KPE API or KSP. The KPE API is allowIntelligenceOnlineProcessing(false) and the KSP restriction is "Allow process data only on device", which should be set to true.</t>
    </r>
  </si>
  <si>
    <r>
      <rPr>
        <sz val="11"/>
        <color rgb="FF000000"/>
        <rFont val="Calibri"/>
      </rPr>
      <t>Sensitive DOD data could be exposed when an AI app processes device data in the cloud.</t>
    </r>
    <r>
      <rPr>
        <sz val="11"/>
        <color rgb="FF000000"/>
        <rFont val="Calibri"/>
      </rPr>
      <t xml:space="preserve">
</t>
    </r>
    <r>
      <rPr>
        <sz val="11"/>
        <color rgb="FF000000"/>
        <rFont val="Calibri"/>
      </rPr>
      <t>SFR ID: FMT_SMF.1.1 #8</t>
    </r>
  </si>
  <si>
    <r>
      <rPr>
        <sz val="11"/>
        <color rgb="FF000000"/>
        <rFont val="Calibri"/>
      </rPr>
      <t>Review managed Samsung Android 15 device configuration settings to determine if the mobile device has an AI application that processes device data in the cloud, including Google Gemini.</t>
    </r>
    <r>
      <rPr>
        <sz val="11"/>
        <color rgb="FF000000"/>
        <rFont val="Calibri"/>
      </rPr>
      <t xml:space="preserve">
</t>
    </r>
    <r>
      <rPr>
        <sz val="11"/>
        <color rgb="FF000000"/>
        <rFont val="Calibri"/>
      </rPr>
      <t>Verify requirement KNOX-15-709200 (disallow modify accounts) has been implemented.</t>
    </r>
    <r>
      <rPr>
        <sz val="11"/>
        <color rgb="FF000000"/>
        <rFont val="Calibri"/>
      </rPr>
      <t xml:space="preserve">
</t>
    </r>
    <r>
      <rPr>
        <sz val="11"/>
        <color rgb="FF000000"/>
        <rFont val="Calibri"/>
      </rPr>
      <t>The following validation procedure is performed on the management tool Administration Console.</t>
    </r>
    <r>
      <rPr>
        <sz val="11"/>
        <color rgb="FF000000"/>
        <rFont val="Calibri"/>
      </rPr>
      <t xml:space="preserve">
</t>
    </r>
    <r>
      <rPr>
        <sz val="11"/>
        <color rgb="FF000000"/>
        <rFont val="Calibri"/>
      </rPr>
      <t>Verify that the KPE API "isIntelligenceOnlineProcessingAllowed()" returns false or that the KSP configuration has the restriction "Allow process data only on device" set to true.</t>
    </r>
    <r>
      <rPr>
        <sz val="11"/>
        <color rgb="FF000000"/>
        <rFont val="Calibri"/>
      </rPr>
      <t xml:space="preserve">
</t>
    </r>
    <r>
      <rPr>
        <sz val="11"/>
        <color rgb="FF000000"/>
        <rFont val="Calibri"/>
      </rPr>
      <t>If "disallow modify accounts" is not set to "enable" (KNOX-15-709200) and the KPE API "isIntelligenceOnlineProcessingAllowed()" returns true and the KSP configuration does not have the restriction "Allow process data only on device" set to true, this is a finding.</t>
    </r>
  </si>
  <si>
    <t>V-272583</t>
  </si>
  <si>
    <r>
      <rPr>
        <sz val="11"/>
        <rFont val="Calibri"/>
      </rPr>
      <t>Samsung Android must be configured to not display the following (Work Environment) notifications when the device is locked: All notifications.</t>
    </r>
  </si>
  <si>
    <r>
      <rPr>
        <sz val="11"/>
        <color rgb="FF000000"/>
        <rFont val="Calibri"/>
      </rPr>
      <t>Configure the Samsung Android devices to not display (Work Environment) notifications when the device is locked.</t>
    </r>
    <r>
      <rPr>
        <sz val="11"/>
        <color rgb="FF000000"/>
        <rFont val="Calibri"/>
      </rPr>
      <t xml:space="preserve">
</t>
    </r>
    <r>
      <rPr>
        <sz val="11"/>
        <color rgb="FF000000"/>
        <rFont val="Calibri"/>
      </rPr>
      <t>On the management tool, in the Work profile restrictions section, set "Unredacted Notifications" to "Disallow".</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</si>
  <si>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MOS to not send notifications to the lock screen mitigates this risk.</t>
    </r>
    <r>
      <rPr>
        <sz val="11"/>
        <color rgb="FF000000"/>
        <rFont val="Calibri"/>
      </rPr>
      <t xml:space="preserve">
</t>
    </r>
    <r>
      <rPr>
        <sz val="11"/>
        <color rgb="FF000000"/>
        <rFont val="Calibri"/>
      </rPr>
      <t>SFR ID: FMT_SMF.1.1 #18</t>
    </r>
  </si>
  <si>
    <r>
      <rPr>
        <sz val="11"/>
        <color rgb="FF000000"/>
        <rFont val="Calibri"/>
      </rPr>
      <t>Review the configuration to determine if the Samsung Android devices are not displaying (Work Environment) notifications when the device is locked.</t>
    </r>
    <r>
      <rPr>
        <sz val="11"/>
        <color rgb="FF000000"/>
        <rFont val="Calibri"/>
      </rPr>
      <t xml:space="preserve">
</t>
    </r>
    <r>
      <rPr>
        <sz val="11"/>
        <color rgb="FF000000"/>
        <rFont val="Calibri"/>
      </rPr>
      <t>Notifications of incoming phone calls are acceptable even when the device is locked.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Work profile restrictions section, verify "Unredacted Notifications"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Notifications &gt;&gt; Lock screen notifications.</t>
    </r>
    <r>
      <rPr>
        <sz val="11"/>
        <color rgb="FF000000"/>
        <rFont val="Calibri"/>
      </rPr>
      <t xml:space="preserve">
</t>
    </r>
    <r>
      <rPr>
        <sz val="11"/>
        <color rgb="FF000000"/>
        <rFont val="Calibri"/>
      </rPr>
      <t>2. Verify "Sensitive work profile notifications" is disabled.</t>
    </r>
    <r>
      <rPr>
        <sz val="11"/>
        <color rgb="FF000000"/>
        <rFont val="Calibri"/>
      </rPr>
      <t xml:space="preserve">
</t>
    </r>
    <r>
      <rPr>
        <sz val="11"/>
        <color rgb="FF000000"/>
        <rFont val="Calibri"/>
      </rPr>
      <t>If on the management tool "Unredacted Notifications" is not set to "Disallow", or on the Samsung Android device "Sensitive work profile notifications" is not disabled, this is a finding.</t>
    </r>
  </si>
  <si>
    <t>V-272586</t>
  </si>
  <si>
    <r>
      <rPr>
        <sz val="11"/>
        <rFont val="Calibri"/>
      </rPr>
      <t>Samsung Android must be configured to disable authentication mechanisms providing user access to protected data other than a Password Authentication Factor: Face recognition.</t>
    </r>
  </si>
  <si>
    <r>
      <rPr>
        <sz val="11"/>
        <color rgb="FF000000"/>
        <rFont val="Calibri"/>
      </rPr>
      <t>Note: This requirement is not applicable for specific biometric authentication factors included in the product's Common Criteria evaluation.</t>
    </r>
    <r>
      <rPr>
        <sz val="11"/>
        <color rgb="FF000000"/>
        <rFont val="Calibri"/>
      </rPr>
      <t xml:space="preserve">
</t>
    </r>
    <r>
      <rPr>
        <sz val="11"/>
        <color rgb="FF000000"/>
        <rFont val="Calibri"/>
      </rPr>
      <t>Configure the Samsung Android devices to disable Face Recognition.</t>
    </r>
    <r>
      <rPr>
        <sz val="11"/>
        <color rgb="FF000000"/>
        <rFont val="Calibri"/>
      </rPr>
      <t xml:space="preserve">
</t>
    </r>
    <r>
      <rPr>
        <sz val="11"/>
        <color rgb="FF000000"/>
        <rFont val="Calibri"/>
      </rPr>
      <t>On the management tool, in the device restrictions, set "Face Recognition" to "Disable".</t>
    </r>
  </si>
  <si>
    <r>
      <rPr>
        <sz val="11"/>
        <color rgb="FF000000"/>
        <rFont val="Calibri"/>
      </rPr>
      <t>Note: This requirement is Not Applicable for specific biometric authentication factors included in the product's Common Criteria evaluation.</t>
    </r>
    <r>
      <rPr>
        <sz val="11"/>
        <color rgb="FF000000"/>
        <rFont val="Calibri"/>
      </rPr>
      <t xml:space="preserve">
</t>
    </r>
    <r>
      <rPr>
        <sz val="11"/>
        <color rgb="FF000000"/>
        <rFont val="Calibri"/>
      </rPr>
      <t>The biometric factor can be used to authenticate the user to unlock the mobile device. Unapproved/evaluated biometric mechanisms could allow unauthorized users to have access to DOD sensitive data if compromised. By not permitting the use of unapproved/evaluated biometric authentication mechanisms, this risk is mitigated.</t>
    </r>
    <r>
      <rPr>
        <sz val="11"/>
        <color rgb="FF000000"/>
        <rFont val="Calibri"/>
      </rPr>
      <t xml:space="preserve">
</t>
    </r>
    <r>
      <rPr>
        <sz val="11"/>
        <color rgb="FF000000"/>
        <rFont val="Calibri"/>
      </rPr>
      <t>SFR ID: FMT_SMF.1.1 #22, FIA_UAU.5.1</t>
    </r>
  </si>
  <si>
    <r>
      <rPr>
        <sz val="11"/>
        <color rgb="FF000000"/>
        <rFont val="Calibri"/>
      </rPr>
      <t>Note: This requirement is not applicable for specific biometric authentication factors included in the product's Common Criteria evaluation.</t>
    </r>
    <r>
      <rPr>
        <sz val="11"/>
        <color rgb="FF000000"/>
        <rFont val="Calibri"/>
      </rPr>
      <t xml:space="preserve">
</t>
    </r>
    <r>
      <rPr>
        <sz val="11"/>
        <color rgb="FF000000"/>
        <rFont val="Calibri"/>
      </rPr>
      <t>Review the configuration to determine if the Samsung Android devices' Work Environment is disabling Face Recognition.</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Face recognition is not a feature available for unlocking the Work profile unless "One Lock" is used.</t>
    </r>
    <r>
      <rPr>
        <sz val="11"/>
        <color rgb="FF000000"/>
        <rFont val="Calibri"/>
      </rPr>
      <t xml:space="preserve">
</t>
    </r>
    <r>
      <rPr>
        <sz val="11"/>
        <color rgb="FF000000"/>
        <rFont val="Calibri"/>
      </rPr>
      <t>Otherwise, on the management tool, in the Work Environment restrictions, verify that "Face" is set to "Disable".</t>
    </r>
    <r>
      <rPr>
        <sz val="11"/>
        <color rgb="FF000000"/>
        <rFont val="Calibri"/>
      </rPr>
      <t xml:space="preserve">
</t>
    </r>
    <r>
      <rPr>
        <sz val="11"/>
        <color rgb="FF000000"/>
        <rFont val="Calibri"/>
      </rPr>
      <t>On the Samsung Android device, confirm if the user has "One Lock" enabled (Settings &gt;&gt; Security and privacy &gt;&gt; More security settings &gt;&gt; Work profile security &gt;&gt; Use one lock).</t>
    </r>
    <r>
      <rPr>
        <sz val="11"/>
        <color rgb="FF000000"/>
        <rFont val="Calibri"/>
      </rPr>
      <t xml:space="preserve">
</t>
    </r>
    <r>
      <rPr>
        <sz val="11"/>
        <color rgb="FF000000"/>
        <rFont val="Calibri"/>
      </rPr>
      <t>If "One Lock" is enabled:</t>
    </r>
    <r>
      <rPr>
        <sz val="11"/>
        <color rgb="FF000000"/>
        <rFont val="Calibri"/>
      </rPr>
      <t xml:space="preserve">
</t>
    </r>
    <r>
      <rPr>
        <sz val="11"/>
        <color rgb="FF000000"/>
        <rFont val="Calibri"/>
      </rPr>
      <t>1. Open Settings &gt;&gt; Lock screen &gt;&gt; Screen lock and biometrics.</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Press "Face recognition" and register a face.</t>
    </r>
    <r>
      <rPr>
        <sz val="11"/>
        <color rgb="FF000000"/>
        <rFont val="Calibri"/>
      </rPr>
      <t xml:space="preserve">
</t>
    </r>
    <r>
      <rPr>
        <sz val="11"/>
        <color rgb="FF000000"/>
        <rFont val="Calibri"/>
      </rPr>
      <t>4. Verify that "Face unlock" is disabled and cannot be enabled.</t>
    </r>
    <r>
      <rPr>
        <sz val="11"/>
        <color rgb="FF000000"/>
        <rFont val="Calibri"/>
      </rPr>
      <t xml:space="preserve">
</t>
    </r>
    <r>
      <rPr>
        <sz val="11"/>
        <color rgb="FF000000"/>
        <rFont val="Calibri"/>
      </rPr>
      <t>The disablement of Face cannot be verified while "One Lock" is disabled, as they are not an available feature for Work profiles. To verify, the Admin would need to temporarily enable "One Lock" for the purpose of testing only and follow the above instruction. After testing, the User would have to reset their Work profile password when "One Lock" was turned off again.</t>
    </r>
    <r>
      <rPr>
        <sz val="11"/>
        <color rgb="FF000000"/>
        <rFont val="Calibri"/>
      </rPr>
      <t xml:space="preserve">
</t>
    </r>
    <r>
      <rPr>
        <sz val="11"/>
        <color rgb="FF000000"/>
        <rFont val="Calibri"/>
      </rPr>
      <t>If on the management tool "Face" is not set to "Disable", or on the Samsung Android device "Face" can be enabled, this is a finding.</t>
    </r>
  </si>
  <si>
    <t>V-272591</t>
  </si>
  <si>
    <r>
      <rPr>
        <sz val="11"/>
        <rFont val="Calibri"/>
      </rPr>
      <t>Samsung Android must be configured to display the DOD advisory warning message at startup or each time the user unlocks the device.</t>
    </r>
  </si>
  <si>
    <r>
      <rPr>
        <sz val="11"/>
        <color rgb="FF000000"/>
        <rFont val="Calibri"/>
      </rPr>
      <t>Configure the DOD warning banner by the following method (required text is found in the Discussion):</t>
    </r>
    <r>
      <rPr>
        <sz val="11"/>
        <color rgb="FF000000"/>
        <rFont val="Calibri"/>
      </rPr>
      <t xml:space="preserve">
</t>
    </r>
    <r>
      <rPr>
        <sz val="11"/>
        <color rgb="FF000000"/>
        <rFont val="Calibri"/>
      </rPr>
      <t>Place the DOD warning banner in the user agreement signed by each Samsung Android device user.</t>
    </r>
    <r>
      <rPr>
        <sz val="11"/>
        <color rgb="FF000000"/>
        <rFont val="Calibri"/>
      </rPr>
      <t xml:space="preserve">
</t>
    </r>
    <r>
      <rPr>
        <sz val="11"/>
        <color rgb="FF000000"/>
        <rFont val="Calibri"/>
      </rPr>
      <t>Note: It is not possible for the EMM to force a warning banner be placed on the device screen when using "work profile for employee-owned devices (BYOD)".</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</si>
  <si>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Refer to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FMT_SMF.1.1 #36</t>
    </r>
  </si>
  <si>
    <r>
      <rPr>
        <sz val="11"/>
        <color rgb="FF000000"/>
        <rFont val="Calibri"/>
      </rPr>
      <t>The DOD warning banner can be displayed using the following method (required text is found in the Vulnerability Discussion):</t>
    </r>
    <r>
      <rPr>
        <sz val="11"/>
        <color rgb="FF000000"/>
        <rFont val="Calibri"/>
      </rPr>
      <t xml:space="preserve">
</t>
    </r>
    <r>
      <rPr>
        <sz val="11"/>
        <color rgb="FF000000"/>
        <rFont val="Calibri"/>
      </rPr>
      <t>Place the DOD warning banner in the user agreement signed by each Samsung Android device user.</t>
    </r>
    <r>
      <rPr>
        <sz val="11"/>
        <color rgb="FF000000"/>
        <rFont val="Calibri"/>
      </rPr>
      <t xml:space="preserve">
</t>
    </r>
    <r>
      <rPr>
        <sz val="11"/>
        <color rgb="FF000000"/>
        <rFont val="Calibri"/>
      </rPr>
      <t>Note: It is not possible for the EMM to force a warning banner be placed on the device screen when using "work profile for employee-owned devices (BYOD)" deployment mode.</t>
    </r>
    <r>
      <rPr>
        <sz val="11"/>
        <color rgb="FF000000"/>
        <rFont val="Calibri"/>
      </rPr>
      <t xml:space="preserve">
</t>
    </r>
    <r>
      <rPr>
        <sz val="11"/>
        <color rgb="FF000000"/>
        <rFont val="Calibri"/>
      </rPr>
      <t>Review the signed user agreements for several Samsung Android device users and verify the agreement includes the required DOD warning banner text.</t>
    </r>
    <r>
      <rPr>
        <sz val="11"/>
        <color rgb="FF000000"/>
        <rFont val="Calibri"/>
      </rPr>
      <t xml:space="preserve">
</t>
    </r>
    <r>
      <rPr>
        <sz val="11"/>
        <color rgb="FF000000"/>
        <rFont val="Calibri"/>
      </rPr>
      <t>If the required warning banner text is not on all signed user agreements reviewed, this is a finding.</t>
    </r>
  </si>
  <si>
    <t>V-272598</t>
  </si>
  <si>
    <r>
      <rPr>
        <sz val="11"/>
        <rFont val="Calibri"/>
      </rPr>
      <t>Samsung Android must be configured to not allow backup of all applications, configuration data to remote systems. (This requirement applies to the Work Profile for COPE or BYOAD.) - Disable Data Sync Framework.</t>
    </r>
  </si>
  <si>
    <r>
      <rPr>
        <sz val="11"/>
        <color rgb="FF000000"/>
        <rFont val="Calibri"/>
      </rPr>
      <t>Disallow modify accounts (refer to requirement KNOX-15-709200).</t>
    </r>
  </si>
  <si>
    <r>
      <rPr>
        <sz val="11"/>
        <color rgb="FF000000"/>
        <rFont val="Calibri"/>
      </rPr>
      <t>Backups to remote systems (including cloud backup) can leave data vulnerable to breach on the external systems, which often offer less protection than the MOS.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The Data Sync Framework allows apps to synchronize data between the mobile device and other web-based services. This uses accounts for services the user has added to the mobile device. Preventing the user from adding accounts to the device mitigates this risk.</t>
    </r>
    <r>
      <rPr>
        <sz val="11"/>
        <color rgb="FF000000"/>
        <rFont val="Calibri"/>
      </rPr>
      <t xml:space="preserve">
</t>
    </r>
    <r>
      <rPr>
        <sz val="11"/>
        <color rgb="FF000000"/>
        <rFont val="Calibri"/>
      </rPr>
      <t>For COPE/BYOAD (work profile) data cannot be backed up remotely via Backup Services. Work (profile) data could be backed up through adding an account to an app that supports the data sync framework; however, this is mitigated by preventing adding any accounts to the Work profile.</t>
    </r>
    <r>
      <rPr>
        <sz val="11"/>
        <color rgb="FF000000"/>
        <rFont val="Calibri"/>
      </rPr>
      <t xml:space="preserve">
</t>
    </r>
    <r>
      <rPr>
        <sz val="11"/>
        <color rgb="FF000000"/>
        <rFont val="Calibri"/>
      </rPr>
      <t>SFR ID: FMT_SMF_EXT.1.1 #40</t>
    </r>
    <r>
      <rPr>
        <sz val="11"/>
        <color rgb="FF000000"/>
        <rFont val="Calibri"/>
      </rPr>
      <t xml:space="preserve">
</t>
    </r>
    <r>
      <rPr>
        <sz val="11"/>
        <color rgb="FF000000"/>
        <rFont val="Calibri"/>
      </rPr>
      <t>SFR ID: FMT_SMF.1.1 #40</t>
    </r>
  </si>
  <si>
    <r>
      <rPr>
        <sz val="11"/>
        <color rgb="FF000000"/>
        <rFont val="Calibri"/>
      </rPr>
      <t>Verify requirement KNOX-15-709200 (disallow modify accounts) has been implemented.</t>
    </r>
    <r>
      <rPr>
        <sz val="11"/>
        <color rgb="FF000000"/>
        <rFont val="Calibri"/>
      </rPr>
      <t xml:space="preserve">
</t>
    </r>
    <r>
      <rPr>
        <sz val="11"/>
        <color rgb="FF000000"/>
        <rFont val="Calibri"/>
      </rPr>
      <t>If "disallow modify accounts" has not been implemented, this is a finding.</t>
    </r>
  </si>
  <si>
    <t>V-272602</t>
  </si>
  <si>
    <r>
      <rPr>
        <sz val="11"/>
        <rFont val="Calibri"/>
      </rPr>
      <t>Samsung Android</t>
    </r>
    <r>
      <rPr>
        <sz val="11"/>
        <color rgb="FF000000"/>
        <rFont val="Calibri"/>
      </rPr>
      <t>'</t>
    </r>
    <r>
      <rPr>
        <sz val="11"/>
        <color rgb="FF000000"/>
        <rFont val="Calibri"/>
      </rPr>
      <t>s Work profile must be configured to disable exceptions to the access control policy that prevent application processes and groups of application processes from accessing all data stored by other application processes and groups of application processes.</t>
    </r>
  </si>
  <si>
    <r>
      <rPr>
        <sz val="11"/>
        <color rgb="FF000000"/>
        <rFont val="Calibri"/>
      </rPr>
      <t>Configure the Samsung Android device to enable an access control policy that prevents application processes and groups of application processes from accessing all data stored by other application processes and groups of application processes.</t>
    </r>
    <r>
      <rPr>
        <sz val="11"/>
        <color rgb="FF000000"/>
        <rFont val="Calibri"/>
      </rPr>
      <t xml:space="preserve">
</t>
    </r>
    <r>
      <rPr>
        <sz val="11"/>
        <color rgb="FF000000"/>
        <rFont val="Calibri"/>
      </rPr>
      <t>On the management tool, in the Work profile restrictions section, set "Cross profile copy/paste" to "Disallow".</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</si>
  <si>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primarily from sharing data from personal (unmanaged) apps and work (managed) apps.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FMT_SMF.1.1 #42, FDP_ACF_EXT.1.2</t>
    </r>
  </si>
  <si>
    <r>
      <rPr>
        <sz val="11"/>
        <color rgb="FF000000"/>
        <rFont val="Calibri"/>
      </rPr>
      <t>Review the Samsung documentation and inspect the configuration to verify the Samsung Android device is enabling an access control policy that prevents application processes and groups of application processes from accessing all data stored by other application processes and groups of application processes.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set "Cross profile copy/paste"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Using any Work app, copy text to the clipboard.</t>
    </r>
    <r>
      <rPr>
        <sz val="11"/>
        <color rgb="FF000000"/>
        <rFont val="Calibri"/>
      </rPr>
      <t xml:space="preserve">
</t>
    </r>
    <r>
      <rPr>
        <sz val="11"/>
        <color rgb="FF000000"/>
        <rFont val="Calibri"/>
      </rPr>
      <t>2. Using any Personal app, verify the clipboard text cannot be pasted.</t>
    </r>
    <r>
      <rPr>
        <sz val="11"/>
        <color rgb="FF000000"/>
        <rFont val="Calibri"/>
      </rPr>
      <t xml:space="preserve">
</t>
    </r>
    <r>
      <rPr>
        <sz val="11"/>
        <color rgb="FF000000"/>
        <rFont val="Calibri"/>
      </rPr>
      <t>If on the management tool "Cross profile copy/paste" is not set to "Disallow", or on the Samsung Android device the clipboard text can be pasted into a Personal app, this is a finding.</t>
    </r>
  </si>
  <si>
    <t>V-272609</t>
  </si>
  <si>
    <r>
      <rPr>
        <sz val="11"/>
        <rFont val="Calibri"/>
      </rPr>
      <t>Samsung Android</t>
    </r>
    <r>
      <rPr>
        <sz val="11"/>
        <color rgb="FF000000"/>
        <rFont val="Calibri"/>
      </rPr>
      <t>'</t>
    </r>
    <r>
      <rPr>
        <sz val="11"/>
        <color rgb="FF000000"/>
        <rFont val="Calibri"/>
      </rPr>
      <t>s Work environment must allow only the Administrator (management tool) to perform the following management function: Install/remove DOD root and intermediate PKI certificates.</t>
    </r>
  </si>
  <si>
    <r>
      <rPr>
        <sz val="11"/>
        <color rgb="FF000000"/>
        <rFont val="Calibri"/>
      </rPr>
      <t>Configure the Samsung Android devices' Work profile to prevent users from removing DOD root and intermediate PKI certificates.</t>
    </r>
    <r>
      <rPr>
        <sz val="11"/>
        <color rgb="FF000000"/>
        <rFont val="Calibri"/>
      </rPr>
      <t xml:space="preserve">
</t>
    </r>
    <r>
      <rPr>
        <sz val="11"/>
        <color rgb="FF000000"/>
        <rFont val="Calibri"/>
      </rPr>
      <t>On the management tool, in the Work profile restrictions, set "Configure credentials" to "Disallow".</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</si>
  <si>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</si>
  <si>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Work profile is preventing users from removing DOD root and intermediate PKI certificates.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"Configure credentials"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 xml:space="preserve">1. Open Settings &gt;&gt; Security and privacy &gt;&gt; More security settings &gt;&gt; View security certificates. </t>
    </r>
    <r>
      <rPr>
        <sz val="11"/>
        <color rgb="FF000000"/>
        <rFont val="Calibri"/>
      </rPr>
      <t xml:space="preserve">
</t>
    </r>
    <r>
      <rPr>
        <sz val="11"/>
        <color rgb="FF000000"/>
        <rFont val="Calibri"/>
      </rPr>
      <t>2. In the System tab, verify no listed certificate in the Work profile can be untrusted.</t>
    </r>
    <r>
      <rPr>
        <sz val="11"/>
        <color rgb="FF000000"/>
        <rFont val="Calibri"/>
      </rPr>
      <t xml:space="preserve">
</t>
    </r>
    <r>
      <rPr>
        <sz val="11"/>
        <color rgb="FF000000"/>
        <rFont val="Calibri"/>
      </rPr>
      <t>3. In the User tab, verify no listed certificate in the Work profile can be removed.</t>
    </r>
    <r>
      <rPr>
        <sz val="11"/>
        <color rgb="FF000000"/>
        <rFont val="Calibri"/>
      </rPr>
      <t xml:space="preserve">
</t>
    </r>
    <r>
      <rPr>
        <sz val="11"/>
        <color rgb="FF000000"/>
        <rFont val="Calibri"/>
      </rPr>
      <t>If on the management tool the device "Configure credentials" is not set to "Disallow", or on the Samsung Android device a certificate can be untrusted or removed, this is a finding.</t>
    </r>
  </si>
  <si>
    <t>V-272610</t>
  </si>
  <si>
    <r>
      <rPr>
        <sz val="11"/>
        <rFont val="Calibri"/>
      </rPr>
      <t>Samsung Android must be enrolled as a BYOD device.</t>
    </r>
  </si>
  <si>
    <r>
      <rPr>
        <sz val="11"/>
        <color rgb="FF000000"/>
        <rFont val="Calibri"/>
      </rPr>
      <t>Enroll the Samsung Android devices in a DOD-approved use case.</t>
    </r>
    <r>
      <rPr>
        <sz val="11"/>
        <color rgb="FF000000"/>
        <rFont val="Calibri"/>
      </rPr>
      <t xml:space="preserve">
</t>
    </r>
    <r>
      <rPr>
        <sz val="11"/>
        <color rgb="FF000000"/>
        <rFont val="Calibri"/>
      </rPr>
      <t>On the management tool, configure the default enrollment as "Work profile for personally-owned devices".</t>
    </r>
    <r>
      <rPr>
        <sz val="11"/>
        <color rgb="FF000000"/>
        <rFont val="Calibri"/>
      </rPr>
      <t xml:space="preserve">
</t>
    </r>
    <r>
      <rPr>
        <sz val="11"/>
        <color rgb="FF000000"/>
        <rFont val="Calibri"/>
      </rPr>
      <t>Refer to the management tool documentation to determine how to configure the device enrollment.</t>
    </r>
  </si>
  <si>
    <r>
      <rPr>
        <sz val="11"/>
        <color rgb="FF000000"/>
        <rFont val="Calibri"/>
      </rPr>
      <t>The Work profile is the designated application group for the BYOD use case.</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</si>
  <si>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enrolled in a DOD-approved use case.</t>
    </r>
    <r>
      <rPr>
        <sz val="11"/>
        <color rgb="FF000000"/>
        <rFont val="Calibri"/>
      </rPr>
      <t xml:space="preserve">
</t>
    </r>
    <r>
      <rPr>
        <sz val="11"/>
        <color rgb="FF000000"/>
        <rFont val="Calibri"/>
      </rPr>
      <t xml:space="preserve">This validation procedure is performed on both the management tool Administration Console and the Samsung Android device. </t>
    </r>
    <r>
      <rPr>
        <sz val="11"/>
        <color rgb="FF000000"/>
        <rFont val="Calibri"/>
      </rPr>
      <t xml:space="preserve">
</t>
    </r>
    <r>
      <rPr>
        <sz val="11"/>
        <color rgb="FF000000"/>
        <rFont val="Calibri"/>
      </rPr>
      <t>On the management tool, verify the default enrollment is set to "Work profile for personally-owned devices".</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Device admin apps.</t>
    </r>
    <r>
      <rPr>
        <sz val="11"/>
        <color rgb="FF000000"/>
        <rFont val="Calibri"/>
      </rPr>
      <t xml:space="preserve">
</t>
    </r>
    <r>
      <rPr>
        <sz val="11"/>
        <color rgb="FF000000"/>
        <rFont val="Calibri"/>
      </rPr>
      <t>2. Verify the management tool Agent is listed.</t>
    </r>
    <r>
      <rPr>
        <sz val="11"/>
        <color rgb="FF000000"/>
        <rFont val="Calibri"/>
      </rPr>
      <t xml:space="preserve">
</t>
    </r>
    <r>
      <rPr>
        <sz val="11"/>
        <color rgb="FF000000"/>
        <rFont val="Calibri"/>
      </rPr>
      <t>3. Go to the app drawer.</t>
    </r>
    <r>
      <rPr>
        <sz val="11"/>
        <color rgb="FF000000"/>
        <rFont val="Calibri"/>
      </rPr>
      <t xml:space="preserve">
</t>
    </r>
    <r>
      <rPr>
        <sz val="11"/>
        <color rgb="FF000000"/>
        <rFont val="Calibri"/>
      </rPr>
      <t>4. Verify a "Personal" and "Work" tab are present.</t>
    </r>
    <r>
      <rPr>
        <sz val="11"/>
        <color rgb="FF000000"/>
        <rFont val="Calibri"/>
      </rPr>
      <t xml:space="preserve">
</t>
    </r>
    <r>
      <rPr>
        <sz val="11"/>
        <color rgb="FF000000"/>
        <rFont val="Calibri"/>
      </rPr>
      <t>If on the management tool the default enrollment is not set as "Work profile for personally-owned devices", or on the Samsung Android device the "Personal" and "Work" tabs are not present or the management tool Agent is not listed, this is a finding.</t>
    </r>
  </si>
  <si>
    <t>V-272612</t>
  </si>
  <si>
    <r>
      <rPr>
        <sz val="11"/>
        <rFont val="Calibri"/>
      </rPr>
      <t>Samsung Android</t>
    </r>
    <r>
      <rPr>
        <sz val="11"/>
        <color rgb="FF000000"/>
        <rFont val="Calibri"/>
      </rPr>
      <t>'</t>
    </r>
    <r>
      <rPr>
        <sz val="11"/>
        <color rgb="FF000000"/>
        <rFont val="Calibri"/>
      </rPr>
      <t>s Work profile must have the DOD root and intermediate PKI certificates installed.</t>
    </r>
  </si>
  <si>
    <r>
      <rPr>
        <sz val="11"/>
        <color rgb="FF000000"/>
        <rFont val="Calibri"/>
      </rPr>
      <t>Install the DOD root and intermediate PKI certificates into the Samsung Android devices' Work profile.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Work profile policy management, install the DOD root and intermediate PKI certificates.</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</si>
  <si>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</si>
  <si>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Android's Work profile has the DOD root and intermediate PKI certificates installed.</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Work profile policy management, verify the DOD root and intermediate PKI certificates are installed.</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View security certificates.</t>
    </r>
    <r>
      <rPr>
        <sz val="11"/>
        <color rgb="FF000000"/>
        <rFont val="Calibri"/>
      </rPr>
      <t xml:space="preserve">
</t>
    </r>
    <r>
      <rPr>
        <sz val="11"/>
        <color rgb="FF000000"/>
        <rFont val="Calibri"/>
      </rPr>
      <t>2. In the User tab, verify the DOD root and intermediate PKI certificates are listed in the Work profile.</t>
    </r>
    <r>
      <rPr>
        <sz val="11"/>
        <color rgb="FF000000"/>
        <rFont val="Calibri"/>
      </rPr>
      <t xml:space="preserve">
</t>
    </r>
    <r>
      <rPr>
        <sz val="11"/>
        <color rgb="FF000000"/>
        <rFont val="Calibri"/>
      </rPr>
      <t>If on the management tool the DOD root and intermediate PKI certificates are not listed in the Work profile, or on the Samsung Android device the DOD root and intermediate PKI certificates are not listed in the Work profile, this is a finding.</t>
    </r>
  </si>
  <si>
    <t>V-272614</t>
  </si>
  <si>
    <r>
      <rPr>
        <sz val="11"/>
        <rFont val="Calibri"/>
      </rPr>
      <t>Samsung Android</t>
    </r>
    <r>
      <rPr>
        <sz val="11"/>
        <color rgb="FF000000"/>
        <rFont val="Calibri"/>
      </rPr>
      <t>'</t>
    </r>
    <r>
      <rPr>
        <sz val="11"/>
        <color rgb="FF000000"/>
        <rFont val="Calibri"/>
      </rPr>
      <t>s Work environment must be configured to prevent users from adding personal email accounts to the work email app.</t>
    </r>
  </si>
  <si>
    <r>
      <rPr>
        <sz val="11"/>
        <color rgb="FF000000"/>
        <rFont val="Calibri"/>
      </rPr>
      <t>Configure the Samsung Android devices to prevent users from adding personal email accounts to the work email app.</t>
    </r>
    <r>
      <rPr>
        <sz val="11"/>
        <color rgb="FF000000"/>
        <rFont val="Calibri"/>
      </rPr>
      <t xml:space="preserve">
</t>
    </r>
    <r>
      <rPr>
        <sz val="11"/>
        <color rgb="FF000000"/>
        <rFont val="Calibri"/>
      </rPr>
      <t>On the management tool, in the Work profile restrictions, set "Modify accounts" to "Disallow".</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</si>
  <si>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to allowlisted accounts mitigates this vulnerability.</t>
    </r>
    <r>
      <rPr>
        <sz val="11"/>
        <color rgb="FF000000"/>
        <rFont val="Calibri"/>
      </rPr>
      <t xml:space="preserve">
</t>
    </r>
    <r>
      <rPr>
        <sz val="11"/>
        <color rgb="FF000000"/>
        <rFont val="Calibri"/>
      </rPr>
      <t>SFR ID: FMT_MOF_EXT.1.2 #47</t>
    </r>
  </si>
  <si>
    <r>
      <rPr>
        <sz val="11"/>
        <color rgb="FF000000"/>
        <rFont val="Calibri"/>
      </rPr>
      <t>Review the configuration to determine if Samsung Android devices are preventing users from adding personal email accounts to the work email app.</t>
    </r>
    <r>
      <rPr>
        <sz val="11"/>
        <color rgb="FF000000"/>
        <rFont val="Calibri"/>
      </rPr>
      <t xml:space="preserve">
</t>
    </r>
    <r>
      <rPr>
        <sz val="11"/>
        <color rgb="FF000000"/>
        <rFont val="Calibri"/>
      </rPr>
      <t>On the management tool, in the device restrictions section, verify "Modify accounts"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Accounts and backup &gt;&gt; Manage accounts.</t>
    </r>
    <r>
      <rPr>
        <sz val="11"/>
        <color rgb="FF000000"/>
        <rFont val="Calibri"/>
      </rPr>
      <t xml:space="preserve">
</t>
    </r>
    <r>
      <rPr>
        <sz val="11"/>
        <color rgb="FF000000"/>
        <rFont val="Calibri"/>
      </rPr>
      <t>2. Navigate to the "Work" tab.</t>
    </r>
    <r>
      <rPr>
        <sz val="11"/>
        <color rgb="FF000000"/>
        <rFont val="Calibri"/>
      </rPr>
      <t xml:space="preserve">
</t>
    </r>
    <r>
      <rPr>
        <sz val="11"/>
        <color rgb="FF000000"/>
        <rFont val="Calibri"/>
      </rPr>
      <t>3. Verify no account can be added.</t>
    </r>
    <r>
      <rPr>
        <sz val="11"/>
        <color rgb="FF000000"/>
        <rFont val="Calibri"/>
      </rPr>
      <t xml:space="preserve">
</t>
    </r>
    <r>
      <rPr>
        <sz val="11"/>
        <color rgb="FF000000"/>
        <rFont val="Calibri"/>
      </rPr>
      <t>If on the management tool "Modify accounts" is not set to "Disallow", or on the Samsung Android device an account can be added, this is a finding.</t>
    </r>
  </si>
  <si>
    <t>V-272616</t>
  </si>
  <si>
    <r>
      <rPr>
        <sz val="11"/>
        <rFont val="Calibri"/>
      </rPr>
      <t>Samsung Android device users must complete required training.</t>
    </r>
  </si>
  <si>
    <r>
      <rPr>
        <sz val="11"/>
        <color rgb="FF000000"/>
        <rFont val="Calibri"/>
      </rPr>
      <t>Have all Samsung device users complete training on the following topics. Users should acknowledge they have reviewed training via a signed User Agreement or similar written record.</t>
    </r>
    <r>
      <rPr>
        <sz val="11"/>
        <color rgb="FF000000"/>
        <rFont val="Calibri"/>
      </rPr>
      <t xml:space="preserve">
</t>
    </r>
    <r>
      <rPr>
        <sz val="11"/>
        <color rgb="FF000000"/>
        <rFont val="Calibri"/>
      </rPr>
      <t>Training topics:</t>
    </r>
    <r>
      <rPr>
        <sz val="11"/>
        <color rgb="FF000000"/>
        <rFont val="Calibri"/>
      </rPr>
      <t xml:space="preserve">
</t>
    </r>
    <r>
      <rPr>
        <sz val="11"/>
        <color rgb="FF000000"/>
        <rFont val="Calibri"/>
      </rPr>
      <t>- Operational security concerns introduced by unmanaged applications/unmanaged personal space including applications using Global Positioning System (GPS) tracking.</t>
    </r>
    <r>
      <rPr>
        <sz val="11"/>
        <color rgb="FF000000"/>
        <rFont val="Calibri"/>
      </rPr>
      <t xml:space="preserve">
</t>
    </r>
    <r>
      <rPr>
        <sz val="11"/>
        <color rgb="FF000000"/>
        <rFont val="Calibri"/>
      </rPr>
      <t>- Need to ensure no DOD data is saved to the personal space or transmitted from a personal app (for example, from personal email).</t>
    </r>
    <r>
      <rPr>
        <sz val="11"/>
        <color rgb="FF000000"/>
        <rFont val="Calibri"/>
      </rPr>
      <t xml:space="preserve">
</t>
    </r>
    <r>
      <rPr>
        <sz val="11"/>
        <color rgb="FF000000"/>
        <rFont val="Calibri"/>
      </rPr>
      <t xml:space="preserve">- If the Purebred key management app is used, users are responsible for maintaining positive control of their credentialed device at all times. The DOD PKI certificate policy requires subscribers to maintain positive control of the devices that contain private keys and report any loss of control so the credentials can be revoked. Upon device retirement, turn-in, or reassignment, ensure a factory data reset is performed prior to device hand-off. Follow mobility service provider decommissioning procedures as applicable. </t>
    </r>
    <r>
      <rPr>
        <sz val="11"/>
        <color rgb="FF000000"/>
        <rFont val="Calibri"/>
      </rPr>
      <t xml:space="preserve">
</t>
    </r>
    <r>
      <rPr>
        <sz val="11"/>
        <color rgb="FF000000"/>
        <rFont val="Calibri"/>
      </rPr>
      <t>- How to configure the following UBE controls (users must configure the control) on the Samsung device:</t>
    </r>
    <r>
      <rPr>
        <sz val="11"/>
        <color rgb="FF000000"/>
        <rFont val="Calibri"/>
      </rPr>
      <t xml:space="preserve">
</t>
    </r>
    <r>
      <rPr>
        <sz val="11"/>
        <color rgb="FF000000"/>
        <rFont val="Calibri"/>
      </rPr>
      <t>1. Secure use of Calendar Alarm.</t>
    </r>
    <r>
      <rPr>
        <sz val="11"/>
        <color rgb="FF000000"/>
        <rFont val="Calibri"/>
      </rPr>
      <t xml:space="preserve">
</t>
    </r>
    <r>
      <rPr>
        <sz val="11"/>
        <color rgb="FF000000"/>
        <rFont val="Calibri"/>
      </rPr>
      <t>2. Local screen mirroring and MirrorLink procedures (authorized/not authorized for use).</t>
    </r>
    <r>
      <rPr>
        <sz val="11"/>
        <color rgb="FF000000"/>
        <rFont val="Calibri"/>
      </rPr>
      <t xml:space="preserve">
</t>
    </r>
    <r>
      <rPr>
        <sz val="11"/>
        <color rgb="FF000000"/>
        <rFont val="Calibri"/>
      </rPr>
      <t>3. Do not connect Samsung devices (via either DeX Station or dongle) to any DOD network via Ethernet connection.</t>
    </r>
    <r>
      <rPr>
        <sz val="11"/>
        <color rgb="FF000000"/>
        <rFont val="Calibri"/>
      </rPr>
      <t xml:space="preserve">
</t>
    </r>
    <r>
      <rPr>
        <sz val="11"/>
        <color rgb="FF000000"/>
        <rFont val="Calibri"/>
      </rPr>
      <t>4. Do not upload DOD contacts via smart call and caller ID services.</t>
    </r>
    <r>
      <rPr>
        <sz val="11"/>
        <color rgb="FF000000"/>
        <rFont val="Calibri"/>
      </rPr>
      <t xml:space="preserve">
</t>
    </r>
    <r>
      <rPr>
        <sz val="11"/>
        <color rgb="FF000000"/>
        <rFont val="Calibri"/>
      </rPr>
      <t>5. Do not configure a DOD network (work) VPN profile on any third-party VPN client installed in the personal space.</t>
    </r>
    <r>
      <rPr>
        <sz val="11"/>
        <color rgb="FF000000"/>
        <rFont val="Calibri"/>
      </rPr>
      <t xml:space="preserve">
</t>
    </r>
    <r>
      <rPr>
        <sz val="11"/>
        <color rgb="FF000000"/>
        <rFont val="Calibri"/>
      </rPr>
      <t>6. If Bluetooth connections are approved for mobile device, types of allowed connections (for example car hands-free, but not Bluetooth wireless keyboard).</t>
    </r>
    <r>
      <rPr>
        <sz val="11"/>
        <color rgb="FF000000"/>
        <rFont val="Calibri"/>
      </rPr>
      <t xml:space="preserve">
</t>
    </r>
    <r>
      <rPr>
        <sz val="11"/>
        <color rgb="FF000000"/>
        <rFont val="Calibri"/>
      </rPr>
      <t>7. How to perform a full device wipe.</t>
    </r>
    <r>
      <rPr>
        <sz val="11"/>
        <color rgb="FF000000"/>
        <rFont val="Calibri"/>
      </rPr>
      <t xml:space="preserve">
</t>
    </r>
    <r>
      <rPr>
        <sz val="11"/>
        <color rgb="FF000000"/>
        <rFont val="Calibri"/>
      </rPr>
      <t>8. Use default Wi-Fi hotspot password: 15-character complex Wi-Fi hotspot preshared password enabled ("WPA2/WPA3-personal").</t>
    </r>
    <r>
      <rPr>
        <sz val="11"/>
        <color rgb="FF000000"/>
        <rFont val="Calibri"/>
      </rPr>
      <t xml:space="preserve">
</t>
    </r>
    <r>
      <rPr>
        <sz val="11"/>
        <color rgb="FF000000"/>
        <rFont val="Calibri"/>
      </rPr>
      <t>- AO guidance on acceptable use and restrictions, if any, on downloading and installing personal apps and data (music, photos, etc.) in the Samsung device personal space.</t>
    </r>
  </si>
  <si>
    <r>
      <rPr>
        <sz val="11"/>
        <color rgb="FF000000"/>
        <rFont val="Calibri"/>
      </rPr>
      <t>The security posture of Samsung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Samsung mobile device may become compromised, and DOD sensitive data may become compromised.</t>
    </r>
    <r>
      <rPr>
        <sz val="11"/>
        <color rgb="FF000000"/>
        <rFont val="Calibri"/>
      </rPr>
      <t xml:space="preserve">
</t>
    </r>
    <r>
      <rPr>
        <sz val="11"/>
        <color rgb="FF000000"/>
        <rFont val="Calibri"/>
      </rPr>
      <t>SFR ID: FMT_MOF_EXT.1.2 #47</t>
    </r>
  </si>
  <si>
    <r>
      <rPr>
        <sz val="11"/>
        <color rgb="FF000000"/>
        <rFont val="Calibri"/>
      </rPr>
      <t xml:space="preserve">Review a sample of site User Agreements for Samsung device users or similar training records and training course content. </t>
    </r>
    <r>
      <rPr>
        <sz val="11"/>
        <color rgb="FF000000"/>
        <rFont val="Calibri"/>
      </rPr>
      <t xml:space="preserve">
</t>
    </r>
    <r>
      <rPr>
        <sz val="11"/>
        <color rgb="FF000000"/>
        <rFont val="Calibri"/>
      </rPr>
      <t>Verify Samsung device users have completed required training. The intent is that required training is renewed on a periodic basis in a time period determined by the AO.</t>
    </r>
    <r>
      <rPr>
        <sz val="11"/>
        <color rgb="FF000000"/>
        <rFont val="Calibri"/>
      </rPr>
      <t xml:space="preserve">
</t>
    </r>
    <r>
      <rPr>
        <sz val="11"/>
        <color rgb="FF000000"/>
        <rFont val="Calibri"/>
      </rPr>
      <t>If any Samsung device user has not completed required training, this is a finding.</t>
    </r>
  </si>
  <si>
    <t>V-272617</t>
  </si>
  <si>
    <r>
      <rPr>
        <sz val="11"/>
        <rFont val="Calibri"/>
      </rPr>
      <t>The Samsung Android device must have the latest available Samsung Android operating system (OS) installed.</t>
    </r>
  </si>
  <si>
    <r>
      <rPr>
        <sz val="11"/>
        <color rgb="FF000000"/>
        <rFont val="Calibri"/>
      </rPr>
      <t xml:space="preserve">Install the latest released version of Samsung Android OS on all managed Samsung devices. </t>
    </r>
    <r>
      <rPr>
        <sz val="11"/>
        <color rgb="FF000000"/>
        <rFont val="Calibri"/>
      </rPr>
      <t xml:space="preserve">
</t>
    </r>
    <r>
      <rPr>
        <sz val="11"/>
        <color rgb="FF000000"/>
        <rFont val="Calibri"/>
      </rPr>
      <t>Note: In most cases, OS updates are released by the wireless carrier (for example, T-Mobile, Verizon Wireless, and ATT).</t>
    </r>
  </si>
  <si>
    <r>
      <rPr>
        <sz val="11"/>
        <color rgb="FF000000"/>
        <rFont val="Calibri"/>
      </rPr>
      <t>Required security features are not available in earlier OS versions. In addition, earlier versions may have known vulnerabilities.</t>
    </r>
    <r>
      <rPr>
        <sz val="11"/>
        <color rgb="FF000000"/>
        <rFont val="Calibri"/>
      </rPr>
      <t xml:space="preserve">
</t>
    </r>
    <r>
      <rPr>
        <sz val="11"/>
        <color rgb="FF000000"/>
        <rFont val="Calibri"/>
      </rPr>
      <t>SFR ID: FMT_MOF_EXT.1.2 #47</t>
    </r>
  </si>
  <si>
    <r>
      <rPr>
        <sz val="11"/>
        <color rgb="FF000000"/>
        <rFont val="Calibri"/>
      </rPr>
      <t>Review the configuration to confirm if the Samsung Android device has the most recently released version of Samsung Android installed.</t>
    </r>
    <r>
      <rPr>
        <sz val="11"/>
        <color rgb="FF000000"/>
        <rFont val="Calibri"/>
      </rPr>
      <t xml:space="preserve">
</t>
    </r>
    <r>
      <rPr>
        <sz val="11"/>
        <color rgb="FF000000"/>
        <rFont val="Calibri"/>
      </rPr>
      <t xml:space="preserve">This procedure is performed on both the management tool and the Samsung Android device. </t>
    </r>
    <r>
      <rPr>
        <sz val="11"/>
        <color rgb="FF000000"/>
        <rFont val="Calibri"/>
      </rPr>
      <t xml:space="preserve">
</t>
    </r>
    <r>
      <rPr>
        <sz val="11"/>
        <color rgb="FF000000"/>
        <rFont val="Calibri"/>
      </rPr>
      <t>In the management tool management console, review the version of Samsung Android installed on a sample of managed devices. This procedure will vary depending on the management tool product. Refer to the notes below to determine the latest available OS version.</t>
    </r>
    <r>
      <rPr>
        <sz val="11"/>
        <color rgb="FF000000"/>
        <rFont val="Calibri"/>
      </rPr>
      <t xml:space="preserve">
</t>
    </r>
    <r>
      <rPr>
        <sz val="11"/>
        <color rgb="FF000000"/>
        <rFont val="Calibri"/>
      </rPr>
      <t>On the Samsung Android device, to determine the installed OS version:</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Tap "Software information".</t>
    </r>
    <r>
      <rPr>
        <sz val="11"/>
        <color rgb="FF000000"/>
        <rFont val="Calibri"/>
      </rPr>
      <t xml:space="preserve">
</t>
    </r>
    <r>
      <rPr>
        <sz val="11"/>
        <color rgb="FF000000"/>
        <rFont val="Calibri"/>
      </rPr>
      <t>If the installed version of Android OS on any reviewed Samsung devices is not the latest released by the wireless carrier, this is a finding.</t>
    </r>
    <r>
      <rPr>
        <sz val="11"/>
        <color rgb="FF000000"/>
        <rFont val="Calibri"/>
      </rPr>
      <t xml:space="preserve">
</t>
    </r>
    <r>
      <rPr>
        <sz val="11"/>
        <color rgb="FF000000"/>
        <rFont val="Calibri"/>
      </rPr>
      <t>Note: Some wireless carriers list the version of the latest Android OS release by mobile device model online:</t>
    </r>
    <r>
      <rPr>
        <sz val="11"/>
        <color rgb="FF000000"/>
        <rFont val="Calibri"/>
      </rPr>
      <t xml:space="preserve">
</t>
    </r>
    <r>
      <rPr>
        <sz val="11"/>
        <color rgb="FF000000"/>
        <rFont val="Calibri"/>
      </rPr>
      <t>ATT: https://www.att.com/devicehowto/dsm.html#!/popular/make/Samsung</t>
    </r>
    <r>
      <rPr>
        <sz val="11"/>
        <color rgb="FF000000"/>
        <rFont val="Calibri"/>
      </rPr>
      <t xml:space="preserve">
</t>
    </r>
    <r>
      <rPr>
        <sz val="11"/>
        <color rgb="FF000000"/>
        <rFont val="Calibri"/>
      </rPr>
      <t>Verizon Wireless: https://www.verizonwireless.com/support/software-updates/</t>
    </r>
    <r>
      <rPr>
        <sz val="11"/>
        <color rgb="FF000000"/>
        <rFont val="Calibri"/>
      </rPr>
      <t xml:space="preserve">
</t>
    </r>
    <r>
      <rPr>
        <sz val="11"/>
        <color rgb="FF000000"/>
        <rFont val="Calibri"/>
      </rPr>
      <t xml:space="preserve">Google Android OS patch website: https://source.android.com/security/bulletin/ </t>
    </r>
    <r>
      <rPr>
        <sz val="11"/>
        <color rgb="FF000000"/>
        <rFont val="Calibri"/>
      </rPr>
      <t xml:space="preserve">
</t>
    </r>
    <r>
      <rPr>
        <sz val="11"/>
        <color rgb="FF000000"/>
        <rFont val="Calibri"/>
      </rPr>
      <t>Samsung Android OS patch website: https://security.samsungmobile.com/securityUpdate.smsb</t>
    </r>
  </si>
  <si>
    <t>V-272618</t>
  </si>
  <si>
    <r>
      <rPr>
        <sz val="11"/>
        <rFont val="Calibri"/>
      </rPr>
      <t>The Samsung Android device must be configured to enable Certificate Revocation List (CRL) status checking.</t>
    </r>
  </si>
  <si>
    <r>
      <rPr>
        <sz val="11"/>
        <color rgb="FF000000"/>
        <rFont val="Calibri"/>
      </rPr>
      <t>Configure the Samsung Android devices to enable CRL revocation checks for all applications. These revocation checks must be enabled using the Knox KPE APIs.</t>
    </r>
    <r>
      <rPr>
        <sz val="11"/>
        <color rgb="FF000000"/>
        <rFont val="Calibri"/>
      </rPr>
      <t xml:space="preserve">
</t>
    </r>
    <r>
      <rPr>
        <sz val="11"/>
        <color rgb="FF000000"/>
        <rFont val="Calibri"/>
      </rPr>
      <t>On the management tool, in the Certificate Policy restrictions, enable "Revocation Checks" for "All Applications".</t>
    </r>
  </si>
  <si>
    <r>
      <rPr>
        <sz val="11"/>
        <color rgb="FF000000"/>
        <rFont val="Calibri"/>
      </rPr>
      <t>A CRL allows a certificate issuer to revoke a certificate for any reason, including improperly issued certificates and compromise of the private keys. Checking the revocation status of the certificate mitigates the risk associated with using a compromised certificate. For this reason, users must not be able to disable this configuration.</t>
    </r>
    <r>
      <rPr>
        <sz val="11"/>
        <color rgb="FF000000"/>
        <rFont val="Calibri"/>
      </rPr>
      <t xml:space="preserve">
</t>
    </r>
    <r>
      <rPr>
        <sz val="11"/>
        <color rgb="FF000000"/>
        <rFont val="Calibri"/>
      </rPr>
      <t>Samsung Android can control CRL checking but only using Knox APIs. Alternatively, CRL checking is based on app development best practice.</t>
    </r>
    <r>
      <rPr>
        <sz val="11"/>
        <color rgb="FF000000"/>
        <rFont val="Calibri"/>
      </rPr>
      <t xml:space="preserve">
</t>
    </r>
    <r>
      <rPr>
        <sz val="11"/>
        <color rgb="FF000000"/>
        <rFont val="Calibri"/>
      </rPr>
      <t>SFR ID: FMT_MOF_EXT.1.2 #47</t>
    </r>
  </si>
  <si>
    <r>
      <rPr>
        <sz val="11"/>
        <color rgb="FF000000"/>
        <rFont val="Calibri"/>
      </rPr>
      <t>Review the configuration to confirm that revocation checking is enabled. Verify the revocation checklist is set to "All Applications".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management tool. </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Certificates Policy &gt;&gt; Revocation section.</t>
    </r>
    <r>
      <rPr>
        <sz val="11"/>
        <color rgb="FF000000"/>
        <rFont val="Calibri"/>
      </rPr>
      <t xml:space="preserve">
</t>
    </r>
    <r>
      <rPr>
        <sz val="11"/>
        <color rgb="FF000000"/>
        <rFont val="Calibri"/>
      </rPr>
      <t>2. Select "Get CRL".</t>
    </r>
    <r>
      <rPr>
        <sz val="11"/>
        <color rgb="FF000000"/>
        <rFont val="Calibri"/>
      </rPr>
      <t xml:space="preserve">
</t>
    </r>
    <r>
      <rPr>
        <sz val="11"/>
        <color rgb="FF000000"/>
        <rFont val="Calibri"/>
      </rPr>
      <t>3. Verify Toast message "Get revocation check: true".</t>
    </r>
    <r>
      <rPr>
        <sz val="11"/>
        <color rgb="FF000000"/>
        <rFont val="Calibri"/>
      </rPr>
      <t xml:space="preserve">
</t>
    </r>
    <r>
      <rPr>
        <sz val="11"/>
        <color rgb="FF000000"/>
        <rFont val="Calibri"/>
      </rPr>
      <t>If on the management tool the revocation check is disabled, this is a finding.</t>
    </r>
  </si>
  <si>
    <t>V-272620</t>
  </si>
  <si>
    <r>
      <rPr>
        <sz val="11"/>
        <rFont val="Calibri"/>
      </rPr>
      <t>The Samsung Android device work profile must be configured to enforce the system application disable list.</t>
    </r>
  </si>
  <si>
    <r>
      <rPr>
        <sz val="11"/>
        <color rgb="FF000000"/>
        <rFont val="Calibri"/>
      </rPr>
      <t xml:space="preserve">Configure the Samsung Android 15 device to enforce the system application allow list. </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the "Apps management" section.</t>
    </r>
    <r>
      <rPr>
        <sz val="11"/>
        <color rgb="FF000000"/>
        <rFont val="Calibri"/>
      </rPr>
      <t xml:space="preserve">
</t>
    </r>
    <r>
      <rPr>
        <sz val="11"/>
        <color rgb="FF000000"/>
        <rFont val="Calibri"/>
      </rPr>
      <t>2. Select "unhide apps".</t>
    </r>
    <r>
      <rPr>
        <sz val="11"/>
        <color rgb="FF000000"/>
        <rFont val="Calibri"/>
      </rPr>
      <t xml:space="preserve">
</t>
    </r>
    <r>
      <rPr>
        <sz val="11"/>
        <color rgb="FF000000"/>
        <rFont val="Calibri"/>
      </rPr>
      <t>3. Enter names of apps to unhide (allow).</t>
    </r>
    <r>
      <rPr>
        <sz val="11"/>
        <color rgb="FF000000"/>
        <rFont val="Calibri"/>
      </rPr>
      <t xml:space="preserve">
</t>
    </r>
    <r>
      <rPr>
        <sz val="11"/>
        <color rgb="FF000000"/>
        <rFont val="Calibri"/>
      </rPr>
      <t>Configure a list of approved Samsung core and preinstalled apps in the core app allowlist.</t>
    </r>
  </si>
  <si>
    <r>
      <rPr>
        <sz val="11"/>
        <color rgb="FF000000"/>
        <rFont val="Calibri"/>
      </rPr>
      <t xml:space="preserve">The system application disable list controls user access to/execution of all core and preinstalled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Core application: Any application integrated into Samsung Android 15 by Samsung.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Preinstalled application: Additional noncore applications included in the Samsung Android 15 build by Samsung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system applications can compromise DOD data or upload users' information to non-DOD-approved servers. A user must be blocked from using such applications that exhibit behavior that can result in compromise of DOD data or DOD user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FMT_SMF.1.1 #47</t>
    </r>
  </si>
  <si>
    <r>
      <rPr>
        <sz val="11"/>
        <color rgb="FF000000"/>
        <rFont val="Calibri"/>
      </rPr>
      <t>Review the configuration to confirm the system application disable list is enforced. This setting is enforced by default. Verify only approved system apps have been placed on the core allowlist.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management tool.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app allowlist and verify only approved apps are on the list.</t>
    </r>
    <r>
      <rPr>
        <sz val="11"/>
        <color rgb="FF000000"/>
        <rFont val="Calibri"/>
      </rPr>
      <t xml:space="preserve">
</t>
    </r>
    <r>
      <rPr>
        <sz val="11"/>
        <color rgb="FF000000"/>
        <rFont val="Calibri"/>
      </rPr>
      <t>On the management tool, in the Apps management section, select "Unhide apps" and verify the names of the apps listed.</t>
    </r>
    <r>
      <rPr>
        <sz val="11"/>
        <color rgb="FF000000"/>
        <rFont val="Calibri"/>
      </rPr>
      <t xml:space="preserve">
</t>
    </r>
    <r>
      <rPr>
        <sz val="11"/>
        <color rgb="FF000000"/>
        <rFont val="Calibri"/>
      </rPr>
      <t>If on the management tool the system app allowlist contains unapproved core apps, this is a finding.</t>
    </r>
  </si>
  <si>
    <t>V-272622</t>
  </si>
  <si>
    <r>
      <rPr>
        <sz val="11"/>
        <rFont val="Calibri"/>
      </rPr>
      <t>The Samsung Android device work profile must be configured to disable automatic completion of workspace internet browser text input.</t>
    </r>
  </si>
  <si>
    <r>
      <rPr>
        <sz val="11"/>
        <color rgb="FF000000"/>
        <rFont val="Calibri"/>
      </rPr>
      <t>Configure the Samsung device to disable the autofill functionality.</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the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Ensure "PasswordManagerEnabled" is turned "OFF".</t>
    </r>
    <r>
      <rPr>
        <sz val="11"/>
        <color rgb="FF000000"/>
        <rFont val="Calibri"/>
      </rPr>
      <t xml:space="preserve">
</t>
    </r>
    <r>
      <rPr>
        <sz val="11"/>
        <color rgb="FF000000"/>
        <rFont val="Calibri"/>
      </rPr>
      <t>4. Ensure "AutofillAddressEnabled" is turned "OFF".</t>
    </r>
    <r>
      <rPr>
        <sz val="11"/>
        <color rgb="FF000000"/>
        <rFont val="Calibri"/>
      </rPr>
      <t xml:space="preserve">
</t>
    </r>
    <r>
      <rPr>
        <sz val="11"/>
        <color rgb="FF000000"/>
        <rFont val="Calibri"/>
      </rPr>
      <t>5. Ensure "AutofillCreditCardEnabled" is turned "OFF".</t>
    </r>
  </si>
  <si>
    <r>
      <rPr>
        <sz val="11"/>
        <color rgb="FF000000"/>
        <rFont val="Calibri"/>
      </rPr>
      <t>The autofill functionality in the web browser allows the user to complete a form that contains sensitive information, such as personally identifiable information (PII), without previous knowledge of the information. By allowing the use of autofill functionality, an adversary who learns a user's Android device password,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FMT_SMF.1.1 #47</t>
    </r>
  </si>
  <si>
    <r>
      <rPr>
        <sz val="11"/>
        <color rgb="FF000000"/>
        <rFont val="Calibri"/>
      </rPr>
      <t>Review the work profile Chrome Browser app on the Samsung device autofill setting.</t>
    </r>
    <r>
      <rPr>
        <sz val="11"/>
        <color rgb="FF000000"/>
        <rFont val="Calibri"/>
      </rPr>
      <t xml:space="preserve">
</t>
    </r>
    <r>
      <rPr>
        <sz val="11"/>
        <color rgb="FF000000"/>
        <rFont val="Calibri"/>
      </rPr>
      <t>This validation procedure is performed on the management tool.</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Verify "PasswordManagerEnabled" is turned "OFF".</t>
    </r>
    <r>
      <rPr>
        <sz val="11"/>
        <color rgb="FF000000"/>
        <rFont val="Calibri"/>
      </rPr>
      <t xml:space="preserve">
</t>
    </r>
    <r>
      <rPr>
        <sz val="11"/>
        <color rgb="FF000000"/>
        <rFont val="Calibri"/>
      </rPr>
      <t>4. Verify "AutofillAddressEnabled" is turned "OFF".</t>
    </r>
    <r>
      <rPr>
        <sz val="11"/>
        <color rgb="FF000000"/>
        <rFont val="Calibri"/>
      </rPr>
      <t xml:space="preserve">
</t>
    </r>
    <r>
      <rPr>
        <sz val="11"/>
        <color rgb="FF000000"/>
        <rFont val="Calibri"/>
      </rPr>
      <t>5. Verify "AutofillCreditCardEnabled" is turned "OFF".</t>
    </r>
    <r>
      <rPr>
        <sz val="11"/>
        <color rgb="FF000000"/>
        <rFont val="Calibri"/>
      </rPr>
      <t xml:space="preserve">
</t>
    </r>
    <r>
      <rPr>
        <sz val="11"/>
        <color rgb="FF000000"/>
        <rFont val="Calibri"/>
      </rPr>
      <t>If on the management tool any of the browser autofill settings are set to "On" in the Chrome Browser Settings, this is a finding.</t>
    </r>
  </si>
  <si>
    <t>V-272623</t>
  </si>
  <si>
    <r>
      <rPr>
        <sz val="11"/>
        <rFont val="Calibri"/>
      </rPr>
      <t>The Samsung Android device work profile must be configured to disable the autofill services.</t>
    </r>
  </si>
  <si>
    <r>
      <rPr>
        <sz val="11"/>
        <color rgb="FF000000"/>
        <rFont val="Calibri"/>
      </rPr>
      <t>Configure the Samsung device to disable the autofill services.</t>
    </r>
    <r>
      <rPr>
        <sz val="11"/>
        <color rgb="FF000000"/>
        <rFont val="Calibri"/>
      </rPr>
      <t xml:space="preserve">
</t>
    </r>
    <r>
      <rPr>
        <sz val="11"/>
        <color rgb="FF000000"/>
        <rFont val="Calibri"/>
      </rPr>
      <t>On the management tool, in the Work profile User restrictions section, set "Disable autofill" to "Enable".</t>
    </r>
  </si>
  <si>
    <r>
      <rPr>
        <sz val="11"/>
        <color rgb="FF000000"/>
        <rFont val="Calibri"/>
      </rPr>
      <t xml:space="preserve">The autofill services allow the user to complete text inputs that could contain sensitive information, such as personally identifiable information (PII), without previous knowledge of the information. By allowing the use of autofill services, an adversary who learns a user's Android device password, or who otherwise is able to unlock the device, may be able to further breach other systems by relying on the autofill services to provide information unknown to the adversary. By disabling the autofill services, the risk of an adversary gaining further information about the device's user or compromising other systems is significantly mitigated.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apps that offer autofill services include Samsung Pass, Google, Dashlane, LastPass, and 1Password.</t>
    </r>
    <r>
      <rPr>
        <sz val="11"/>
        <color rgb="FF000000"/>
        <rFont val="Calibri"/>
      </rPr>
      <t xml:space="preserve">
</t>
    </r>
    <r>
      <rPr>
        <sz val="11"/>
        <color rgb="FF000000"/>
        <rFont val="Calibri"/>
      </rPr>
      <t>SFR ID: FMT_SMF.1.1 #47</t>
    </r>
  </si>
  <si>
    <r>
      <rPr>
        <sz val="11"/>
        <color rgb="FF000000"/>
        <rFont val="Calibri"/>
      </rPr>
      <t xml:space="preserve">Review the Samsung work profile configuration settings to confirm autofill services are disabled. </t>
    </r>
    <r>
      <rPr>
        <sz val="11"/>
        <color rgb="FF000000"/>
        <rFont val="Calibri"/>
      </rPr>
      <t xml:space="preserve">
</t>
    </r>
    <r>
      <rPr>
        <sz val="11"/>
        <color rgb="FF000000"/>
        <rFont val="Calibri"/>
      </rPr>
      <t>This validation procedure is performed on the management tool.</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"Disable autofill" is toggled to "ON".</t>
    </r>
    <r>
      <rPr>
        <sz val="11"/>
        <color rgb="FF000000"/>
        <rFont val="Calibri"/>
      </rPr>
      <t xml:space="preserve">
</t>
    </r>
    <r>
      <rPr>
        <sz val="11"/>
        <color rgb="FF000000"/>
        <rFont val="Calibri"/>
      </rPr>
      <t>If on the management tool the "disallow autofill" is not selected, this is a finding.</t>
    </r>
  </si>
  <si>
    <t>V-272624</t>
  </si>
  <si>
    <r>
      <rPr>
        <sz val="11"/>
        <rFont val="Calibri"/>
      </rPr>
      <t>The Samsung Android device must be configured to disable the use of third-party keyboards.</t>
    </r>
  </si>
  <si>
    <r>
      <rPr>
        <sz val="11"/>
        <color rgb="FF000000"/>
        <rFont val="Calibri"/>
      </rPr>
      <t xml:space="preserve">Configure the Samsung device to disallow the use of third-party keyboards.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Select only the approved keyboard.</t>
    </r>
    <r>
      <rPr>
        <sz val="11"/>
        <color rgb="FF000000"/>
        <rFont val="Calibri"/>
      </rPr>
      <t xml:space="preserve">
</t>
    </r>
    <r>
      <rPr>
        <sz val="11"/>
        <color rgb="FF000000"/>
        <rFont val="Calibri"/>
      </rPr>
      <t>Additionally, Administrators can configure application allowlists for Google Play that do not have any third-party keyboards for user installation.</t>
    </r>
  </si>
  <si>
    <r>
      <rPr>
        <sz val="11"/>
        <color rgb="FF000000"/>
        <rFont val="Calibri"/>
      </rPr>
      <t>Many third-party keyboard applications are known to contain malware.</t>
    </r>
    <r>
      <rPr>
        <sz val="11"/>
        <color rgb="FF000000"/>
        <rFont val="Calibri"/>
      </rPr>
      <t xml:space="preserve">
</t>
    </r>
    <r>
      <rPr>
        <sz val="11"/>
        <color rgb="FF000000"/>
        <rFont val="Calibri"/>
      </rPr>
      <t>SFR ID: FMT_SMF.1.1 #47</t>
    </r>
  </si>
  <si>
    <r>
      <rPr>
        <sz val="11"/>
        <color rgb="FF000000"/>
        <rFont val="Calibri"/>
      </rPr>
      <t>Review the managed Samsung device configuration settings to confirm that no third-party keyboards are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management tool.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Verify only the approved keyboards are selected.</t>
    </r>
    <r>
      <rPr>
        <sz val="11"/>
        <color rgb="FF000000"/>
        <rFont val="Calibri"/>
      </rPr>
      <t xml:space="preserve">
</t>
    </r>
    <r>
      <rPr>
        <sz val="11"/>
        <color rgb="FF000000"/>
        <rFont val="Calibri"/>
      </rPr>
      <t>If third-party keyboards are allowed, this is a finding.</t>
    </r>
  </si>
  <si>
    <t>V-277023</t>
  </si>
  <si>
    <r>
      <rPr>
        <sz val="11"/>
        <rFont val="Calibri"/>
      </rPr>
      <t>Samsung Android 15 BYOAD devices must have a Mobile Threat Detection (MTD) app installed.</t>
    </r>
  </si>
  <si>
    <r>
      <rPr>
        <sz val="11"/>
        <color rgb="FF000000"/>
        <rFont val="Calibri"/>
      </rPr>
      <t>Install an MTD app on managed Samsung Android BYOAD devices.</t>
    </r>
  </si>
  <si>
    <r>
      <rPr>
        <sz val="11"/>
        <color rgb="FF000000"/>
        <rFont val="Calibri"/>
      </rPr>
      <t>DOD mobile devices are in constant risk of cyber threats. MTD apps mitigate these risks by providing real-time threat detection, malware prevention, and vulnerability analysis.</t>
    </r>
    <r>
      <rPr>
        <sz val="11"/>
        <color rgb="FF000000"/>
        <rFont val="Calibri"/>
      </rPr>
      <t xml:space="preserve">
</t>
    </r>
    <r>
      <rPr>
        <sz val="11"/>
        <color rgb="FF000000"/>
        <rFont val="Calibri"/>
      </rPr>
      <t>SFR ID: FMT_MOF_EXT.1.2 #47</t>
    </r>
  </si>
  <si>
    <r>
      <rPr>
        <sz val="11"/>
        <color rgb="FF000000"/>
        <rFont val="Calibri"/>
      </rPr>
      <t>Confirm that an MTD app is installed on managed Samsung Android BYOAD devices.</t>
    </r>
    <r>
      <rPr>
        <sz val="11"/>
        <color rgb="FF000000"/>
        <rFont val="Calibri"/>
      </rPr>
      <t xml:space="preserve">
</t>
    </r>
    <r>
      <rPr>
        <sz val="11"/>
        <color rgb="FF000000"/>
        <rFont val="Calibri"/>
      </rPr>
      <t>This check procedure is performed on both the device management tool and the Samsung Android device.</t>
    </r>
    <r>
      <rPr>
        <sz val="11"/>
        <color rgb="FF000000"/>
        <rFont val="Calibri"/>
      </rPr>
      <t xml:space="preserve">
</t>
    </r>
    <r>
      <rPr>
        <sz val="11"/>
        <color rgb="FF000000"/>
        <rFont val="Calibri"/>
      </rPr>
      <t>In the MDM console, verify that an MTD app is listed as a managed app being deployed to site managed devices.</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"Apps" and then "See all apps".</t>
    </r>
    <r>
      <rPr>
        <sz val="11"/>
        <color rgb="FF000000"/>
        <rFont val="Calibri"/>
      </rPr>
      <t xml:space="preserve">
</t>
    </r>
    <r>
      <rPr>
        <sz val="11"/>
        <color rgb="FF000000"/>
        <rFont val="Calibri"/>
      </rPr>
      <t>3. Verify that an MTD app is listed.</t>
    </r>
    <r>
      <rPr>
        <sz val="11"/>
        <color rgb="FF000000"/>
        <rFont val="Calibri"/>
      </rPr>
      <t xml:space="preserve">
</t>
    </r>
    <r>
      <rPr>
        <sz val="11"/>
        <color rgb="FF000000"/>
        <rFont val="Calibri"/>
      </rPr>
      <t>If an MTD app is not installed on the device, this is a finding.</t>
    </r>
  </si>
  <si>
    <t>V-277025</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</si>
  <si>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</si>
  <si>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</si>
  <si>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</si>
  <si>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</si>
  <si>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</si>
  <si>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</si>
  <si>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</si>
  <si>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</si>
  <si>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</si>
  <si>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</si>
  <si>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</si>
  <si>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</si>
  <si>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</si>
  <si>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</si>
  <si>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</si>
  <si>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</si>
  <si>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</si>
  <si>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</si>
  <si>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</si>
  <si>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</si>
  <si>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</si>
  <si>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</si>
  <si>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</si>
  <si>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</si>
  <si>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</si>
  <si>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</si>
  <si>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</si>
  <si>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</si>
  <si>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</si>
  <si>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Samsung Android 15 BYOAD Security Technical Implementation Guide Y25M10</t>
  </si>
  <si>
    <t>Developed By:</t>
  </si>
  <si>
    <t>Samsung and Defense Information Systems Agency (DISA) for the US DoD</t>
  </si>
  <si>
    <t>Release Information:</t>
  </si>
  <si>
    <r>
      <rPr>
        <b/>
        <sz val="11"/>
        <color rgb="FF000000"/>
        <rFont val="Calibri"/>
      </rPr>
      <t>Version:</t>
    </r>
    <r>
      <rPr>
        <sz val="11"/>
        <color rgb="FF000000"/>
        <rFont val="Calibri"/>
      </rPr>
      <t xml:space="preserve"> Y25M10    </t>
    </r>
    <r>
      <rPr>
        <b/>
        <sz val="11"/>
        <color rgb="FF000000"/>
        <rFont val="Calibri"/>
      </rPr>
      <t>Date:</t>
    </r>
    <r>
      <rPr>
        <sz val="11"/>
        <color rgb="FF000000"/>
        <rFont val="Calibri"/>
      </rPr>
      <t xml:space="preserve"> 01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42</t>
    </r>
  </si>
  <si>
    <t>Download Url:</t>
  </si>
  <si>
    <t>https://www.cyber.mil/stigs</t>
  </si>
  <si>
    <t>Guide Overview:</t>
  </si>
  <si>
    <r>
      <rPr>
        <sz val="11"/>
        <color rgb="FF000000"/>
        <rFont val="Calibri"/>
      </rPr>
      <t>The Samsung Android 15 BYOAD Security Technical Implementation Guide (STIG) provides the technical security policies, requirements, and implementation details for applying security concepts to personally owned Samsung devices running Android 15 that process, store, or transmit unclassified data marked as Controlled Unclassified Information (CUI) or below. The STIG is based on the Protection Profile for Mobile Device Fundamentals (MDFPP) version 3.3 (BYOD use case); DOD Memorandum “Use of Non-Government Owned Mobile Devices, August 10, 2022; and NIST Special Publication 1800-22 “Bring Your Own Device (BYOD).”</t>
    </r>
    <r>
      <rPr>
        <sz val="11"/>
        <color rgb="FF000000"/>
        <rFont val="Calibri"/>
      </rPr>
      <t xml:space="preserve">
</t>
    </r>
    <r>
      <rPr>
        <sz val="11"/>
        <color rgb="FF000000"/>
        <rFont val="Calibri"/>
      </rPr>
      <t>The scope of this STIG covers only the Bring Your Owned Approved Device (BYOAD) use case. The items addressed in the STIG are not specific to a Samsung Android hardware model; rather, they are tied to the version of the operating system running on any Samsung phone capable of running Android 15.</t>
    </r>
    <r>
      <rPr>
        <sz val="11"/>
        <color rgb="FF000000"/>
        <rFont val="Calibri"/>
      </rPr>
      <t xml:space="preserve">
</t>
    </r>
    <r>
      <rPr>
        <sz val="11"/>
        <color rgb="FF000000"/>
        <rFont val="Calibri"/>
      </rPr>
      <t>This STIG assumes that the technology used for data separation between work apps and data and personal apps and data that has been certified by the National Information Assurance Partnership (NIAP) is compliant with the data separation requirements of the MDFPP 1.</t>
    </r>
    <r>
      <rPr>
        <sz val="11"/>
        <color rgb="FF000000"/>
        <rFont val="Calibri"/>
      </rPr>
      <t xml:space="preserve">
</t>
    </r>
    <r>
      <rPr>
        <sz val="11"/>
        <color rgb="FF000000"/>
        <rFont val="Calibri"/>
      </rPr>
      <t>Note: Refer to Section 2.4 of the STIG Supplemental document for operational considerations the DOD site and authorizing official (AO) should review prior to deploying BYOAD.</t>
    </r>
    <r>
      <rPr>
        <sz val="11"/>
        <color rgb="FF000000"/>
        <rFont val="Calibri"/>
      </rPr>
      <t xml:space="preserve">
</t>
    </r>
    <r>
      <rPr>
        <sz val="11"/>
        <color rgb="FF000000"/>
        <rFont val="Calibri"/>
      </rPr>
      <t>Note: DOD sites should add the following statement to User Agreement if screenshots are not approved by the AO: “Screenshots will not be taken of any ‘work’ related managed data.”</t>
    </r>
  </si>
  <si>
    <t>Components:</t>
  </si>
  <si>
    <r>
      <rPr>
        <i/>
        <sz val="11"/>
        <color rgb="FF000000"/>
        <rFont val="Calibri"/>
      </rPr>
      <t>Title:</t>
    </r>
    <r>
      <rPr>
        <sz val="11"/>
        <color rgb="FF000000"/>
        <rFont val="Calibri"/>
      </rPr>
      <t xml:space="preserve"> Samsung Android 15 BYOAD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22 April 2025     </t>
    </r>
    <r>
      <rPr>
        <i/>
        <sz val="11"/>
        <color rgb="FF000000"/>
        <rFont val="Calibri"/>
      </rPr>
      <t>Recommendation Count:</t>
    </r>
    <r>
      <rPr>
        <sz val="11"/>
        <color rgb="FF000000"/>
        <rFont val="Calibri"/>
      </rPr>
      <t xml:space="preserve"> 14</t>
    </r>
  </si>
  <si>
    <r>
      <rPr>
        <i/>
        <sz val="11"/>
        <color rgb="FF000000"/>
        <rFont val="Calibri"/>
      </rPr>
      <t>Title:</t>
    </r>
    <r>
      <rPr>
        <sz val="11"/>
        <color rgb="FF000000"/>
        <rFont val="Calibri"/>
      </rPr>
      <t xml:space="preserve"> Samsung Android 15 MDFPP 3.3 BYOAD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01 October 2025     </t>
    </r>
    <r>
      <rPr>
        <i/>
        <sz val="11"/>
        <color rgb="FF000000"/>
        <rFont val="Calibri"/>
      </rPr>
      <t>Recommendation Count:</t>
    </r>
    <r>
      <rPr>
        <sz val="11"/>
        <color rgb="FF000000"/>
        <rFont val="Calibri"/>
      </rPr>
      <t xml:space="preserve"> 28</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</si>
  <si>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</si>
  <si>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</si>
  <si>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</si>
  <si>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</si>
  <si>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</si>
  <si>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</si>
  <si>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</si>
  <si>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</si>
  <si>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</si>
  <si>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</si>
  <si>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</si>
  <si>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</si>
  <si>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</si>
  <si>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</si>
  <si>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</si>
  <si>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</si>
  <si>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</si>
  <si>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</si>
  <si>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</si>
  <si>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</si>
  <si>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</si>
  <si>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</si>
  <si>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</si>
  <si>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</si>
  <si>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</si>
  <si>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</si>
  <si>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Samsung Android 15 BYOAD Security Technical Implementation Guide Y25M10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</si>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</sst>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32">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2">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9D8-4023-85AA-A4F92D1FF67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9D8-4023-85AA-A4F92D1FF67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42</c:v>
                </c:pt>
              </c:numCache>
            </c:numRef>
          </c:val>
          <c:extLst>
            <c:ext xmlns:c16="http://schemas.microsoft.com/office/drawing/2014/chart" uri="{C3380CC4-5D6E-409C-BE32-E72D297353CC}">
              <c16:uniqueId val="{00000002-B9D8-4023-85AA-A4F92D1FF67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MDFPP 3.3</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27EB-45C7-8D80-A03B88906B4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MDFPP 3.3</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27EB-45C7-8D80-A03B88906B4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MDFPP 3.3</c:v>
                </c:pt>
              </c:strCache>
            </c:strRef>
          </c:cat>
          <c:val>
            <c:numRef>
              <c:f>Dashboard!$E$29:$E$30</c:f>
              <c:numCache>
                <c:formatCode>General</c:formatCode>
                <c:ptCount val="2"/>
                <c:pt idx="0">
                  <c:v>14</c:v>
                </c:pt>
                <c:pt idx="1">
                  <c:v>28</c:v>
                </c:pt>
              </c:numCache>
            </c:numRef>
          </c:val>
          <c:extLst>
            <c:ext xmlns:c16="http://schemas.microsoft.com/office/drawing/2014/chart" uri="{C3380CC4-5D6E-409C-BE32-E72D297353CC}">
              <c16:uniqueId val="{00000002-27EB-45C7-8D80-A03B88906B4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3F4-4EB2-8F3F-5819E44559D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3F4-4EB2-8F3F-5819E44559D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42</c:v>
                </c:pt>
              </c:numCache>
            </c:numRef>
          </c:val>
          <c:extLst>
            <c:ext xmlns:c16="http://schemas.microsoft.com/office/drawing/2014/chart" uri="{C3380CC4-5D6E-409C-BE32-E72D297353CC}">
              <c16:uniqueId val="{00000002-E3F4-4EB2-8F3F-5819E44559D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2622-45AF-81F1-AA06FB7781F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2622-45AF-81F1-AA06FB7781F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4</c:v>
                </c:pt>
                <c:pt idx="1">
                  <c:v>34</c:v>
                </c:pt>
                <c:pt idx="2">
                  <c:v>4</c:v>
                </c:pt>
              </c:numCache>
            </c:numRef>
          </c:val>
          <c:extLst>
            <c:ext xmlns:c16="http://schemas.microsoft.com/office/drawing/2014/chart" uri="{C3380CC4-5D6E-409C-BE32-E72D297353CC}">
              <c16:uniqueId val="{00000002-2622-45AF-81F1-AA06FB7781F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BC6-4BAE-8B9E-4ABF231D460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BC6-4BAE-8B9E-4ABF231D460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42</c:v>
                </c:pt>
              </c:numCache>
            </c:numRef>
          </c:val>
          <c:extLst>
            <c:ext xmlns:c16="http://schemas.microsoft.com/office/drawing/2014/chart" uri="{C3380CC4-5D6E-409C-BE32-E72D297353CC}">
              <c16:uniqueId val="{00000002-4BC6-4BAE-8B9E-4ABF231D460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76A-445A-A868-1006DB67AA3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76A-445A-A868-1006DB67AA3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42</c:v>
                </c:pt>
              </c:numCache>
            </c:numRef>
          </c:val>
          <c:extLst>
            <c:ext xmlns:c16="http://schemas.microsoft.com/office/drawing/2014/chart" uri="{C3380CC4-5D6E-409C-BE32-E72D297353CC}">
              <c16:uniqueId val="{00000002-076A-445A-A868-1006DB67AA3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B43-4516-968B-06550565BB2A}"/>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B43-4516-968B-06550565BB2A}"/>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B43-4516-968B-06550565BB2A}"/>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B43-4516-968B-06550565BB2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80B-4814-AE3D-FA91BC461E1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btcis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jca43x">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0jiqi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rb25op">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4wldj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ugh10p">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wpo1r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a5fflb">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43">
  <autoFilter ref="A1:N43"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229</v>
      </c>
    </row>
    <row r="3" spans="2:3" ht="15" customHeight="1" x14ac:dyDescent="0.35"/>
    <row r="4" spans="2:3" ht="58" x14ac:dyDescent="0.35">
      <c r="B4" s="20" t="s">
        <v>230</v>
      </c>
      <c r="C4" s="21" t="s">
        <v>231</v>
      </c>
    </row>
    <row r="5" spans="2:3" x14ac:dyDescent="0.35">
      <c r="C5" s="21" t="s">
        <v>232</v>
      </c>
    </row>
    <row r="6" spans="2:3" x14ac:dyDescent="0.35">
      <c r="C6" s="18" t="s">
        <v>233</v>
      </c>
    </row>
    <row r="7" spans="2:3" ht="10" customHeight="1" x14ac:dyDescent="0.35"/>
    <row r="8" spans="2:3" ht="232" x14ac:dyDescent="0.35">
      <c r="B8" s="22" t="s">
        <v>234</v>
      </c>
      <c r="C8" s="21" t="s">
        <v>235</v>
      </c>
    </row>
    <row r="9" spans="2:3" ht="10" customHeight="1" x14ac:dyDescent="0.35"/>
    <row r="10" spans="2:3" ht="35" customHeight="1" x14ac:dyDescent="0.35">
      <c r="B10" s="22" t="s">
        <v>236</v>
      </c>
      <c r="C10" s="21" t="s">
        <v>237</v>
      </c>
    </row>
    <row r="11" spans="2:3" ht="75" customHeight="1" x14ac:dyDescent="0.35">
      <c r="B11" s="18" t="s">
        <v>21</v>
      </c>
      <c r="C11" s="21" t="s">
        <v>238</v>
      </c>
    </row>
    <row r="12" spans="2:3" ht="47" customHeight="1" x14ac:dyDescent="0.35">
      <c r="B12" s="18" t="s">
        <v>21</v>
      </c>
      <c r="C12" s="21" t="s">
        <v>239</v>
      </c>
    </row>
    <row r="13" spans="2:3" ht="35" customHeight="1" x14ac:dyDescent="0.35">
      <c r="B13" s="18" t="s">
        <v>21</v>
      </c>
      <c r="C13" s="21" t="s">
        <v>240</v>
      </c>
    </row>
    <row r="14" spans="2:3" ht="32" customHeight="1" x14ac:dyDescent="0.35">
      <c r="B14" s="18" t="s">
        <v>21</v>
      </c>
      <c r="C14" s="21" t="s">
        <v>241</v>
      </c>
    </row>
    <row r="15" spans="2:3" ht="30" customHeight="1" x14ac:dyDescent="0.35">
      <c r="B15" s="18" t="s">
        <v>21</v>
      </c>
      <c r="C15" s="21" t="s">
        <v>242</v>
      </c>
    </row>
    <row r="16" spans="2:3" ht="10" customHeight="1" x14ac:dyDescent="0.35"/>
    <row r="17" spans="1:3" ht="145" customHeight="1" x14ac:dyDescent="0.35">
      <c r="B17" s="22" t="s">
        <v>243</v>
      </c>
      <c r="C17" s="21" t="s">
        <v>244</v>
      </c>
    </row>
    <row r="18" spans="1:3" ht="10" customHeight="1" x14ac:dyDescent="0.35"/>
    <row r="19" spans="1:3" ht="3" customHeight="1" x14ac:dyDescent="0.35">
      <c r="B19" s="23"/>
      <c r="C19" s="23"/>
    </row>
    <row r="20" spans="1:3" ht="12" customHeight="1" x14ac:dyDescent="0.35"/>
    <row r="21" spans="1:3" ht="35" customHeight="1" x14ac:dyDescent="0.35">
      <c r="A21" s="25"/>
      <c r="B21" s="26" t="s">
        <v>245</v>
      </c>
      <c r="C21" s="27" t="s">
        <v>246</v>
      </c>
    </row>
    <row r="22" spans="1:3" ht="18" customHeight="1" x14ac:dyDescent="0.35">
      <c r="A22" s="25"/>
      <c r="B22" s="25" t="s">
        <v>21</v>
      </c>
      <c r="C22" s="27" t="s">
        <v>247</v>
      </c>
    </row>
    <row r="23" spans="1:3" ht="18" customHeight="1" x14ac:dyDescent="0.35">
      <c r="A23" s="25"/>
      <c r="B23" s="25" t="s">
        <v>21</v>
      </c>
      <c r="C23" s="27" t="s">
        <v>248</v>
      </c>
    </row>
    <row r="24" spans="1:3" ht="18" customHeight="1" x14ac:dyDescent="0.35">
      <c r="A24" s="25"/>
      <c r="B24" s="25" t="s">
        <v>21</v>
      </c>
      <c r="C24" s="27" t="s">
        <v>249</v>
      </c>
    </row>
    <row r="25" spans="1:3" ht="18" customHeight="1" x14ac:dyDescent="0.35">
      <c r="A25" s="25"/>
      <c r="B25" s="25" t="s">
        <v>21</v>
      </c>
      <c r="C25" s="27" t="s">
        <v>250</v>
      </c>
    </row>
    <row r="26" spans="1:3" ht="18" customHeight="1" x14ac:dyDescent="0.35">
      <c r="A26" s="25"/>
      <c r="B26" s="25" t="s">
        <v>21</v>
      </c>
      <c r="C26" s="27" t="s">
        <v>251</v>
      </c>
    </row>
    <row r="27" spans="1:3" ht="18" customHeight="1" x14ac:dyDescent="0.35">
      <c r="A27" s="25"/>
      <c r="B27" s="25" t="s">
        <v>21</v>
      </c>
      <c r="C27" s="27" t="s">
        <v>252</v>
      </c>
    </row>
    <row r="28" spans="1:3" ht="18" customHeight="1" x14ac:dyDescent="0.35">
      <c r="A28" s="25"/>
      <c r="B28" s="25" t="s">
        <v>21</v>
      </c>
      <c r="C28" s="27" t="s">
        <v>253</v>
      </c>
    </row>
    <row r="29" spans="1:3" ht="18" customHeight="1" x14ac:dyDescent="0.35">
      <c r="A29" s="25"/>
      <c r="B29" s="25" t="s">
        <v>21</v>
      </c>
      <c r="C29" s="27" t="s">
        <v>254</v>
      </c>
    </row>
    <row r="30" spans="1:3" ht="44" customHeight="1" x14ac:dyDescent="0.35">
      <c r="A30" s="25"/>
      <c r="B30" s="25" t="s">
        <v>21</v>
      </c>
      <c r="C30" s="28" t="s">
        <v>255</v>
      </c>
    </row>
    <row r="31" spans="1:3" ht="10" customHeight="1" x14ac:dyDescent="0.35"/>
    <row r="32" spans="1:3" ht="3" customHeight="1" x14ac:dyDescent="0.35">
      <c r="B32" s="23"/>
      <c r="C32" s="23"/>
    </row>
    <row r="33" spans="2:3" ht="12" customHeight="1" x14ac:dyDescent="0.35"/>
    <row r="34" spans="2:3" ht="24" customHeight="1" x14ac:dyDescent="0.35">
      <c r="B34" s="29" t="s">
        <v>256</v>
      </c>
      <c r="C34" s="30" t="s">
        <v>257</v>
      </c>
    </row>
    <row r="35" spans="2:3" ht="18.5" x14ac:dyDescent="0.35">
      <c r="B35" s="29" t="s">
        <v>258</v>
      </c>
      <c r="C35" s="31" t="s">
        <v>259</v>
      </c>
    </row>
    <row r="36" spans="2:3" ht="27" customHeight="1" x14ac:dyDescent="0.35">
      <c r="B36" s="32" t="s">
        <v>260</v>
      </c>
      <c r="C36" s="24" t="s">
        <v>261</v>
      </c>
    </row>
    <row r="37" spans="2:3" x14ac:dyDescent="0.35">
      <c r="B37" s="29" t="s">
        <v>262</v>
      </c>
      <c r="C37" s="33" t="s">
        <v>263</v>
      </c>
    </row>
    <row r="38" spans="2:3" ht="10" customHeight="1" x14ac:dyDescent="0.35"/>
    <row r="39" spans="2:3" ht="220" customHeight="1" x14ac:dyDescent="0.35">
      <c r="B39" s="29" t="s">
        <v>264</v>
      </c>
      <c r="C39" s="34" t="s">
        <v>265</v>
      </c>
    </row>
    <row r="40" spans="2:3" ht="10" customHeight="1" x14ac:dyDescent="0.35"/>
    <row r="41" spans="2:3" ht="20" customHeight="1" x14ac:dyDescent="0.35">
      <c r="B41" s="29" t="s">
        <v>266</v>
      </c>
      <c r="C41" s="35" t="s">
        <v>17</v>
      </c>
    </row>
    <row r="42" spans="2:3" ht="29" x14ac:dyDescent="0.35">
      <c r="C42" s="21" t="s">
        <v>267</v>
      </c>
    </row>
    <row r="43" spans="2:3" ht="10" customHeight="1" x14ac:dyDescent="0.35"/>
    <row r="44" spans="2:3" ht="20" customHeight="1" x14ac:dyDescent="0.35">
      <c r="C44" s="35" t="s">
        <v>94</v>
      </c>
    </row>
    <row r="45" spans="2:3" ht="29" x14ac:dyDescent="0.35">
      <c r="C45" s="21" t="s">
        <v>268</v>
      </c>
    </row>
    <row r="46" spans="2:3" ht="10" customHeight="1" x14ac:dyDescent="0.35"/>
    <row r="47" spans="2:3" ht="43.5" x14ac:dyDescent="0.35">
      <c r="B47" s="29" t="s">
        <v>269</v>
      </c>
      <c r="C47" s="21" t="s">
        <v>270</v>
      </c>
    </row>
    <row r="48" spans="2:3" ht="10" customHeight="1" x14ac:dyDescent="0.35"/>
    <row r="49" spans="2:3" ht="15.5" x14ac:dyDescent="0.35">
      <c r="C49" s="36" t="s">
        <v>62</v>
      </c>
    </row>
    <row r="50" spans="2:3" ht="29" x14ac:dyDescent="0.35">
      <c r="C50" s="21" t="s">
        <v>271</v>
      </c>
    </row>
    <row r="51" spans="2:3" ht="10" customHeight="1" x14ac:dyDescent="0.35"/>
    <row r="52" spans="2:3" ht="15.5" x14ac:dyDescent="0.35">
      <c r="C52" s="37" t="s">
        <v>16</v>
      </c>
    </row>
    <row r="53" spans="2:3" ht="29" x14ac:dyDescent="0.35">
      <c r="C53" s="21" t="s">
        <v>272</v>
      </c>
    </row>
    <row r="54" spans="2:3" ht="10" customHeight="1" x14ac:dyDescent="0.35"/>
    <row r="55" spans="2:3" ht="15.5" x14ac:dyDescent="0.35">
      <c r="C55" s="38" t="s">
        <v>73</v>
      </c>
    </row>
    <row r="56" spans="2:3" ht="29" x14ac:dyDescent="0.35">
      <c r="C56" s="21" t="s">
        <v>273</v>
      </c>
    </row>
    <row r="57" spans="2:3" ht="10" customHeight="1" x14ac:dyDescent="0.35"/>
    <row r="58" spans="2:3" ht="3" customHeight="1" x14ac:dyDescent="0.35">
      <c r="B58" s="23"/>
      <c r="C58" s="23"/>
    </row>
    <row r="59" spans="2:3" ht="12" customHeight="1" x14ac:dyDescent="0.35"/>
    <row r="60" spans="2:3" ht="130.5" x14ac:dyDescent="0.35">
      <c r="B60" s="20" t="s">
        <v>274</v>
      </c>
      <c r="C60" s="21" t="s">
        <v>275</v>
      </c>
    </row>
    <row r="61" spans="2:3" ht="6" customHeight="1" x14ac:dyDescent="0.35"/>
    <row r="62" spans="2:3" ht="217.5" x14ac:dyDescent="0.35">
      <c r="C62" s="21" t="s">
        <v>276</v>
      </c>
    </row>
    <row r="63" spans="2:3" ht="6" customHeight="1" x14ac:dyDescent="0.35"/>
    <row r="64" spans="2:3" ht="43.5" x14ac:dyDescent="0.35">
      <c r="C64" s="21" t="s">
        <v>277</v>
      </c>
    </row>
    <row r="65" spans="2:3" ht="10" customHeight="1" x14ac:dyDescent="0.35"/>
    <row r="66" spans="2:3" ht="3" customHeight="1" x14ac:dyDescent="0.35">
      <c r="B66" s="23"/>
      <c r="C66" s="23"/>
    </row>
    <row r="67" spans="2:3" ht="12" customHeight="1" x14ac:dyDescent="0.35"/>
    <row r="68" spans="2:3" ht="145" x14ac:dyDescent="0.35">
      <c r="B68" s="20" t="s">
        <v>278</v>
      </c>
      <c r="C68" s="21" t="s">
        <v>279</v>
      </c>
    </row>
    <row r="69" spans="2:3" ht="6" customHeight="1" x14ac:dyDescent="0.35"/>
    <row r="70" spans="2:3" ht="203" x14ac:dyDescent="0.35">
      <c r="C70" s="21" t="s">
        <v>280</v>
      </c>
    </row>
    <row r="71" spans="2:3" ht="6" customHeight="1" x14ac:dyDescent="0.35"/>
    <row r="72" spans="2:3" ht="43.5" x14ac:dyDescent="0.35">
      <c r="C72" s="21" t="s">
        <v>281</v>
      </c>
    </row>
    <row r="73" spans="2:3" ht="10" customHeight="1" x14ac:dyDescent="0.35"/>
    <row r="74" spans="2:3" ht="3" customHeight="1" x14ac:dyDescent="0.35">
      <c r="B74" s="23"/>
      <c r="C74" s="23"/>
    </row>
    <row r="75" spans="2:3" ht="12" customHeight="1" x14ac:dyDescent="0.35"/>
    <row r="76" spans="2:3" ht="101.5" x14ac:dyDescent="0.35">
      <c r="B76" s="20" t="s">
        <v>282</v>
      </c>
      <c r="C76" s="21" t="s">
        <v>283</v>
      </c>
    </row>
    <row r="77" spans="2:3" ht="6" customHeight="1" x14ac:dyDescent="0.35"/>
    <row r="78" spans="2:3" ht="145" x14ac:dyDescent="0.35">
      <c r="C78" s="21" t="s">
        <v>284</v>
      </c>
    </row>
    <row r="79" spans="2:3" ht="6" customHeight="1" x14ac:dyDescent="0.35"/>
    <row r="80" spans="2:3" ht="43.5" x14ac:dyDescent="0.35">
      <c r="C80" s="21" t="s">
        <v>285</v>
      </c>
    </row>
    <row r="81" spans="2:3" ht="10" customHeight="1" x14ac:dyDescent="0.35"/>
    <row r="82" spans="2:3" ht="3" customHeight="1" x14ac:dyDescent="0.35">
      <c r="B82" s="23"/>
      <c r="C82" s="23"/>
    </row>
    <row r="83" spans="2:3" ht="12" customHeight="1" x14ac:dyDescent="0.35"/>
    <row r="84" spans="2:3" ht="26" customHeight="1" x14ac:dyDescent="0.35">
      <c r="B84" s="39" t="s">
        <v>286</v>
      </c>
    </row>
    <row r="85" spans="2:3" ht="8" customHeight="1" x14ac:dyDescent="0.35"/>
    <row r="86" spans="2:3" ht="20" customHeight="1" x14ac:dyDescent="0.35">
      <c r="B86" s="29" t="s">
        <v>287</v>
      </c>
      <c r="C86" s="40" t="s">
        <v>288</v>
      </c>
    </row>
    <row r="87" spans="2:3" ht="116" x14ac:dyDescent="0.35">
      <c r="C87" s="21" t="s">
        <v>289</v>
      </c>
    </row>
    <row r="88" spans="2:3" ht="10" customHeight="1" x14ac:dyDescent="0.35"/>
    <row r="91" spans="2:3" ht="32" customHeight="1" x14ac:dyDescent="0.35">
      <c r="B91" s="109" t="s">
        <v>228</v>
      </c>
      <c r="C91" s="109"/>
    </row>
  </sheetData>
  <sheetProtection password="90EA" sheet="1"/>
  <mergeCells count="1">
    <mergeCell ref="B91:C91"/>
  </mergeCells>
  <hyperlinks>
    <hyperlink ref="C5" r:id="rId1" xr:uid="{00000000-0004-0000-0000-000000000000}"/>
    <hyperlink ref="C6" r:id="rId2" xr:uid="{00000000-0004-0000-0000-000001000000}"/>
    <hyperlink ref="C37" r:id="rId3" xr:uid="{00000000-0004-0000-0000-000002000000}"/>
    <hyperlink ref="B91"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10" t="s">
        <v>290</v>
      </c>
      <c r="C2" s="111"/>
      <c r="D2" s="111"/>
      <c r="E2" s="111"/>
      <c r="F2" s="111"/>
      <c r="G2" s="111"/>
      <c r="H2" s="111"/>
      <c r="I2" s="111"/>
    </row>
    <row r="4" spans="2:15" ht="18.5" x14ac:dyDescent="0.45">
      <c r="B4" s="42" t="s">
        <v>291</v>
      </c>
    </row>
    <row r="5" spans="2:15" x14ac:dyDescent="0.35">
      <c r="B5" s="44" t="s">
        <v>21</v>
      </c>
      <c r="C5" s="44" t="s">
        <v>292</v>
      </c>
      <c r="D5" s="44" t="s">
        <v>293</v>
      </c>
      <c r="F5" s="112" t="s">
        <v>294</v>
      </c>
      <c r="G5" s="112"/>
      <c r="H5" s="112"/>
      <c r="I5" s="113" t="s">
        <v>295</v>
      </c>
      <c r="J5" s="113"/>
      <c r="K5" s="113"/>
      <c r="L5" s="113"/>
      <c r="M5" s="113"/>
      <c r="N5" s="113"/>
      <c r="O5" s="113"/>
    </row>
    <row r="6" spans="2:15" x14ac:dyDescent="0.35">
      <c r="B6" s="50" t="s">
        <v>296</v>
      </c>
      <c r="C6" s="51">
        <v>42</v>
      </c>
      <c r="D6" s="52" t="s">
        <v>21</v>
      </c>
      <c r="F6" s="112" t="s">
        <v>297</v>
      </c>
      <c r="G6" s="112"/>
      <c r="H6" s="112"/>
      <c r="I6" s="114" t="s">
        <v>298</v>
      </c>
      <c r="J6" s="114"/>
      <c r="K6" s="114"/>
      <c r="L6" s="114"/>
      <c r="M6" s="114"/>
      <c r="N6" s="114"/>
      <c r="O6" s="114"/>
    </row>
    <row r="7" spans="2:15" x14ac:dyDescent="0.35">
      <c r="B7" s="53" t="s">
        <v>299</v>
      </c>
      <c r="C7" s="54">
        <f>C6-C8-C9</f>
        <v>42</v>
      </c>
      <c r="D7" s="55">
        <f>IF(C6&gt;0,C7/C6,0)</f>
        <v>1</v>
      </c>
      <c r="F7" s="112" t="s">
        <v>300</v>
      </c>
      <c r="G7" s="112"/>
      <c r="H7" s="112"/>
      <c r="I7" s="114" t="s">
        <v>298</v>
      </c>
      <c r="J7" s="114"/>
      <c r="K7" s="114"/>
      <c r="L7" s="114"/>
      <c r="M7" s="114"/>
      <c r="N7" s="114"/>
      <c r="O7" s="114"/>
    </row>
    <row r="8" spans="2:15" x14ac:dyDescent="0.35">
      <c r="B8" s="46" t="s">
        <v>301</v>
      </c>
      <c r="C8" s="47">
        <f>COUNTIF('Recommendations'!H:H,"Risk Accepted")</f>
        <v>0</v>
      </c>
      <c r="D8" s="48">
        <f>IF(C6&gt;0,C8/C6,0)</f>
        <v>0</v>
      </c>
      <c r="F8" s="112" t="s">
        <v>302</v>
      </c>
      <c r="G8" s="112"/>
      <c r="H8" s="112"/>
      <c r="I8" s="114" t="s">
        <v>298</v>
      </c>
      <c r="J8" s="114"/>
      <c r="K8" s="114"/>
      <c r="L8" s="114"/>
      <c r="M8" s="114"/>
      <c r="N8" s="114"/>
      <c r="O8" s="114"/>
    </row>
    <row r="9" spans="2:15" x14ac:dyDescent="0.35">
      <c r="B9" s="46" t="s">
        <v>303</v>
      </c>
      <c r="C9" s="47">
        <f>COUNTIF('Recommendations'!H:H,"N/A")</f>
        <v>0</v>
      </c>
      <c r="D9" s="48">
        <f>IF(C6&gt;0,C9/C6,0)</f>
        <v>0</v>
      </c>
      <c r="F9" s="112" t="s">
        <v>304</v>
      </c>
      <c r="G9" s="112"/>
      <c r="H9" s="112"/>
      <c r="I9" s="114" t="s">
        <v>298</v>
      </c>
      <c r="J9" s="114"/>
      <c r="K9" s="114"/>
      <c r="L9" s="114"/>
      <c r="M9" s="114"/>
      <c r="N9" s="114"/>
      <c r="O9" s="114"/>
    </row>
    <row r="12" spans="2:15" ht="18.5" x14ac:dyDescent="0.45">
      <c r="B12" s="42" t="s">
        <v>305</v>
      </c>
    </row>
    <row r="14" spans="2:15" x14ac:dyDescent="0.35">
      <c r="B14" s="56" t="s">
        <v>306</v>
      </c>
    </row>
    <row r="15" spans="2:15" x14ac:dyDescent="0.35">
      <c r="B15" s="44" t="s">
        <v>21</v>
      </c>
      <c r="C15" s="44" t="s">
        <v>307</v>
      </c>
      <c r="D15" s="44" t="s">
        <v>308</v>
      </c>
      <c r="E15" s="44" t="s">
        <v>309</v>
      </c>
      <c r="F15" s="44" t="s">
        <v>310</v>
      </c>
    </row>
    <row r="16" spans="2:15" x14ac:dyDescent="0.35">
      <c r="B16" s="46" t="s">
        <v>311</v>
      </c>
      <c r="C16" s="47">
        <f>COUNTIF('Recommendations'!M:M,"Resolved")</f>
        <v>0</v>
      </c>
      <c r="D16" s="47">
        <f>COUNTIF('Recommendations'!M:M,"Testing")</f>
        <v>0</v>
      </c>
      <c r="E16" s="47">
        <f>COUNTIF('Recommendations'!M:M,"Outstanding")</f>
        <v>42</v>
      </c>
      <c r="F16" s="47">
        <f>SUM(C16:E16)</f>
        <v>42</v>
      </c>
    </row>
    <row r="18" spans="2:6" x14ac:dyDescent="0.35">
      <c r="B18" s="56" t="s">
        <v>312</v>
      </c>
    </row>
    <row r="19" spans="2:6" x14ac:dyDescent="0.35">
      <c r="B19" s="57" t="s">
        <v>21</v>
      </c>
      <c r="C19" s="57" t="s">
        <v>307</v>
      </c>
      <c r="D19" s="57" t="s">
        <v>308</v>
      </c>
      <c r="E19" s="57" t="s">
        <v>309</v>
      </c>
      <c r="F19" s="57" t="s">
        <v>21</v>
      </c>
    </row>
    <row r="20" spans="2:6" x14ac:dyDescent="0.35">
      <c r="B20" s="46" t="s">
        <v>311</v>
      </c>
      <c r="C20" s="48">
        <f>IF(F16&gt;0, C16/F16, 0)</f>
        <v>0</v>
      </c>
      <c r="D20" s="48">
        <f>IF(F16&gt;0, D16/F16, 0)</f>
        <v>0</v>
      </c>
      <c r="E20" s="48">
        <f>IF(F16&gt;0, E16/F16, 0)</f>
        <v>1</v>
      </c>
      <c r="F20" s="49" t="s">
        <v>21</v>
      </c>
    </row>
    <row r="25" spans="2:6" ht="18.5" x14ac:dyDescent="0.45">
      <c r="B25" s="42" t="s">
        <v>313</v>
      </c>
    </row>
    <row r="27" spans="2:6" x14ac:dyDescent="0.35">
      <c r="B27" s="56" t="s">
        <v>306</v>
      </c>
    </row>
    <row r="28" spans="2:6" x14ac:dyDescent="0.35">
      <c r="B28" s="44" t="s">
        <v>3</v>
      </c>
      <c r="C28" s="44" t="s">
        <v>307</v>
      </c>
      <c r="D28" s="44" t="s">
        <v>308</v>
      </c>
      <c r="E28" s="44" t="s">
        <v>309</v>
      </c>
      <c r="F28" s="44" t="s">
        <v>310</v>
      </c>
    </row>
    <row r="29" spans="2:6" x14ac:dyDescent="0.35">
      <c r="B29" s="46" t="s">
        <v>17</v>
      </c>
      <c r="C29" s="47">
        <f>COUNTIFS('Recommendations'!D:D,"Component-1",'Recommendations'!M:M,"=Resolved")</f>
        <v>0</v>
      </c>
      <c r="D29" s="47">
        <f>COUNTIFS('Recommendations'!D:D,"=Component-1",'Recommendations'!M:M,"=Testing")</f>
        <v>0</v>
      </c>
      <c r="E29" s="47">
        <f>COUNTIFS('Recommendations'!D:D,"=Component-1",'Recommendations'!M:M,"=Outstanding")</f>
        <v>14</v>
      </c>
      <c r="F29" s="47">
        <f>SUM(C29:E29)</f>
        <v>14</v>
      </c>
    </row>
    <row r="30" spans="2:6" x14ac:dyDescent="0.35">
      <c r="B30" s="46" t="s">
        <v>94</v>
      </c>
      <c r="C30" s="47">
        <f>COUNTIFS('Recommendations'!D:D,"MDFPP 3.3",'Recommendations'!M:M,"=Resolved")</f>
        <v>0</v>
      </c>
      <c r="D30" s="47">
        <f>COUNTIFS('Recommendations'!D:D,"=MDFPP 3.3",'Recommendations'!M:M,"=Testing")</f>
        <v>0</v>
      </c>
      <c r="E30" s="47">
        <f>COUNTIFS('Recommendations'!D:D,"=MDFPP 3.3",'Recommendations'!M:M,"=Outstanding")</f>
        <v>28</v>
      </c>
      <c r="F30" s="47">
        <f>SUM(C30:E30)</f>
        <v>28</v>
      </c>
    </row>
    <row r="32" spans="2:6" x14ac:dyDescent="0.35">
      <c r="B32" s="56" t="s">
        <v>312</v>
      </c>
    </row>
    <row r="33" spans="2:6" x14ac:dyDescent="0.35">
      <c r="B33" s="57" t="s">
        <v>3</v>
      </c>
      <c r="C33" s="57" t="s">
        <v>307</v>
      </c>
      <c r="D33" s="57" t="s">
        <v>308</v>
      </c>
      <c r="E33" s="57" t="s">
        <v>309</v>
      </c>
      <c r="F33" s="57" t="s">
        <v>21</v>
      </c>
    </row>
    <row r="34" spans="2:6" x14ac:dyDescent="0.35">
      <c r="B34" s="46" t="s">
        <v>17</v>
      </c>
      <c r="C34" s="48">
        <f>IF(F29&gt;0, C29/F29, 0)</f>
        <v>0</v>
      </c>
      <c r="D34" s="48">
        <f>IF(F29&gt;0, D29/F29, 0)</f>
        <v>0</v>
      </c>
      <c r="E34" s="48">
        <f>IF(F29&gt;0, E29/F29, 0)</f>
        <v>1</v>
      </c>
      <c r="F34" s="49" t="s">
        <v>21</v>
      </c>
    </row>
    <row r="35" spans="2:6" x14ac:dyDescent="0.35">
      <c r="B35" s="46" t="s">
        <v>94</v>
      </c>
      <c r="C35" s="48">
        <f>IF(F30&gt;0, C30/F30, 0)</f>
        <v>0</v>
      </c>
      <c r="D35" s="48">
        <f>IF(F30&gt;0, D30/F30, 0)</f>
        <v>0</v>
      </c>
      <c r="E35" s="48">
        <f>IF(F30&gt;0, E30/F30, 0)</f>
        <v>1</v>
      </c>
      <c r="F35" s="49" t="s">
        <v>21</v>
      </c>
    </row>
    <row r="40" spans="2:6" ht="18.5" x14ac:dyDescent="0.45">
      <c r="B40" s="42" t="s">
        <v>314</v>
      </c>
    </row>
    <row r="42" spans="2:6" x14ac:dyDescent="0.35">
      <c r="B42" s="56" t="s">
        <v>306</v>
      </c>
    </row>
    <row r="43" spans="2:6" x14ac:dyDescent="0.35">
      <c r="B43" s="44" t="s">
        <v>6</v>
      </c>
      <c r="C43" s="44" t="s">
        <v>307</v>
      </c>
      <c r="D43" s="44" t="s">
        <v>308</v>
      </c>
      <c r="E43" s="44" t="s">
        <v>309</v>
      </c>
      <c r="F43" s="44" t="s">
        <v>310</v>
      </c>
    </row>
    <row r="44" spans="2:6" x14ac:dyDescent="0.35">
      <c r="B44" s="46" t="s">
        <v>315</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316</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317</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318</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319</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42</v>
      </c>
      <c r="F49" s="47">
        <f t="shared" si="0"/>
        <v>42</v>
      </c>
    </row>
    <row r="51" spans="2:6" x14ac:dyDescent="0.35">
      <c r="B51" s="56" t="s">
        <v>312</v>
      </c>
    </row>
    <row r="52" spans="2:6" x14ac:dyDescent="0.35">
      <c r="B52" s="57" t="s">
        <v>6</v>
      </c>
      <c r="C52" s="57" t="s">
        <v>307</v>
      </c>
      <c r="D52" s="57" t="s">
        <v>308</v>
      </c>
      <c r="E52" s="57" t="s">
        <v>309</v>
      </c>
      <c r="F52" s="57" t="s">
        <v>21</v>
      </c>
    </row>
    <row r="53" spans="2:6" x14ac:dyDescent="0.35">
      <c r="B53" s="46" t="s">
        <v>315</v>
      </c>
      <c r="C53" s="48">
        <f t="shared" ref="C53:C58" si="1">IF(F44&gt;0, C44/F44, 0)</f>
        <v>0</v>
      </c>
      <c r="D53" s="48">
        <f t="shared" ref="D53:D58" si="2">IF(F44&gt;0, D44/F44, 0)</f>
        <v>0</v>
      </c>
      <c r="E53" s="48">
        <f t="shared" ref="E53:E58" si="3">IF(F44&gt;0, E44/F44, 0)</f>
        <v>0</v>
      </c>
      <c r="F53" s="49" t="s">
        <v>21</v>
      </c>
    </row>
    <row r="54" spans="2:6" x14ac:dyDescent="0.35">
      <c r="B54" s="46" t="s">
        <v>316</v>
      </c>
      <c r="C54" s="48">
        <f t="shared" si="1"/>
        <v>0</v>
      </c>
      <c r="D54" s="48">
        <f t="shared" si="2"/>
        <v>0</v>
      </c>
      <c r="E54" s="48">
        <f t="shared" si="3"/>
        <v>0</v>
      </c>
      <c r="F54" s="49" t="s">
        <v>21</v>
      </c>
    </row>
    <row r="55" spans="2:6" x14ac:dyDescent="0.35">
      <c r="B55" s="46" t="s">
        <v>317</v>
      </c>
      <c r="C55" s="48">
        <f t="shared" si="1"/>
        <v>0</v>
      </c>
      <c r="D55" s="48">
        <f t="shared" si="2"/>
        <v>0</v>
      </c>
      <c r="E55" s="48">
        <f t="shared" si="3"/>
        <v>0</v>
      </c>
      <c r="F55" s="49" t="s">
        <v>21</v>
      </c>
    </row>
    <row r="56" spans="2:6" x14ac:dyDescent="0.35">
      <c r="B56" s="46" t="s">
        <v>318</v>
      </c>
      <c r="C56" s="48">
        <f t="shared" si="1"/>
        <v>0</v>
      </c>
      <c r="D56" s="48">
        <f t="shared" si="2"/>
        <v>0</v>
      </c>
      <c r="E56" s="48">
        <f t="shared" si="3"/>
        <v>0</v>
      </c>
      <c r="F56" s="49" t="s">
        <v>21</v>
      </c>
    </row>
    <row r="57" spans="2:6" x14ac:dyDescent="0.35">
      <c r="B57" s="46" t="s">
        <v>319</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320</v>
      </c>
    </row>
    <row r="65" spans="2:6" x14ac:dyDescent="0.35">
      <c r="B65" s="56" t="s">
        <v>306</v>
      </c>
    </row>
    <row r="66" spans="2:6" x14ac:dyDescent="0.35">
      <c r="B66" s="44" t="s">
        <v>2</v>
      </c>
      <c r="C66" s="44" t="s">
        <v>307</v>
      </c>
      <c r="D66" s="44" t="s">
        <v>308</v>
      </c>
      <c r="E66" s="44" t="s">
        <v>309</v>
      </c>
      <c r="F66" s="44" t="s">
        <v>310</v>
      </c>
    </row>
    <row r="67" spans="2:6" x14ac:dyDescent="0.35">
      <c r="B67" s="46" t="s">
        <v>62</v>
      </c>
      <c r="C67" s="47">
        <f>COUNTIFS('Recommendations'!C:C,"CAT I (High)",'Recommendations'!M:M,"=Resolved")</f>
        <v>0</v>
      </c>
      <c r="D67" s="47">
        <f>COUNTIFS('Recommendations'!C:C,"=CAT I (High)",'Recommendations'!M:M,"=Testing")</f>
        <v>0</v>
      </c>
      <c r="E67" s="47">
        <f>COUNTIFS('Recommendations'!C:C,"=CAT I (High)",'Recommendations'!M:M,"=Outstanding")</f>
        <v>4</v>
      </c>
      <c r="F67" s="47">
        <f>SUM(C67:E67)</f>
        <v>4</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34</v>
      </c>
      <c r="F68" s="47">
        <f>SUM(C68:E68)</f>
        <v>34</v>
      </c>
    </row>
    <row r="69" spans="2:6" x14ac:dyDescent="0.35">
      <c r="B69" s="46" t="s">
        <v>73</v>
      </c>
      <c r="C69" s="47">
        <f>COUNTIFS('Recommendations'!C:C,"CAT III (Low)",'Recommendations'!M:M,"=Resolved")</f>
        <v>0</v>
      </c>
      <c r="D69" s="47">
        <f>COUNTIFS('Recommendations'!C:C,"=CAT III (Low)",'Recommendations'!M:M,"=Testing")</f>
        <v>0</v>
      </c>
      <c r="E69" s="47">
        <f>COUNTIFS('Recommendations'!C:C,"=CAT III (Low)",'Recommendations'!M:M,"=Outstanding")</f>
        <v>4</v>
      </c>
      <c r="F69" s="47">
        <f>SUM(C69:E69)</f>
        <v>4</v>
      </c>
    </row>
    <row r="71" spans="2:6" x14ac:dyDescent="0.35">
      <c r="B71" s="56" t="s">
        <v>312</v>
      </c>
    </row>
    <row r="72" spans="2:6" x14ac:dyDescent="0.35">
      <c r="B72" s="57" t="s">
        <v>2</v>
      </c>
      <c r="C72" s="57" t="s">
        <v>307</v>
      </c>
      <c r="D72" s="57" t="s">
        <v>308</v>
      </c>
      <c r="E72" s="57" t="s">
        <v>309</v>
      </c>
      <c r="F72" s="57" t="s">
        <v>21</v>
      </c>
    </row>
    <row r="73" spans="2:6" x14ac:dyDescent="0.35">
      <c r="B73" s="46" t="s">
        <v>62</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73</v>
      </c>
      <c r="C75" s="48">
        <f>IF(F69&gt;0, C69/F69, 0)</f>
        <v>0</v>
      </c>
      <c r="D75" s="48">
        <f>IF(F69&gt;0, D69/F69, 0)</f>
        <v>0</v>
      </c>
      <c r="E75" s="48">
        <f>IF(F69&gt;0, E69/F69, 0)</f>
        <v>1</v>
      </c>
      <c r="F75" s="49" t="s">
        <v>21</v>
      </c>
    </row>
    <row r="80" spans="2:6" ht="18.5" x14ac:dyDescent="0.45">
      <c r="B80" s="42" t="s">
        <v>321</v>
      </c>
    </row>
    <row r="82" spans="2:6" x14ac:dyDescent="0.35">
      <c r="B82" s="56" t="s">
        <v>306</v>
      </c>
    </row>
    <row r="83" spans="2:6" x14ac:dyDescent="0.35">
      <c r="B83" s="44" t="s">
        <v>4</v>
      </c>
      <c r="C83" s="44" t="s">
        <v>307</v>
      </c>
      <c r="D83" s="44" t="s">
        <v>308</v>
      </c>
      <c r="E83" s="44" t="s">
        <v>309</v>
      </c>
      <c r="F83" s="44" t="s">
        <v>310</v>
      </c>
    </row>
    <row r="84" spans="2:6" x14ac:dyDescent="0.35">
      <c r="B84" s="46" t="s">
        <v>322</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323</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324</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325</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42</v>
      </c>
      <c r="F88" s="47">
        <f>SUM(C88:E88)</f>
        <v>42</v>
      </c>
    </row>
    <row r="90" spans="2:6" x14ac:dyDescent="0.35">
      <c r="B90" s="56" t="s">
        <v>312</v>
      </c>
    </row>
    <row r="91" spans="2:6" x14ac:dyDescent="0.35">
      <c r="B91" s="57" t="s">
        <v>4</v>
      </c>
      <c r="C91" s="57" t="s">
        <v>307</v>
      </c>
      <c r="D91" s="57" t="s">
        <v>308</v>
      </c>
      <c r="E91" s="57" t="s">
        <v>309</v>
      </c>
      <c r="F91" s="57" t="s">
        <v>21</v>
      </c>
    </row>
    <row r="92" spans="2:6" x14ac:dyDescent="0.35">
      <c r="B92" s="46" t="s">
        <v>322</v>
      </c>
      <c r="C92" s="48">
        <f>IF(F84&gt;0, C84/F84, 0)</f>
        <v>0</v>
      </c>
      <c r="D92" s="48">
        <f>IF(F84&gt;0, D84/F84, 0)</f>
        <v>0</v>
      </c>
      <c r="E92" s="48">
        <f>IF(F84&gt;0, E84/F84, 0)</f>
        <v>0</v>
      </c>
      <c r="F92" s="49" t="s">
        <v>21</v>
      </c>
    </row>
    <row r="93" spans="2:6" x14ac:dyDescent="0.35">
      <c r="B93" s="46" t="s">
        <v>323</v>
      </c>
      <c r="C93" s="48">
        <f>IF(F85&gt;0, C85/F85, 0)</f>
        <v>0</v>
      </c>
      <c r="D93" s="48">
        <f>IF(F85&gt;0, D85/F85, 0)</f>
        <v>0</v>
      </c>
      <c r="E93" s="48">
        <f>IF(F85&gt;0, E85/F85, 0)</f>
        <v>0</v>
      </c>
      <c r="F93" s="49" t="s">
        <v>21</v>
      </c>
    </row>
    <row r="94" spans="2:6" x14ac:dyDescent="0.35">
      <c r="B94" s="46" t="s">
        <v>324</v>
      </c>
      <c r="C94" s="48">
        <f>IF(F86&gt;0, C86/F86, 0)</f>
        <v>0</v>
      </c>
      <c r="D94" s="48">
        <f>IF(F86&gt;0, D86/F86, 0)</f>
        <v>0</v>
      </c>
      <c r="E94" s="48">
        <f>IF(F86&gt;0, E86/F86, 0)</f>
        <v>0</v>
      </c>
      <c r="F94" s="49" t="s">
        <v>21</v>
      </c>
    </row>
    <row r="95" spans="2:6" x14ac:dyDescent="0.35">
      <c r="B95" s="46" t="s">
        <v>325</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326</v>
      </c>
    </row>
    <row r="103" spans="2:6" x14ac:dyDescent="0.35">
      <c r="B103" s="56" t="s">
        <v>306</v>
      </c>
    </row>
    <row r="104" spans="2:6" x14ac:dyDescent="0.35">
      <c r="B104" s="44" t="s">
        <v>327</v>
      </c>
      <c r="C104" s="44" t="s">
        <v>307</v>
      </c>
      <c r="D104" s="44" t="s">
        <v>308</v>
      </c>
      <c r="E104" s="44" t="s">
        <v>309</v>
      </c>
      <c r="F104" s="44" t="s">
        <v>310</v>
      </c>
    </row>
    <row r="105" spans="2:6" x14ac:dyDescent="0.35">
      <c r="B105" s="46" t="s">
        <v>328</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329</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330</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42</v>
      </c>
      <c r="F108" s="47">
        <f>SUM(C108:E108)</f>
        <v>42</v>
      </c>
    </row>
    <row r="110" spans="2:6" x14ac:dyDescent="0.35">
      <c r="B110" s="56" t="s">
        <v>312</v>
      </c>
    </row>
    <row r="111" spans="2:6" x14ac:dyDescent="0.35">
      <c r="B111" s="57" t="s">
        <v>327</v>
      </c>
      <c r="C111" s="57" t="s">
        <v>307</v>
      </c>
      <c r="D111" s="57" t="s">
        <v>308</v>
      </c>
      <c r="E111" s="57" t="s">
        <v>309</v>
      </c>
      <c r="F111" s="57" t="s">
        <v>21</v>
      </c>
    </row>
    <row r="112" spans="2:6" x14ac:dyDescent="0.35">
      <c r="B112" s="46" t="s">
        <v>328</v>
      </c>
      <c r="C112" s="48">
        <f>IF(F105&gt;0, C105/F105, 0)</f>
        <v>0</v>
      </c>
      <c r="D112" s="48">
        <f>IF(F105&gt;0, D105/F105, 0)</f>
        <v>0</v>
      </c>
      <c r="E112" s="48">
        <f>IF(F105&gt;0, E105/F105, 0)</f>
        <v>0</v>
      </c>
      <c r="F112" s="49" t="s">
        <v>21</v>
      </c>
    </row>
    <row r="113" spans="2:15" x14ac:dyDescent="0.35">
      <c r="B113" s="46" t="s">
        <v>329</v>
      </c>
      <c r="C113" s="48">
        <f>IF(F106&gt;0, C106/F106, 0)</f>
        <v>0</v>
      </c>
      <c r="D113" s="48">
        <f>IF(F106&gt;0, D106/F106, 0)</f>
        <v>0</v>
      </c>
      <c r="E113" s="48">
        <f>IF(F106&gt;0, E106/F106, 0)</f>
        <v>0</v>
      </c>
      <c r="F113" s="49" t="s">
        <v>21</v>
      </c>
    </row>
    <row r="114" spans="2:15" x14ac:dyDescent="0.35">
      <c r="B114" s="46" t="s">
        <v>330</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331</v>
      </c>
      <c r="J120" s="42" t="s">
        <v>332</v>
      </c>
    </row>
    <row r="121" spans="2:15" x14ac:dyDescent="0.35">
      <c r="B121" s="44" t="s">
        <v>6</v>
      </c>
      <c r="C121" s="115" t="s">
        <v>333</v>
      </c>
      <c r="D121" s="115"/>
      <c r="E121" s="44" t="s">
        <v>299</v>
      </c>
      <c r="F121" s="44" t="s">
        <v>307</v>
      </c>
      <c r="G121" s="115" t="s">
        <v>334</v>
      </c>
      <c r="H121" s="115"/>
      <c r="J121" s="44" t="s">
        <v>6</v>
      </c>
      <c r="K121" s="44" t="s">
        <v>322</v>
      </c>
      <c r="L121" s="44" t="s">
        <v>323</v>
      </c>
      <c r="M121" s="44" t="s">
        <v>324</v>
      </c>
      <c r="N121" s="44" t="s">
        <v>325</v>
      </c>
      <c r="O121" s="44" t="s">
        <v>18</v>
      </c>
    </row>
    <row r="122" spans="2:15" x14ac:dyDescent="0.35">
      <c r="B122" s="50" t="s">
        <v>315</v>
      </c>
      <c r="C122" s="116" t="s">
        <v>21</v>
      </c>
      <c r="D122" s="116"/>
      <c r="E122" s="47">
        <f>COUNTIF('Recommendations'!G:G,"Phase1")-COUNTIFS('Recommendations'!G:G,"Phase1",'Recommendations'!H:H,"Risk Accepted")-COUNTIFS('Recommendations'!G:G,"Phase1",'Recommendations'!H:H,"N/A")</f>
        <v>0</v>
      </c>
      <c r="F122" s="47">
        <f>COUNTIFS('Recommendations'!G:G,"Phase1",'Recommendations'!M:M,"Resolved")</f>
        <v>0</v>
      </c>
      <c r="G122" s="117">
        <f t="shared" ref="G122:G127" si="4">IF(E122&gt;0,F122/E122,0)</f>
        <v>0</v>
      </c>
      <c r="H122" s="117"/>
      <c r="J122" s="50" t="s">
        <v>315</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316</v>
      </c>
      <c r="C123" s="116" t="s">
        <v>21</v>
      </c>
      <c r="D123" s="116"/>
      <c r="E123" s="47">
        <f>COUNTIF('Recommendations'!G:G,"Phase2")-COUNTIFS('Recommendations'!G:G,"Phase2",'Recommendations'!H:H,"Risk Accepted")-COUNTIFS('Recommendations'!G:G,"Phase2",'Recommendations'!H:H,"N/A")</f>
        <v>0</v>
      </c>
      <c r="F123" s="47">
        <f>COUNTIFS('Recommendations'!G:G,"Phase2",'Recommendations'!M:M,"Resolved")</f>
        <v>0</v>
      </c>
      <c r="G123" s="117">
        <f t="shared" si="4"/>
        <v>0</v>
      </c>
      <c r="H123" s="117"/>
      <c r="J123" s="50" t="s">
        <v>316</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317</v>
      </c>
      <c r="C124" s="116" t="s">
        <v>21</v>
      </c>
      <c r="D124" s="116"/>
      <c r="E124" s="47">
        <f>COUNTIF('Recommendations'!G:G,"Phase3")-COUNTIFS('Recommendations'!G:G,"Phase3",'Recommendations'!H:H,"Risk Accepted")-COUNTIFS('Recommendations'!G:G,"Phase3",'Recommendations'!H:H,"N/A")</f>
        <v>0</v>
      </c>
      <c r="F124" s="47">
        <f>COUNTIFS('Recommendations'!G:G,"Phase3",'Recommendations'!M:M,"Resolved")</f>
        <v>0</v>
      </c>
      <c r="G124" s="117">
        <f t="shared" si="4"/>
        <v>0</v>
      </c>
      <c r="H124" s="117"/>
      <c r="J124" s="50" t="s">
        <v>317</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318</v>
      </c>
      <c r="C125" s="116" t="s">
        <v>21</v>
      </c>
      <c r="D125" s="116"/>
      <c r="E125" s="47">
        <f>COUNTIF('Recommendations'!G:G,"Phase4")-COUNTIFS('Recommendations'!G:G,"Phase4",'Recommendations'!H:H,"Risk Accepted")-COUNTIFS('Recommendations'!G:G,"Phase4",'Recommendations'!H:H,"N/A")</f>
        <v>0</v>
      </c>
      <c r="F125" s="47">
        <f>COUNTIFS('Recommendations'!G:G,"Phase4",'Recommendations'!M:M,"Resolved")</f>
        <v>0</v>
      </c>
      <c r="G125" s="117">
        <f t="shared" si="4"/>
        <v>0</v>
      </c>
      <c r="H125" s="117"/>
      <c r="J125" s="50" t="s">
        <v>318</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319</v>
      </c>
      <c r="C126" s="116" t="s">
        <v>21</v>
      </c>
      <c r="D126" s="116"/>
      <c r="E126" s="47">
        <f>COUNTIF('Recommendations'!G:G,"Phase5")-COUNTIFS('Recommendations'!G:G,"Phase5",'Recommendations'!H:H,"Risk Accepted")-COUNTIFS('Recommendations'!G:G,"Phase5",'Recommendations'!H:H,"N/A")</f>
        <v>0</v>
      </c>
      <c r="F126" s="47">
        <f>COUNTIFS('Recommendations'!G:G,"Phase5",'Recommendations'!M:M,"Resolved")</f>
        <v>0</v>
      </c>
      <c r="G126" s="117">
        <f t="shared" si="4"/>
        <v>0</v>
      </c>
      <c r="H126" s="117"/>
      <c r="J126" s="50" t="s">
        <v>319</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116" t="s">
        <v>21</v>
      </c>
      <c r="D127" s="116"/>
      <c r="E127" s="47">
        <f>COUNTIF('Recommendations'!G:G,"Pending")-COUNTIFS('Recommendations'!G:G,"Pending",'Recommendations'!H:H,"Risk Accepted")-COUNTIFS('Recommendations'!G:G,"Pending",'Recommendations'!H:H,"N/A")</f>
        <v>42</v>
      </c>
      <c r="F127" s="47">
        <f>COUNTIFS('Recommendations'!G:G,"Pending",'Recommendations'!M:M,"Resolved")</f>
        <v>0</v>
      </c>
      <c r="G127" s="117">
        <f t="shared" si="4"/>
        <v>0</v>
      </c>
      <c r="H127" s="117"/>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42</v>
      </c>
    </row>
    <row r="134" spans="2:24" ht="21" x14ac:dyDescent="0.5">
      <c r="B134" s="42" t="s">
        <v>335</v>
      </c>
      <c r="P134" s="59" t="s">
        <v>336</v>
      </c>
    </row>
    <row r="136" spans="2:24" ht="60" customHeight="1" x14ac:dyDescent="0.35">
      <c r="B136" s="118" t="s">
        <v>337</v>
      </c>
      <c r="C136" s="111"/>
      <c r="D136" s="111"/>
      <c r="E136" s="111"/>
      <c r="F136" s="111"/>
      <c r="P136" s="118" t="s">
        <v>338</v>
      </c>
      <c r="Q136" s="111"/>
      <c r="R136" s="111"/>
      <c r="S136" s="111"/>
      <c r="T136" s="111"/>
      <c r="U136" s="111"/>
      <c r="V136" s="111"/>
      <c r="W136" s="111"/>
    </row>
    <row r="138" spans="2:24" ht="30" customHeight="1" x14ac:dyDescent="0.35">
      <c r="P138" s="60" t="s">
        <v>339</v>
      </c>
      <c r="Q138" s="61">
        <f>C16</f>
        <v>0</v>
      </c>
      <c r="R138" s="62"/>
      <c r="S138" s="61">
        <f>C84</f>
        <v>0</v>
      </c>
      <c r="T138" s="62"/>
      <c r="U138" s="61">
        <f>C85</f>
        <v>0</v>
      </c>
      <c r="V138" s="62"/>
      <c r="W138" s="61">
        <f>C86</f>
        <v>0</v>
      </c>
      <c r="X138" s="62"/>
    </row>
    <row r="139" spans="2:24" ht="35" customHeight="1" x14ac:dyDescent="0.35">
      <c r="P139" s="63" t="s">
        <v>340</v>
      </c>
      <c r="Q139" s="63" t="s">
        <v>341</v>
      </c>
      <c r="R139" s="63" t="s">
        <v>342</v>
      </c>
      <c r="S139" s="63" t="s">
        <v>343</v>
      </c>
      <c r="T139" s="63" t="s">
        <v>344</v>
      </c>
      <c r="U139" s="63" t="s">
        <v>345</v>
      </c>
      <c r="V139" s="63" t="s">
        <v>346</v>
      </c>
      <c r="W139" s="63" t="s">
        <v>347</v>
      </c>
      <c r="X139" s="63" t="s">
        <v>348</v>
      </c>
    </row>
    <row r="140" spans="2:24" x14ac:dyDescent="0.35">
      <c r="O140" s="64" t="s">
        <v>349</v>
      </c>
      <c r="P140" s="65" t="s">
        <v>350</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351</v>
      </c>
      <c r="P175" s="59" t="s">
        <v>352</v>
      </c>
    </row>
    <row r="177" spans="2:22" ht="45" customHeight="1" x14ac:dyDescent="0.35">
      <c r="B177" s="118" t="s">
        <v>353</v>
      </c>
      <c r="C177" s="111"/>
      <c r="D177" s="111"/>
      <c r="E177" s="111"/>
      <c r="F177" s="111"/>
      <c r="P177" s="118" t="s">
        <v>354</v>
      </c>
      <c r="Q177" s="111"/>
      <c r="R177" s="111"/>
      <c r="S177" s="111"/>
      <c r="T177" s="111"/>
      <c r="U177" s="111"/>
    </row>
    <row r="178" spans="2:22" ht="35" customHeight="1" x14ac:dyDescent="0.35">
      <c r="P178" s="115" t="s">
        <v>355</v>
      </c>
      <c r="Q178" s="115"/>
      <c r="R178" s="115" t="s">
        <v>356</v>
      </c>
      <c r="S178" s="115"/>
      <c r="T178" s="115"/>
    </row>
    <row r="179" spans="2:22" ht="30" customHeight="1" x14ac:dyDescent="0.35">
      <c r="P179" s="119">
        <v>0</v>
      </c>
      <c r="Q179" s="120"/>
      <c r="R179" s="121" t="s">
        <v>357</v>
      </c>
      <c r="S179" s="122"/>
      <c r="T179" s="122"/>
    </row>
    <row r="182" spans="2:22" ht="25" customHeight="1" x14ac:dyDescent="0.35">
      <c r="P182" s="68" t="s">
        <v>340</v>
      </c>
      <c r="Q182" s="68" t="s">
        <v>358</v>
      </c>
      <c r="R182" s="68" t="s">
        <v>359</v>
      </c>
      <c r="S182" s="123" t="s">
        <v>8</v>
      </c>
      <c r="T182" s="123"/>
      <c r="U182" s="123"/>
      <c r="V182" s="111"/>
    </row>
    <row r="183" spans="2:22" ht="20" customHeight="1" x14ac:dyDescent="0.35">
      <c r="P183" s="70"/>
      <c r="Q183" s="71"/>
      <c r="R183" s="72" t="str">
        <f>IF(AND(NOT(ISBLANK(Q183)), Dashboard!$P179&gt;0), Q183/Dashboard!$P179, "")</f>
        <v/>
      </c>
      <c r="S183" s="124"/>
      <c r="T183" s="125"/>
      <c r="U183" s="125"/>
      <c r="V183" s="125"/>
    </row>
    <row r="184" spans="2:22" ht="20" customHeight="1" x14ac:dyDescent="0.35">
      <c r="P184" s="70"/>
      <c r="Q184" s="71"/>
      <c r="R184" s="72" t="str">
        <f>IF(AND(NOT(ISBLANK(Q184)), Dashboard!$P179&gt;0), Q184/Dashboard!$P179, "")</f>
        <v/>
      </c>
      <c r="S184" s="124"/>
      <c r="T184" s="125"/>
      <c r="U184" s="125"/>
      <c r="V184" s="125"/>
    </row>
    <row r="185" spans="2:22" ht="20" customHeight="1" x14ac:dyDescent="0.35">
      <c r="P185" s="70"/>
      <c r="Q185" s="71"/>
      <c r="R185" s="72" t="str">
        <f>IF(AND(NOT(ISBLANK(Q185)), Dashboard!$P179&gt;0), Q185/Dashboard!$P179, "")</f>
        <v/>
      </c>
      <c r="S185" s="124"/>
      <c r="T185" s="125"/>
      <c r="U185" s="125"/>
      <c r="V185" s="125"/>
    </row>
    <row r="186" spans="2:22" ht="20" customHeight="1" x14ac:dyDescent="0.35">
      <c r="P186" s="70"/>
      <c r="Q186" s="71"/>
      <c r="R186" s="72" t="str">
        <f>IF(AND(NOT(ISBLANK(Q186)), Dashboard!$P179&gt;0), Q186/Dashboard!$P179, "")</f>
        <v/>
      </c>
      <c r="S186" s="124"/>
      <c r="T186" s="125"/>
      <c r="U186" s="125"/>
      <c r="V186" s="125"/>
    </row>
    <row r="187" spans="2:22" ht="20" customHeight="1" x14ac:dyDescent="0.35">
      <c r="P187" s="70"/>
      <c r="Q187" s="71"/>
      <c r="R187" s="72" t="str">
        <f>IF(AND(NOT(ISBLANK(Q187)), Dashboard!$P179&gt;0), Q187/Dashboard!$P179, "")</f>
        <v/>
      </c>
      <c r="S187" s="124"/>
      <c r="T187" s="125"/>
      <c r="U187" s="125"/>
      <c r="V187" s="125"/>
    </row>
    <row r="188" spans="2:22" ht="20" customHeight="1" x14ac:dyDescent="0.35">
      <c r="P188" s="70"/>
      <c r="Q188" s="71"/>
      <c r="R188" s="72" t="str">
        <f>IF(AND(NOT(ISBLANK(Q188)), Dashboard!$P179&gt;0), Q188/Dashboard!$P179, "")</f>
        <v/>
      </c>
      <c r="S188" s="124"/>
      <c r="T188" s="125"/>
      <c r="U188" s="125"/>
      <c r="V188" s="125"/>
    </row>
    <row r="189" spans="2:22" ht="20" customHeight="1" x14ac:dyDescent="0.35">
      <c r="P189" s="70"/>
      <c r="Q189" s="71"/>
      <c r="R189" s="72" t="str">
        <f>IF(AND(NOT(ISBLANK(Q189)), Dashboard!$P179&gt;0), Q189/Dashboard!$P179, "")</f>
        <v/>
      </c>
      <c r="S189" s="124"/>
      <c r="T189" s="125"/>
      <c r="U189" s="125"/>
      <c r="V189" s="125"/>
    </row>
    <row r="190" spans="2:22" ht="20" customHeight="1" x14ac:dyDescent="0.35">
      <c r="P190" s="70"/>
      <c r="Q190" s="71"/>
      <c r="R190" s="72" t="str">
        <f>IF(AND(NOT(ISBLANK(Q190)), Dashboard!$P179&gt;0), Q190/Dashboard!$P179, "")</f>
        <v/>
      </c>
      <c r="S190" s="124"/>
      <c r="T190" s="125"/>
      <c r="U190" s="125"/>
      <c r="V190" s="125"/>
    </row>
    <row r="191" spans="2:22" ht="20" customHeight="1" x14ac:dyDescent="0.35">
      <c r="P191" s="70"/>
      <c r="Q191" s="71"/>
      <c r="R191" s="72" t="str">
        <f>IF(AND(NOT(ISBLANK(Q191)), Dashboard!$P179&gt;0), Q191/Dashboard!$P179, "")</f>
        <v/>
      </c>
      <c r="S191" s="124"/>
      <c r="T191" s="125"/>
      <c r="U191" s="125"/>
      <c r="V191" s="125"/>
    </row>
    <row r="192" spans="2:22" ht="20" customHeight="1" x14ac:dyDescent="0.35">
      <c r="P192" s="70"/>
      <c r="Q192" s="71"/>
      <c r="R192" s="72" t="str">
        <f>IF(AND(NOT(ISBLANK(Q192)), Dashboard!$P179&gt;0), Q192/Dashboard!$P179, "")</f>
        <v/>
      </c>
      <c r="S192" s="124"/>
      <c r="T192" s="125"/>
      <c r="U192" s="125"/>
      <c r="V192" s="125"/>
    </row>
    <row r="193" spans="2:22" ht="20" customHeight="1" x14ac:dyDescent="0.35">
      <c r="P193" s="70"/>
      <c r="Q193" s="71"/>
      <c r="R193" s="72" t="str">
        <f>IF(AND(NOT(ISBLANK(Q193)), Dashboard!$P179&gt;0), Q193/Dashboard!$P179, "")</f>
        <v/>
      </c>
      <c r="S193" s="124"/>
      <c r="T193" s="125"/>
      <c r="U193" s="125"/>
      <c r="V193" s="125"/>
    </row>
    <row r="194" spans="2:22" ht="20" customHeight="1" x14ac:dyDescent="0.35">
      <c r="P194" s="70"/>
      <c r="Q194" s="71"/>
      <c r="R194" s="72" t="str">
        <f>IF(AND(NOT(ISBLANK(Q194)), Dashboard!$P179&gt;0), Q194/Dashboard!$P179, "")</f>
        <v/>
      </c>
      <c r="S194" s="124"/>
      <c r="T194" s="125"/>
      <c r="U194" s="125"/>
      <c r="V194" s="125"/>
    </row>
    <row r="195" spans="2:22" ht="20" customHeight="1" x14ac:dyDescent="0.35">
      <c r="P195" s="70"/>
      <c r="Q195" s="71"/>
      <c r="R195" s="72" t="str">
        <f>IF(AND(NOT(ISBLANK(Q195)), Dashboard!$P179&gt;0), Q195/Dashboard!$P179, "")</f>
        <v/>
      </c>
      <c r="S195" s="124"/>
      <c r="T195" s="125"/>
      <c r="U195" s="125"/>
      <c r="V195" s="125"/>
    </row>
    <row r="196" spans="2:22" ht="20" customHeight="1" x14ac:dyDescent="0.35">
      <c r="P196" s="70"/>
      <c r="Q196" s="71"/>
      <c r="R196" s="72" t="str">
        <f>IF(AND(NOT(ISBLANK(Q196)), Dashboard!$P179&gt;0), Q196/Dashboard!$P179, "")</f>
        <v/>
      </c>
      <c r="S196" s="124"/>
      <c r="T196" s="125"/>
      <c r="U196" s="125"/>
      <c r="V196" s="125"/>
    </row>
    <row r="197" spans="2:22" ht="20" customHeight="1" x14ac:dyDescent="0.35">
      <c r="P197" s="70"/>
      <c r="Q197" s="71"/>
      <c r="R197" s="72" t="str">
        <f>IF(AND(NOT(ISBLANK(Q197)), Dashboard!$P179&gt;0), Q197/Dashboard!$P179, "")</f>
        <v/>
      </c>
      <c r="S197" s="124"/>
      <c r="T197" s="125"/>
      <c r="U197" s="125"/>
      <c r="V197" s="125"/>
    </row>
    <row r="198" spans="2:22" ht="20" customHeight="1" x14ac:dyDescent="0.35">
      <c r="P198" s="70"/>
      <c r="Q198" s="71"/>
      <c r="R198" s="72" t="str">
        <f>IF(AND(NOT(ISBLANK(Q198)), Dashboard!$P179&gt;0), Q198/Dashboard!$P179, "")</f>
        <v/>
      </c>
      <c r="S198" s="124"/>
      <c r="T198" s="125"/>
      <c r="U198" s="125"/>
      <c r="V198" s="125"/>
    </row>
    <row r="199" spans="2:22" ht="20" customHeight="1" x14ac:dyDescent="0.35">
      <c r="P199" s="70"/>
      <c r="Q199" s="71"/>
      <c r="R199" s="72" t="str">
        <f>IF(AND(NOT(ISBLANK(Q199)), Dashboard!$P179&gt;0), Q199/Dashboard!$P179, "")</f>
        <v/>
      </c>
      <c r="S199" s="124"/>
      <c r="T199" s="125"/>
      <c r="U199" s="125"/>
      <c r="V199" s="125"/>
    </row>
    <row r="200" spans="2:22" ht="20" customHeight="1" x14ac:dyDescent="0.35">
      <c r="P200" s="70"/>
      <c r="Q200" s="71"/>
      <c r="R200" s="72" t="str">
        <f>IF(AND(NOT(ISBLANK(Q200)), Dashboard!$P179&gt;0), Q200/Dashboard!$P179, "")</f>
        <v/>
      </c>
      <c r="S200" s="124"/>
      <c r="T200" s="125"/>
      <c r="U200" s="125"/>
      <c r="V200" s="125"/>
    </row>
    <row r="201" spans="2:22" ht="20" customHeight="1" x14ac:dyDescent="0.35">
      <c r="P201" s="70"/>
      <c r="Q201" s="71"/>
      <c r="R201" s="72" t="str">
        <f>IF(AND(NOT(ISBLANK(Q201)), Dashboard!$P179&gt;0), Q201/Dashboard!$P179, "")</f>
        <v/>
      </c>
      <c r="S201" s="124"/>
      <c r="T201" s="125"/>
      <c r="U201" s="125"/>
      <c r="V201" s="125"/>
    </row>
    <row r="202" spans="2:22" ht="20" customHeight="1" x14ac:dyDescent="0.35">
      <c r="P202" s="70"/>
      <c r="Q202" s="71"/>
      <c r="R202" s="72" t="str">
        <f>IF(AND(NOT(ISBLANK(Q202)), Dashboard!$P179&gt;0), Q202/Dashboard!$P179, "")</f>
        <v/>
      </c>
      <c r="S202" s="124"/>
      <c r="T202" s="125"/>
      <c r="U202" s="125"/>
      <c r="V202" s="125"/>
    </row>
    <row r="206" spans="2:22" ht="32" customHeight="1" x14ac:dyDescent="0.35">
      <c r="B206" s="109" t="s">
        <v>228</v>
      </c>
      <c r="C206" s="109"/>
      <c r="D206" s="109"/>
      <c r="E206" s="109"/>
      <c r="F206" s="109"/>
      <c r="G206" s="109"/>
      <c r="H206" s="109"/>
      <c r="I206" s="109"/>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41" priority="1" operator="greaterThanOrEqual">
      <formula>0.9</formula>
    </cfRule>
    <cfRule type="cellIs" dxfId="40" priority="2" operator="greaterThanOrEqual">
      <formula>0.5</formula>
    </cfRule>
    <cfRule type="cellIs" dxfId="39" priority="3" operator="lessThan">
      <formula>0.5</formula>
    </cfRule>
  </conditionalFormatting>
  <conditionalFormatting sqref="G122:H127">
    <cfRule type="expression" dxfId="38" priority="4">
      <formula>$G122&gt;=0.8</formula>
    </cfRule>
    <cfRule type="expression" dxfId="37" priority="5">
      <formula>AND($G122&gt;=0.5,$G122&lt;0.8)</formula>
    </cfRule>
    <cfRule type="expression" dxfId="36" priority="6">
      <formula>$G122&lt;0.5</formula>
    </cfRule>
  </conditionalFormatting>
  <conditionalFormatting sqref="K122:K127">
    <cfRule type="cellIs" dxfId="35" priority="7" operator="greaterThan">
      <formula>0</formula>
    </cfRule>
  </conditionalFormatting>
  <conditionalFormatting sqref="L122:L127">
    <cfRule type="cellIs" dxfId="34" priority="8" operator="greaterThan">
      <formula>0</formula>
    </cfRule>
  </conditionalFormatting>
  <conditionalFormatting sqref="M122:M127">
    <cfRule type="cellIs" dxfId="33" priority="9" operator="greaterThan">
      <formula>0</formula>
    </cfRule>
  </conditionalFormatting>
  <conditionalFormatting sqref="N122:N127">
    <cfRule type="cellIs" dxfId="32"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7"/>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43"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62</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62</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73</v>
      </c>
      <c r="D12" s="3" t="s">
        <v>17</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16</v>
      </c>
      <c r="D13" s="3" t="s">
        <v>17</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16</v>
      </c>
      <c r="D14" s="3" t="s">
        <v>17</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62</v>
      </c>
      <c r="D15" s="3" t="s">
        <v>17</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73</v>
      </c>
      <c r="D16" s="3" t="s">
        <v>94</v>
      </c>
      <c r="E16" s="4" t="s">
        <v>18</v>
      </c>
      <c r="F16" s="4" t="s">
        <v>19</v>
      </c>
      <c r="G16" s="4" t="s">
        <v>20</v>
      </c>
      <c r="H16" s="4" t="s">
        <v>21</v>
      </c>
      <c r="I16" s="5" t="s">
        <v>21</v>
      </c>
      <c r="J16" s="1" t="s">
        <v>95</v>
      </c>
      <c r="K16" s="1" t="s">
        <v>96</v>
      </c>
      <c r="L16" s="1" t="s">
        <v>97</v>
      </c>
      <c r="M16" s="4" t="str">
        <f t="shared" si="0"/>
        <v>Outstanding</v>
      </c>
      <c r="N16" s="13" t="s">
        <v>21</v>
      </c>
    </row>
    <row r="17" spans="1:14" ht="60" customHeight="1" x14ac:dyDescent="0.35">
      <c r="A17" s="11" t="s">
        <v>98</v>
      </c>
      <c r="B17" s="1" t="s">
        <v>99</v>
      </c>
      <c r="C17" s="2" t="s">
        <v>16</v>
      </c>
      <c r="D17" s="3" t="s">
        <v>94</v>
      </c>
      <c r="E17" s="4" t="s">
        <v>18</v>
      </c>
      <c r="F17" s="4" t="s">
        <v>19</v>
      </c>
      <c r="G17" s="4" t="s">
        <v>20</v>
      </c>
      <c r="H17" s="4" t="s">
        <v>21</v>
      </c>
      <c r="I17" s="5" t="s">
        <v>21</v>
      </c>
      <c r="J17" s="1" t="s">
        <v>100</v>
      </c>
      <c r="K17" s="1" t="s">
        <v>101</v>
      </c>
      <c r="L17" s="1" t="s">
        <v>102</v>
      </c>
      <c r="M17" s="4" t="str">
        <f t="shared" si="0"/>
        <v>Outstanding</v>
      </c>
      <c r="N17" s="13" t="s">
        <v>21</v>
      </c>
    </row>
    <row r="18" spans="1:14" ht="60" customHeight="1" x14ac:dyDescent="0.35">
      <c r="A18" s="11" t="s">
        <v>103</v>
      </c>
      <c r="B18" s="1" t="s">
        <v>104</v>
      </c>
      <c r="C18" s="2" t="s">
        <v>16</v>
      </c>
      <c r="D18" s="3" t="s">
        <v>94</v>
      </c>
      <c r="E18" s="4" t="s">
        <v>18</v>
      </c>
      <c r="F18" s="4" t="s">
        <v>19</v>
      </c>
      <c r="G18" s="4" t="s">
        <v>20</v>
      </c>
      <c r="H18" s="4" t="s">
        <v>21</v>
      </c>
      <c r="I18" s="5" t="s">
        <v>21</v>
      </c>
      <c r="J18" s="1" t="s">
        <v>105</v>
      </c>
      <c r="K18" s="1" t="s">
        <v>101</v>
      </c>
      <c r="L18" s="1" t="s">
        <v>106</v>
      </c>
      <c r="M18" s="4" t="str">
        <f t="shared" si="0"/>
        <v>Outstanding</v>
      </c>
      <c r="N18" s="13" t="s">
        <v>21</v>
      </c>
    </row>
    <row r="19" spans="1:14" ht="60" customHeight="1" x14ac:dyDescent="0.35">
      <c r="A19" s="11" t="s">
        <v>107</v>
      </c>
      <c r="B19" s="1" t="s">
        <v>108</v>
      </c>
      <c r="C19" s="2" t="s">
        <v>16</v>
      </c>
      <c r="D19" s="3" t="s">
        <v>94</v>
      </c>
      <c r="E19" s="4" t="s">
        <v>18</v>
      </c>
      <c r="F19" s="4" t="s">
        <v>19</v>
      </c>
      <c r="G19" s="4" t="s">
        <v>20</v>
      </c>
      <c r="H19" s="4" t="s">
        <v>21</v>
      </c>
      <c r="I19" s="5" t="s">
        <v>21</v>
      </c>
      <c r="J19" s="1" t="s">
        <v>109</v>
      </c>
      <c r="K19" s="1" t="s">
        <v>110</v>
      </c>
      <c r="L19" s="1" t="s">
        <v>111</v>
      </c>
      <c r="M19" s="4" t="str">
        <f t="shared" si="0"/>
        <v>Outstanding</v>
      </c>
      <c r="N19" s="13" t="s">
        <v>21</v>
      </c>
    </row>
    <row r="20" spans="1:14" ht="60" customHeight="1" x14ac:dyDescent="0.35">
      <c r="A20" s="11" t="s">
        <v>112</v>
      </c>
      <c r="B20" s="1" t="s">
        <v>113</v>
      </c>
      <c r="C20" s="2" t="s">
        <v>16</v>
      </c>
      <c r="D20" s="3" t="s">
        <v>94</v>
      </c>
      <c r="E20" s="4" t="s">
        <v>18</v>
      </c>
      <c r="F20" s="4" t="s">
        <v>19</v>
      </c>
      <c r="G20" s="4" t="s">
        <v>20</v>
      </c>
      <c r="H20" s="4" t="s">
        <v>21</v>
      </c>
      <c r="I20" s="5" t="s">
        <v>21</v>
      </c>
      <c r="J20" s="1" t="s">
        <v>114</v>
      </c>
      <c r="K20" s="1" t="s">
        <v>115</v>
      </c>
      <c r="L20" s="1" t="s">
        <v>116</v>
      </c>
      <c r="M20" s="4" t="str">
        <f t="shared" si="0"/>
        <v>Outstanding</v>
      </c>
      <c r="N20" s="13" t="s">
        <v>21</v>
      </c>
    </row>
    <row r="21" spans="1:14" ht="60" customHeight="1" x14ac:dyDescent="0.35">
      <c r="A21" s="11" t="s">
        <v>117</v>
      </c>
      <c r="B21" s="1" t="s">
        <v>118</v>
      </c>
      <c r="C21" s="2" t="s">
        <v>16</v>
      </c>
      <c r="D21" s="3" t="s">
        <v>94</v>
      </c>
      <c r="E21" s="4" t="s">
        <v>18</v>
      </c>
      <c r="F21" s="4" t="s">
        <v>19</v>
      </c>
      <c r="G21" s="4" t="s">
        <v>20</v>
      </c>
      <c r="H21" s="4" t="s">
        <v>21</v>
      </c>
      <c r="I21" s="5" t="s">
        <v>21</v>
      </c>
      <c r="J21" s="1" t="s">
        <v>119</v>
      </c>
      <c r="K21" s="1" t="s">
        <v>120</v>
      </c>
      <c r="L21" s="1" t="s">
        <v>121</v>
      </c>
      <c r="M21" s="4" t="str">
        <f t="shared" si="0"/>
        <v>Outstanding</v>
      </c>
      <c r="N21" s="13" t="s">
        <v>21</v>
      </c>
    </row>
    <row r="22" spans="1:14" ht="60" customHeight="1" x14ac:dyDescent="0.35">
      <c r="A22" s="11" t="s">
        <v>122</v>
      </c>
      <c r="B22" s="1" t="s">
        <v>123</v>
      </c>
      <c r="C22" s="2" t="s">
        <v>16</v>
      </c>
      <c r="D22" s="3" t="s">
        <v>94</v>
      </c>
      <c r="E22" s="4" t="s">
        <v>18</v>
      </c>
      <c r="F22" s="4" t="s">
        <v>19</v>
      </c>
      <c r="G22" s="4" t="s">
        <v>20</v>
      </c>
      <c r="H22" s="4" t="s">
        <v>21</v>
      </c>
      <c r="I22" s="5" t="s">
        <v>21</v>
      </c>
      <c r="J22" s="1" t="s">
        <v>124</v>
      </c>
      <c r="K22" s="1" t="s">
        <v>125</v>
      </c>
      <c r="L22" s="1" t="s">
        <v>126</v>
      </c>
      <c r="M22" s="4" t="str">
        <f t="shared" si="0"/>
        <v>Outstanding</v>
      </c>
      <c r="N22" s="13" t="s">
        <v>21</v>
      </c>
    </row>
    <row r="23" spans="1:14" ht="60" customHeight="1" x14ac:dyDescent="0.35">
      <c r="A23" s="11" t="s">
        <v>127</v>
      </c>
      <c r="B23" s="1" t="s">
        <v>128</v>
      </c>
      <c r="C23" s="2" t="s">
        <v>16</v>
      </c>
      <c r="D23" s="3" t="s">
        <v>94</v>
      </c>
      <c r="E23" s="4" t="s">
        <v>18</v>
      </c>
      <c r="F23" s="4" t="s">
        <v>19</v>
      </c>
      <c r="G23" s="4" t="s">
        <v>20</v>
      </c>
      <c r="H23" s="4" t="s">
        <v>21</v>
      </c>
      <c r="I23" s="5" t="s">
        <v>21</v>
      </c>
      <c r="J23" s="1" t="s">
        <v>129</v>
      </c>
      <c r="K23" s="1" t="s">
        <v>130</v>
      </c>
      <c r="L23" s="1" t="s">
        <v>131</v>
      </c>
      <c r="M23" s="4" t="str">
        <f t="shared" si="0"/>
        <v>Outstanding</v>
      </c>
      <c r="N23" s="13" t="s">
        <v>21</v>
      </c>
    </row>
    <row r="24" spans="1:14" ht="60" customHeight="1" x14ac:dyDescent="0.35">
      <c r="A24" s="11" t="s">
        <v>132</v>
      </c>
      <c r="B24" s="1" t="s">
        <v>133</v>
      </c>
      <c r="C24" s="2" t="s">
        <v>16</v>
      </c>
      <c r="D24" s="3" t="s">
        <v>94</v>
      </c>
      <c r="E24" s="4" t="s">
        <v>18</v>
      </c>
      <c r="F24" s="4" t="s">
        <v>19</v>
      </c>
      <c r="G24" s="4" t="s">
        <v>20</v>
      </c>
      <c r="H24" s="4" t="s">
        <v>21</v>
      </c>
      <c r="I24" s="5" t="s">
        <v>21</v>
      </c>
      <c r="J24" s="1" t="s">
        <v>134</v>
      </c>
      <c r="K24" s="1" t="s">
        <v>135</v>
      </c>
      <c r="L24" s="1" t="s">
        <v>136</v>
      </c>
      <c r="M24" s="4" t="str">
        <f t="shared" si="0"/>
        <v>Outstanding</v>
      </c>
      <c r="N24" s="13" t="s">
        <v>21</v>
      </c>
    </row>
    <row r="25" spans="1:14" ht="60" customHeight="1" x14ac:dyDescent="0.35">
      <c r="A25" s="11" t="s">
        <v>137</v>
      </c>
      <c r="B25" s="1" t="s">
        <v>138</v>
      </c>
      <c r="C25" s="2" t="s">
        <v>16</v>
      </c>
      <c r="D25" s="3" t="s">
        <v>94</v>
      </c>
      <c r="E25" s="4" t="s">
        <v>18</v>
      </c>
      <c r="F25" s="4" t="s">
        <v>19</v>
      </c>
      <c r="G25" s="4" t="s">
        <v>20</v>
      </c>
      <c r="H25" s="4" t="s">
        <v>21</v>
      </c>
      <c r="I25" s="5" t="s">
        <v>21</v>
      </c>
      <c r="J25" s="1" t="s">
        <v>139</v>
      </c>
      <c r="K25" s="1" t="s">
        <v>140</v>
      </c>
      <c r="L25" s="1" t="s">
        <v>141</v>
      </c>
      <c r="M25" s="4" t="str">
        <f t="shared" si="0"/>
        <v>Outstanding</v>
      </c>
      <c r="N25" s="13" t="s">
        <v>21</v>
      </c>
    </row>
    <row r="26" spans="1:14" ht="60" customHeight="1" x14ac:dyDescent="0.35">
      <c r="A26" s="11" t="s">
        <v>142</v>
      </c>
      <c r="B26" s="1" t="s">
        <v>143</v>
      </c>
      <c r="C26" s="2" t="s">
        <v>16</v>
      </c>
      <c r="D26" s="3" t="s">
        <v>94</v>
      </c>
      <c r="E26" s="4" t="s">
        <v>18</v>
      </c>
      <c r="F26" s="4" t="s">
        <v>19</v>
      </c>
      <c r="G26" s="4" t="s">
        <v>20</v>
      </c>
      <c r="H26" s="4" t="s">
        <v>21</v>
      </c>
      <c r="I26" s="5" t="s">
        <v>21</v>
      </c>
      <c r="J26" s="1" t="s">
        <v>144</v>
      </c>
      <c r="K26" s="1" t="s">
        <v>145</v>
      </c>
      <c r="L26" s="1" t="s">
        <v>146</v>
      </c>
      <c r="M26" s="4" t="str">
        <f t="shared" si="0"/>
        <v>Outstanding</v>
      </c>
      <c r="N26" s="13" t="s">
        <v>21</v>
      </c>
    </row>
    <row r="27" spans="1:14" ht="60" customHeight="1" x14ac:dyDescent="0.35">
      <c r="A27" s="11" t="s">
        <v>147</v>
      </c>
      <c r="B27" s="1" t="s">
        <v>148</v>
      </c>
      <c r="C27" s="2" t="s">
        <v>16</v>
      </c>
      <c r="D27" s="3" t="s">
        <v>94</v>
      </c>
      <c r="E27" s="4" t="s">
        <v>18</v>
      </c>
      <c r="F27" s="4" t="s">
        <v>19</v>
      </c>
      <c r="G27" s="4" t="s">
        <v>20</v>
      </c>
      <c r="H27" s="4" t="s">
        <v>21</v>
      </c>
      <c r="I27" s="5" t="s">
        <v>21</v>
      </c>
      <c r="J27" s="1" t="s">
        <v>149</v>
      </c>
      <c r="K27" s="1" t="s">
        <v>150</v>
      </c>
      <c r="L27" s="1" t="s">
        <v>151</v>
      </c>
      <c r="M27" s="4" t="str">
        <f t="shared" si="0"/>
        <v>Outstanding</v>
      </c>
      <c r="N27" s="13" t="s">
        <v>21</v>
      </c>
    </row>
    <row r="28" spans="1:14" ht="60" customHeight="1" x14ac:dyDescent="0.35">
      <c r="A28" s="11" t="s">
        <v>152</v>
      </c>
      <c r="B28" s="1" t="s">
        <v>153</v>
      </c>
      <c r="C28" s="2" t="s">
        <v>73</v>
      </c>
      <c r="D28" s="3" t="s">
        <v>94</v>
      </c>
      <c r="E28" s="4" t="s">
        <v>18</v>
      </c>
      <c r="F28" s="4" t="s">
        <v>19</v>
      </c>
      <c r="G28" s="4" t="s">
        <v>20</v>
      </c>
      <c r="H28" s="4" t="s">
        <v>21</v>
      </c>
      <c r="I28" s="5" t="s">
        <v>21</v>
      </c>
      <c r="J28" s="1" t="s">
        <v>154</v>
      </c>
      <c r="K28" s="1" t="s">
        <v>155</v>
      </c>
      <c r="L28" s="1" t="s">
        <v>156</v>
      </c>
      <c r="M28" s="4" t="str">
        <f t="shared" si="0"/>
        <v>Outstanding</v>
      </c>
      <c r="N28" s="13" t="s">
        <v>21</v>
      </c>
    </row>
    <row r="29" spans="1:14" ht="60" customHeight="1" x14ac:dyDescent="0.35">
      <c r="A29" s="11" t="s">
        <v>157</v>
      </c>
      <c r="B29" s="1" t="s">
        <v>158</v>
      </c>
      <c r="C29" s="2" t="s">
        <v>16</v>
      </c>
      <c r="D29" s="3" t="s">
        <v>94</v>
      </c>
      <c r="E29" s="4" t="s">
        <v>18</v>
      </c>
      <c r="F29" s="4" t="s">
        <v>19</v>
      </c>
      <c r="G29" s="4" t="s">
        <v>20</v>
      </c>
      <c r="H29" s="4" t="s">
        <v>21</v>
      </c>
      <c r="I29" s="5" t="s">
        <v>21</v>
      </c>
      <c r="J29" s="1" t="s">
        <v>159</v>
      </c>
      <c r="K29" s="1" t="s">
        <v>160</v>
      </c>
      <c r="L29" s="1" t="s">
        <v>161</v>
      </c>
      <c r="M29" s="4" t="str">
        <f t="shared" si="0"/>
        <v>Outstanding</v>
      </c>
      <c r="N29" s="13" t="s">
        <v>21</v>
      </c>
    </row>
    <row r="30" spans="1:14" ht="60" customHeight="1" x14ac:dyDescent="0.35">
      <c r="A30" s="11" t="s">
        <v>162</v>
      </c>
      <c r="B30" s="1" t="s">
        <v>163</v>
      </c>
      <c r="C30" s="2" t="s">
        <v>16</v>
      </c>
      <c r="D30" s="3" t="s">
        <v>94</v>
      </c>
      <c r="E30" s="4" t="s">
        <v>18</v>
      </c>
      <c r="F30" s="4" t="s">
        <v>19</v>
      </c>
      <c r="G30" s="4" t="s">
        <v>20</v>
      </c>
      <c r="H30" s="4" t="s">
        <v>21</v>
      </c>
      <c r="I30" s="5" t="s">
        <v>21</v>
      </c>
      <c r="J30" s="1" t="s">
        <v>164</v>
      </c>
      <c r="K30" s="1" t="s">
        <v>165</v>
      </c>
      <c r="L30" s="1" t="s">
        <v>166</v>
      </c>
      <c r="M30" s="4" t="str">
        <f t="shared" si="0"/>
        <v>Outstanding</v>
      </c>
      <c r="N30" s="13" t="s">
        <v>21</v>
      </c>
    </row>
    <row r="31" spans="1:14" ht="60" customHeight="1" x14ac:dyDescent="0.35">
      <c r="A31" s="11" t="s">
        <v>167</v>
      </c>
      <c r="B31" s="1" t="s">
        <v>168</v>
      </c>
      <c r="C31" s="2" t="s">
        <v>16</v>
      </c>
      <c r="D31" s="3" t="s">
        <v>94</v>
      </c>
      <c r="E31" s="4" t="s">
        <v>18</v>
      </c>
      <c r="F31" s="4" t="s">
        <v>19</v>
      </c>
      <c r="G31" s="4" t="s">
        <v>20</v>
      </c>
      <c r="H31" s="4" t="s">
        <v>21</v>
      </c>
      <c r="I31" s="5" t="s">
        <v>21</v>
      </c>
      <c r="J31" s="1" t="s">
        <v>169</v>
      </c>
      <c r="K31" s="1" t="s">
        <v>170</v>
      </c>
      <c r="L31" s="1" t="s">
        <v>171</v>
      </c>
      <c r="M31" s="4" t="str">
        <f t="shared" si="0"/>
        <v>Outstanding</v>
      </c>
      <c r="N31" s="13" t="s">
        <v>21</v>
      </c>
    </row>
    <row r="32" spans="1:14" ht="60" customHeight="1" x14ac:dyDescent="0.35">
      <c r="A32" s="11" t="s">
        <v>172</v>
      </c>
      <c r="B32" s="1" t="s">
        <v>173</v>
      </c>
      <c r="C32" s="2" t="s">
        <v>16</v>
      </c>
      <c r="D32" s="3" t="s">
        <v>94</v>
      </c>
      <c r="E32" s="4" t="s">
        <v>18</v>
      </c>
      <c r="F32" s="4" t="s">
        <v>19</v>
      </c>
      <c r="G32" s="4" t="s">
        <v>20</v>
      </c>
      <c r="H32" s="4" t="s">
        <v>21</v>
      </c>
      <c r="I32" s="5" t="s">
        <v>21</v>
      </c>
      <c r="J32" s="1" t="s">
        <v>174</v>
      </c>
      <c r="K32" s="1" t="s">
        <v>175</v>
      </c>
      <c r="L32" s="1" t="s">
        <v>176</v>
      </c>
      <c r="M32" s="4" t="str">
        <f t="shared" si="0"/>
        <v>Outstanding</v>
      </c>
      <c r="N32" s="13" t="s">
        <v>21</v>
      </c>
    </row>
    <row r="33" spans="1:14" ht="60" customHeight="1" x14ac:dyDescent="0.35">
      <c r="A33" s="11" t="s">
        <v>177</v>
      </c>
      <c r="B33" s="1" t="s">
        <v>178</v>
      </c>
      <c r="C33" s="2" t="s">
        <v>16</v>
      </c>
      <c r="D33" s="3" t="s">
        <v>94</v>
      </c>
      <c r="E33" s="4" t="s">
        <v>18</v>
      </c>
      <c r="F33" s="4" t="s">
        <v>19</v>
      </c>
      <c r="G33" s="4" t="s">
        <v>20</v>
      </c>
      <c r="H33" s="4" t="s">
        <v>21</v>
      </c>
      <c r="I33" s="5" t="s">
        <v>21</v>
      </c>
      <c r="J33" s="1" t="s">
        <v>179</v>
      </c>
      <c r="K33" s="1" t="s">
        <v>180</v>
      </c>
      <c r="L33" s="1" t="s">
        <v>181</v>
      </c>
      <c r="M33" s="4" t="str">
        <f t="shared" si="0"/>
        <v>Outstanding</v>
      </c>
      <c r="N33" s="13" t="s">
        <v>21</v>
      </c>
    </row>
    <row r="34" spans="1:14" ht="60" customHeight="1" x14ac:dyDescent="0.35">
      <c r="A34" s="11" t="s">
        <v>182</v>
      </c>
      <c r="B34" s="1" t="s">
        <v>183</v>
      </c>
      <c r="C34" s="2" t="s">
        <v>16</v>
      </c>
      <c r="D34" s="3" t="s">
        <v>94</v>
      </c>
      <c r="E34" s="4" t="s">
        <v>18</v>
      </c>
      <c r="F34" s="4" t="s">
        <v>19</v>
      </c>
      <c r="G34" s="4" t="s">
        <v>20</v>
      </c>
      <c r="H34" s="4" t="s">
        <v>21</v>
      </c>
      <c r="I34" s="5" t="s">
        <v>21</v>
      </c>
      <c r="J34" s="1" t="s">
        <v>184</v>
      </c>
      <c r="K34" s="1" t="s">
        <v>185</v>
      </c>
      <c r="L34" s="1" t="s">
        <v>186</v>
      </c>
      <c r="M34" s="4" t="str">
        <f t="shared" si="0"/>
        <v>Outstanding</v>
      </c>
      <c r="N34" s="13" t="s">
        <v>21</v>
      </c>
    </row>
    <row r="35" spans="1:14" ht="60" customHeight="1" x14ac:dyDescent="0.35">
      <c r="A35" s="11" t="s">
        <v>187</v>
      </c>
      <c r="B35" s="1" t="s">
        <v>188</v>
      </c>
      <c r="C35" s="2" t="s">
        <v>16</v>
      </c>
      <c r="D35" s="3" t="s">
        <v>94</v>
      </c>
      <c r="E35" s="4" t="s">
        <v>18</v>
      </c>
      <c r="F35" s="4" t="s">
        <v>19</v>
      </c>
      <c r="G35" s="4" t="s">
        <v>20</v>
      </c>
      <c r="H35" s="4" t="s">
        <v>21</v>
      </c>
      <c r="I35" s="5" t="s">
        <v>21</v>
      </c>
      <c r="J35" s="1" t="s">
        <v>189</v>
      </c>
      <c r="K35" s="1" t="s">
        <v>190</v>
      </c>
      <c r="L35" s="1" t="s">
        <v>191</v>
      </c>
      <c r="M35" s="4" t="str">
        <f t="shared" si="0"/>
        <v>Outstanding</v>
      </c>
      <c r="N35" s="13" t="s">
        <v>21</v>
      </c>
    </row>
    <row r="36" spans="1:14" ht="60" customHeight="1" x14ac:dyDescent="0.35">
      <c r="A36" s="11" t="s">
        <v>192</v>
      </c>
      <c r="B36" s="1" t="s">
        <v>193</v>
      </c>
      <c r="C36" s="2" t="s">
        <v>62</v>
      </c>
      <c r="D36" s="3" t="s">
        <v>94</v>
      </c>
      <c r="E36" s="4" t="s">
        <v>18</v>
      </c>
      <c r="F36" s="4" t="s">
        <v>19</v>
      </c>
      <c r="G36" s="4" t="s">
        <v>20</v>
      </c>
      <c r="H36" s="4" t="s">
        <v>21</v>
      </c>
      <c r="I36" s="5" t="s">
        <v>21</v>
      </c>
      <c r="J36" s="1" t="s">
        <v>194</v>
      </c>
      <c r="K36" s="1" t="s">
        <v>195</v>
      </c>
      <c r="L36" s="1" t="s">
        <v>196</v>
      </c>
      <c r="M36" s="4" t="str">
        <f t="shared" si="0"/>
        <v>Outstanding</v>
      </c>
      <c r="N36" s="13" t="s">
        <v>21</v>
      </c>
    </row>
    <row r="37" spans="1:14" ht="60" customHeight="1" x14ac:dyDescent="0.35">
      <c r="A37" s="11" t="s">
        <v>197</v>
      </c>
      <c r="B37" s="1" t="s">
        <v>198</v>
      </c>
      <c r="C37" s="2" t="s">
        <v>16</v>
      </c>
      <c r="D37" s="3" t="s">
        <v>94</v>
      </c>
      <c r="E37" s="4" t="s">
        <v>18</v>
      </c>
      <c r="F37" s="4" t="s">
        <v>19</v>
      </c>
      <c r="G37" s="4" t="s">
        <v>20</v>
      </c>
      <c r="H37" s="4" t="s">
        <v>21</v>
      </c>
      <c r="I37" s="5" t="s">
        <v>21</v>
      </c>
      <c r="J37" s="1" t="s">
        <v>199</v>
      </c>
      <c r="K37" s="1" t="s">
        <v>200</v>
      </c>
      <c r="L37" s="1" t="s">
        <v>201</v>
      </c>
      <c r="M37" s="4" t="str">
        <f t="shared" si="0"/>
        <v>Outstanding</v>
      </c>
      <c r="N37" s="13" t="s">
        <v>21</v>
      </c>
    </row>
    <row r="38" spans="1:14" ht="60" customHeight="1" x14ac:dyDescent="0.35">
      <c r="A38" s="11" t="s">
        <v>202</v>
      </c>
      <c r="B38" s="1" t="s">
        <v>203</v>
      </c>
      <c r="C38" s="2" t="s">
        <v>16</v>
      </c>
      <c r="D38" s="3" t="s">
        <v>94</v>
      </c>
      <c r="E38" s="4" t="s">
        <v>18</v>
      </c>
      <c r="F38" s="4" t="s">
        <v>19</v>
      </c>
      <c r="G38" s="4" t="s">
        <v>20</v>
      </c>
      <c r="H38" s="4" t="s">
        <v>21</v>
      </c>
      <c r="I38" s="5" t="s">
        <v>21</v>
      </c>
      <c r="J38" s="1" t="s">
        <v>204</v>
      </c>
      <c r="K38" s="1" t="s">
        <v>205</v>
      </c>
      <c r="L38" s="1" t="s">
        <v>206</v>
      </c>
      <c r="M38" s="4" t="str">
        <f t="shared" si="0"/>
        <v>Outstanding</v>
      </c>
      <c r="N38" s="13" t="s">
        <v>21</v>
      </c>
    </row>
    <row r="39" spans="1:14" ht="60" customHeight="1" x14ac:dyDescent="0.35">
      <c r="A39" s="11" t="s">
        <v>207</v>
      </c>
      <c r="B39" s="1" t="s">
        <v>208</v>
      </c>
      <c r="C39" s="2" t="s">
        <v>16</v>
      </c>
      <c r="D39" s="3" t="s">
        <v>94</v>
      </c>
      <c r="E39" s="4" t="s">
        <v>18</v>
      </c>
      <c r="F39" s="4" t="s">
        <v>19</v>
      </c>
      <c r="G39" s="4" t="s">
        <v>20</v>
      </c>
      <c r="H39" s="4" t="s">
        <v>21</v>
      </c>
      <c r="I39" s="5" t="s">
        <v>21</v>
      </c>
      <c r="J39" s="1" t="s">
        <v>209</v>
      </c>
      <c r="K39" s="1" t="s">
        <v>210</v>
      </c>
      <c r="L39" s="1" t="s">
        <v>211</v>
      </c>
      <c r="M39" s="4" t="str">
        <f t="shared" si="0"/>
        <v>Outstanding</v>
      </c>
      <c r="N39" s="13" t="s">
        <v>21</v>
      </c>
    </row>
    <row r="40" spans="1:14" ht="60" customHeight="1" x14ac:dyDescent="0.35">
      <c r="A40" s="11" t="s">
        <v>212</v>
      </c>
      <c r="B40" s="1" t="s">
        <v>213</v>
      </c>
      <c r="C40" s="2" t="s">
        <v>16</v>
      </c>
      <c r="D40" s="3" t="s">
        <v>94</v>
      </c>
      <c r="E40" s="4" t="s">
        <v>18</v>
      </c>
      <c r="F40" s="4" t="s">
        <v>19</v>
      </c>
      <c r="G40" s="4" t="s">
        <v>20</v>
      </c>
      <c r="H40" s="4" t="s">
        <v>21</v>
      </c>
      <c r="I40" s="5" t="s">
        <v>21</v>
      </c>
      <c r="J40" s="1" t="s">
        <v>214</v>
      </c>
      <c r="K40" s="1" t="s">
        <v>215</v>
      </c>
      <c r="L40" s="1" t="s">
        <v>216</v>
      </c>
      <c r="M40" s="4" t="str">
        <f t="shared" si="0"/>
        <v>Outstanding</v>
      </c>
      <c r="N40" s="13" t="s">
        <v>21</v>
      </c>
    </row>
    <row r="41" spans="1:14" ht="60" customHeight="1" x14ac:dyDescent="0.35">
      <c r="A41" s="11" t="s">
        <v>217</v>
      </c>
      <c r="B41" s="1" t="s">
        <v>218</v>
      </c>
      <c r="C41" s="2" t="s">
        <v>73</v>
      </c>
      <c r="D41" s="3" t="s">
        <v>94</v>
      </c>
      <c r="E41" s="4" t="s">
        <v>18</v>
      </c>
      <c r="F41" s="4" t="s">
        <v>19</v>
      </c>
      <c r="G41" s="4" t="s">
        <v>20</v>
      </c>
      <c r="H41" s="4" t="s">
        <v>21</v>
      </c>
      <c r="I41" s="5" t="s">
        <v>21</v>
      </c>
      <c r="J41" s="1" t="s">
        <v>219</v>
      </c>
      <c r="K41" s="1" t="s">
        <v>220</v>
      </c>
      <c r="L41" s="1" t="s">
        <v>221</v>
      </c>
      <c r="M41" s="4" t="str">
        <f t="shared" si="0"/>
        <v>Outstanding</v>
      </c>
      <c r="N41" s="13" t="s">
        <v>21</v>
      </c>
    </row>
    <row r="42" spans="1:14" ht="60" customHeight="1" x14ac:dyDescent="0.35">
      <c r="A42" s="11" t="s">
        <v>222</v>
      </c>
      <c r="B42" s="1" t="s">
        <v>223</v>
      </c>
      <c r="C42" s="2" t="s">
        <v>16</v>
      </c>
      <c r="D42" s="3" t="s">
        <v>94</v>
      </c>
      <c r="E42" s="4" t="s">
        <v>18</v>
      </c>
      <c r="F42" s="4" t="s">
        <v>19</v>
      </c>
      <c r="G42" s="4" t="s">
        <v>20</v>
      </c>
      <c r="H42" s="4" t="s">
        <v>21</v>
      </c>
      <c r="I42" s="5" t="s">
        <v>21</v>
      </c>
      <c r="J42" s="1" t="s">
        <v>224</v>
      </c>
      <c r="K42" s="1" t="s">
        <v>225</v>
      </c>
      <c r="L42" s="1" t="s">
        <v>226</v>
      </c>
      <c r="M42" s="4" t="str">
        <f t="shared" si="0"/>
        <v>Outstanding</v>
      </c>
      <c r="N42" s="13" t="s">
        <v>21</v>
      </c>
    </row>
    <row r="43" spans="1:14" ht="60" customHeight="1" x14ac:dyDescent="0.35">
      <c r="A43" s="12" t="s">
        <v>227</v>
      </c>
      <c r="B43" s="6" t="s">
        <v>223</v>
      </c>
      <c r="C43" s="7" t="s">
        <v>16</v>
      </c>
      <c r="D43" s="8" t="s">
        <v>94</v>
      </c>
      <c r="E43" s="9" t="s">
        <v>18</v>
      </c>
      <c r="F43" s="9" t="s">
        <v>19</v>
      </c>
      <c r="G43" s="9" t="s">
        <v>20</v>
      </c>
      <c r="H43" s="9" t="s">
        <v>21</v>
      </c>
      <c r="I43" s="10" t="s">
        <v>21</v>
      </c>
      <c r="J43" s="6" t="s">
        <v>224</v>
      </c>
      <c r="K43" s="6" t="s">
        <v>225</v>
      </c>
      <c r="L43" s="6" t="s">
        <v>226</v>
      </c>
      <c r="M43" s="9" t="str">
        <f t="shared" si="0"/>
        <v>Outstanding</v>
      </c>
      <c r="N43" s="14" t="s">
        <v>21</v>
      </c>
    </row>
    <row r="47" spans="1:14" ht="32" customHeight="1" x14ac:dyDescent="0.35">
      <c r="A47" s="109" t="s">
        <v>228</v>
      </c>
      <c r="B47" s="109"/>
      <c r="C47" s="109"/>
      <c r="D47" s="109"/>
    </row>
  </sheetData>
  <mergeCells count="1">
    <mergeCell ref="A47:D47"/>
  </mergeCells>
  <conditionalFormatting sqref="C2:C43">
    <cfRule type="expression" dxfId="31" priority="14">
      <formula>LEFT($C2,7)="CAT III"</formula>
    </cfRule>
    <cfRule type="expression" dxfId="30" priority="15">
      <formula>LEFT($C2,6)="CAT II"</formula>
    </cfRule>
    <cfRule type="expression" dxfId="29" priority="16">
      <formula>LEFT($C2,5)="CAT I"</formula>
    </cfRule>
  </conditionalFormatting>
  <conditionalFormatting sqref="E2:E43">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F2:F43">
    <cfRule type="cellIs" dxfId="24" priority="5" operator="equal">
      <formula>"Low"</formula>
    </cfRule>
    <cfRule type="cellIs" dxfId="23" priority="6" operator="equal">
      <formula>"Medium"</formula>
    </cfRule>
    <cfRule type="cellIs" dxfId="22" priority="7" operator="equal">
      <formula>"High"</formula>
    </cfRule>
  </conditionalFormatting>
  <conditionalFormatting sqref="H2:H43">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E2:E43" xr:uid="{00000000-0002-0000-0200-000000000000}">
      <formula1>"Must,Should,Could,Won't,Unassigned"</formula1>
    </dataValidation>
    <dataValidation type="list" showErrorMessage="1" errorTitle="Invalid Value" error="Please select a value from the list: Low, Medium, High, Unassessed." sqref="F2:F43" xr:uid="{00000000-0002-0000-0200-000001000000}">
      <formula1>"Low,Medium,High,Unassessed"</formula1>
    </dataValidation>
    <dataValidation type="list" showErrorMessage="1" errorTitle="Invalid Value" error="Please select a value from the list: Phase1, Phase2, Phase3, Phase4, Phase5, Pending." sqref="G2:G4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43" xr:uid="{00000000-0002-0000-0200-000003000000}">
      <formula1>"Implemented,Testing,Failed,Compensated,Risk Accepted,N/A"</formula1>
    </dataValidation>
  </dataValidations>
  <hyperlinks>
    <hyperlink ref="A4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6" t="s">
        <v>360</v>
      </c>
      <c r="C2" s="126" t="s">
        <v>360</v>
      </c>
      <c r="D2" s="126" t="s">
        <v>360</v>
      </c>
      <c r="E2" s="126" t="s">
        <v>360</v>
      </c>
      <c r="F2" s="126" t="s">
        <v>360</v>
      </c>
      <c r="G2" s="126" t="s">
        <v>360</v>
      </c>
      <c r="H2" s="130" t="s">
        <v>361</v>
      </c>
      <c r="I2" s="130" t="s">
        <v>361</v>
      </c>
      <c r="J2" s="130" t="s">
        <v>361</v>
      </c>
      <c r="K2" s="130" t="s">
        <v>361</v>
      </c>
      <c r="L2" s="130" t="s">
        <v>361</v>
      </c>
      <c r="M2" s="129" t="s">
        <v>362</v>
      </c>
      <c r="N2" s="129" t="s">
        <v>362</v>
      </c>
      <c r="O2" s="131" t="s">
        <v>363</v>
      </c>
      <c r="P2" s="131" t="s">
        <v>363</v>
      </c>
      <c r="Q2" s="127" t="s">
        <v>12</v>
      </c>
      <c r="R2" s="127" t="s">
        <v>12</v>
      </c>
      <c r="S2" s="127" t="s">
        <v>12</v>
      </c>
      <c r="T2" s="128" t="s">
        <v>364</v>
      </c>
    </row>
    <row r="3" spans="2:20" ht="35" customHeight="1" x14ac:dyDescent="0.35">
      <c r="B3" s="73" t="s">
        <v>365</v>
      </c>
      <c r="C3" s="73" t="s">
        <v>366</v>
      </c>
      <c r="D3" s="73" t="s">
        <v>367</v>
      </c>
      <c r="E3" s="73" t="s">
        <v>368</v>
      </c>
      <c r="F3" s="73" t="s">
        <v>369</v>
      </c>
      <c r="G3" s="73" t="s">
        <v>10</v>
      </c>
      <c r="H3" s="74" t="s">
        <v>370</v>
      </c>
      <c r="I3" s="74" t="s">
        <v>371</v>
      </c>
      <c r="J3" s="74" t="s">
        <v>372</v>
      </c>
      <c r="K3" s="74" t="s">
        <v>373</v>
      </c>
      <c r="L3" s="74" t="s">
        <v>304</v>
      </c>
      <c r="M3" s="75" t="s">
        <v>374</v>
      </c>
      <c r="N3" s="75" t="s">
        <v>375</v>
      </c>
      <c r="O3" s="76" t="s">
        <v>376</v>
      </c>
      <c r="P3" s="76" t="s">
        <v>377</v>
      </c>
      <c r="Q3" s="77" t="s">
        <v>12</v>
      </c>
      <c r="R3" s="77" t="s">
        <v>378</v>
      </c>
      <c r="S3" s="77" t="s">
        <v>379</v>
      </c>
      <c r="T3" s="78" t="s">
        <v>380</v>
      </c>
    </row>
    <row r="4" spans="2:20" ht="60" customHeight="1" x14ac:dyDescent="0.35">
      <c r="B4" s="79" t="s">
        <v>381</v>
      </c>
      <c r="C4" s="79" t="s">
        <v>382</v>
      </c>
      <c r="D4" s="79" t="s">
        <v>383</v>
      </c>
      <c r="E4" s="79" t="s">
        <v>384</v>
      </c>
      <c r="F4" s="79" t="s">
        <v>385</v>
      </c>
      <c r="G4" s="79" t="s">
        <v>386</v>
      </c>
      <c r="H4" s="79" t="s">
        <v>387</v>
      </c>
      <c r="I4" s="79" t="s">
        <v>388</v>
      </c>
      <c r="J4" s="79" t="s">
        <v>389</v>
      </c>
      <c r="K4" s="79" t="s">
        <v>390</v>
      </c>
      <c r="L4" s="79" t="s">
        <v>391</v>
      </c>
      <c r="M4" s="79" t="s">
        <v>392</v>
      </c>
      <c r="N4" s="79" t="s">
        <v>393</v>
      </c>
      <c r="O4" s="79" t="s">
        <v>394</v>
      </c>
      <c r="P4" s="79" t="s">
        <v>395</v>
      </c>
      <c r="Q4" s="79" t="s">
        <v>396</v>
      </c>
      <c r="R4" s="79" t="s">
        <v>397</v>
      </c>
      <c r="S4" s="79" t="s">
        <v>398</v>
      </c>
      <c r="T4" s="79" t="s">
        <v>399</v>
      </c>
    </row>
    <row r="5" spans="2:20" ht="60" customHeight="1" x14ac:dyDescent="0.35">
      <c r="B5" s="41" t="s">
        <v>400</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401</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402</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403</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404</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405</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406</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407</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408</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409</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410</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411</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412</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413</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414</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415</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416</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417</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418</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419</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420</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421</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422</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423</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424</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425</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426</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427</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428</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429</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430</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431</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432</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433</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434</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435</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436</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437</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438</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439</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440</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441</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442</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443</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444</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445</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446</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447</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448</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449</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109" t="s">
        <v>228</v>
      </c>
      <c r="C58" s="109"/>
      <c r="D58" s="109"/>
      <c r="E58" s="109"/>
      <c r="F58" s="109"/>
      <c r="G58" s="109"/>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450</v>
      </c>
      <c r="B1" s="107" t="s">
        <v>0</v>
      </c>
      <c r="C1" s="107" t="s">
        <v>451</v>
      </c>
      <c r="D1" s="107" t="s">
        <v>10</v>
      </c>
      <c r="E1" s="107" t="s">
        <v>452</v>
      </c>
      <c r="F1" s="107" t="s">
        <v>453</v>
      </c>
      <c r="G1" s="107" t="s">
        <v>454</v>
      </c>
      <c r="H1" s="107" t="s">
        <v>455</v>
      </c>
      <c r="I1" s="107" t="s">
        <v>456</v>
      </c>
      <c r="J1" s="107" t="s">
        <v>457</v>
      </c>
      <c r="K1" s="107" t="s">
        <v>458</v>
      </c>
      <c r="L1" s="107" t="s">
        <v>459</v>
      </c>
      <c r="M1" s="107" t="s">
        <v>460</v>
      </c>
      <c r="N1" s="107" t="s">
        <v>461</v>
      </c>
      <c r="O1" s="107" t="s">
        <v>462</v>
      </c>
      <c r="P1" s="107" t="s">
        <v>463</v>
      </c>
      <c r="Q1" s="107" t="s">
        <v>464</v>
      </c>
      <c r="R1" s="107" t="s">
        <v>465</v>
      </c>
      <c r="S1" s="107" t="s">
        <v>466</v>
      </c>
      <c r="T1" s="107" t="s">
        <v>467</v>
      </c>
      <c r="U1" s="107" t="s">
        <v>468</v>
      </c>
      <c r="V1" s="107" t="s">
        <v>469</v>
      </c>
      <c r="W1" s="107" t="s">
        <v>470</v>
      </c>
      <c r="X1" s="107" t="s">
        <v>471</v>
      </c>
      <c r="Y1" s="107" t="s">
        <v>472</v>
      </c>
      <c r="Z1" s="107" t="s">
        <v>473</v>
      </c>
      <c r="AA1" s="107" t="s">
        <v>474</v>
      </c>
      <c r="AB1" s="107" t="s">
        <v>475</v>
      </c>
      <c r="AC1" s="107" t="s">
        <v>476</v>
      </c>
      <c r="AD1" s="107" t="s">
        <v>477</v>
      </c>
      <c r="AE1" s="107" t="s">
        <v>478</v>
      </c>
      <c r="AF1" s="107" t="s">
        <v>479</v>
      </c>
      <c r="AG1" s="107" t="s">
        <v>480</v>
      </c>
      <c r="AH1" s="107" t="s">
        <v>481</v>
      </c>
      <c r="AI1" s="107" t="s">
        <v>482</v>
      </c>
      <c r="AJ1" s="107" t="s">
        <v>483</v>
      </c>
      <c r="AK1" s="107" t="s">
        <v>484</v>
      </c>
      <c r="AL1" s="107" t="s">
        <v>485</v>
      </c>
      <c r="AM1" s="107" t="s">
        <v>486</v>
      </c>
      <c r="AN1" s="107" t="s">
        <v>487</v>
      </c>
      <c r="AO1" s="107" t="s">
        <v>488</v>
      </c>
      <c r="AP1" s="107" t="s">
        <v>489</v>
      </c>
      <c r="AQ1" s="107" t="s">
        <v>490</v>
      </c>
      <c r="AR1" s="107" t="s">
        <v>491</v>
      </c>
      <c r="AS1" s="107" t="s">
        <v>492</v>
      </c>
      <c r="AT1" s="107" t="s">
        <v>493</v>
      </c>
      <c r="AU1" s="107" t="s">
        <v>494</v>
      </c>
      <c r="AV1" s="107" t="s">
        <v>495</v>
      </c>
      <c r="AW1" s="108" t="s">
        <v>496</v>
      </c>
    </row>
    <row r="2" spans="1:49" ht="60" customHeight="1" outlineLevel="1" x14ac:dyDescent="0.35">
      <c r="A2" s="100" t="s">
        <v>497</v>
      </c>
      <c r="B2" s="83">
        <v>1</v>
      </c>
      <c r="C2" s="85" t="s">
        <v>21</v>
      </c>
      <c r="D2" s="87" t="s">
        <v>498</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497</v>
      </c>
      <c r="B3" s="84" t="s">
        <v>499</v>
      </c>
      <c r="C3" s="86" t="s">
        <v>500</v>
      </c>
      <c r="D3" s="88" t="s">
        <v>501</v>
      </c>
      <c r="E3" s="88" t="s">
        <v>502</v>
      </c>
      <c r="F3" s="89" t="s">
        <v>503</v>
      </c>
      <c r="G3" s="89" t="s">
        <v>504</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497</v>
      </c>
      <c r="B4" s="84" t="s">
        <v>505</v>
      </c>
      <c r="C4" s="86" t="s">
        <v>506</v>
      </c>
      <c r="D4" s="88" t="s">
        <v>507</v>
      </c>
      <c r="E4" s="88" t="s">
        <v>508</v>
      </c>
      <c r="F4" s="89" t="s">
        <v>503</v>
      </c>
      <c r="G4" s="89" t="s">
        <v>509</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497</v>
      </c>
      <c r="B5" s="84" t="s">
        <v>510</v>
      </c>
      <c r="C5" s="86" t="s">
        <v>511</v>
      </c>
      <c r="D5" s="88" t="s">
        <v>512</v>
      </c>
      <c r="E5" s="88" t="s">
        <v>513</v>
      </c>
      <c r="F5" s="89" t="s">
        <v>503</v>
      </c>
      <c r="G5" s="89" t="s">
        <v>514</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497</v>
      </c>
      <c r="B6" s="84" t="s">
        <v>515</v>
      </c>
      <c r="C6" s="86" t="s">
        <v>516</v>
      </c>
      <c r="D6" s="88" t="s">
        <v>517</v>
      </c>
      <c r="E6" s="88" t="s">
        <v>518</v>
      </c>
      <c r="F6" s="89" t="s">
        <v>503</v>
      </c>
      <c r="G6" s="89" t="s">
        <v>504</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497</v>
      </c>
      <c r="B7" s="84" t="s">
        <v>519</v>
      </c>
      <c r="C7" s="86" t="s">
        <v>520</v>
      </c>
      <c r="D7" s="88" t="s">
        <v>521</v>
      </c>
      <c r="E7" s="88" t="s">
        <v>522</v>
      </c>
      <c r="F7" s="89" t="s">
        <v>503</v>
      </c>
      <c r="G7" s="89" t="s">
        <v>514</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523</v>
      </c>
      <c r="B8" s="83">
        <v>2</v>
      </c>
      <c r="C8" s="85" t="s">
        <v>21</v>
      </c>
      <c r="D8" s="87" t="s">
        <v>524</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523</v>
      </c>
      <c r="B9" s="84" t="s">
        <v>525</v>
      </c>
      <c r="C9" s="86" t="s">
        <v>526</v>
      </c>
      <c r="D9" s="88" t="s">
        <v>527</v>
      </c>
      <c r="E9" s="88" t="s">
        <v>528</v>
      </c>
      <c r="F9" s="89" t="s">
        <v>529</v>
      </c>
      <c r="G9" s="89" t="s">
        <v>504</v>
      </c>
      <c r="H9" s="89">
        <v>1</v>
      </c>
      <c r="I9" s="91">
        <f>IF(COUNTIF(J9:AW9,"&lt;&gt;")=0,"",SUMPRODUCT(((Recommendations[ImplStatus]="Implemented")+(Recommendations[ImplStatus]="Compensated"))*ISNUMBER(MATCH(Recommendations[Id],J9:AW9,0)))/COUNTIF(J9:AW9,"&lt;&gt;"))</f>
        <v>0</v>
      </c>
      <c r="J9" s="93" t="s">
        <v>45</v>
      </c>
      <c r="K9" s="93" t="s">
        <v>50</v>
      </c>
      <c r="L9" s="93" t="s">
        <v>60</v>
      </c>
      <c r="M9" s="93" t="s">
        <v>71</v>
      </c>
      <c r="N9" s="93" t="s">
        <v>87</v>
      </c>
      <c r="O9" s="93" t="s">
        <v>142</v>
      </c>
      <c r="P9" s="93" t="s">
        <v>222</v>
      </c>
      <c r="Q9" s="93" t="s">
        <v>227</v>
      </c>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523</v>
      </c>
      <c r="B10" s="84" t="s">
        <v>530</v>
      </c>
      <c r="C10" s="86" t="s">
        <v>531</v>
      </c>
      <c r="D10" s="88" t="s">
        <v>532</v>
      </c>
      <c r="E10" s="88" t="s">
        <v>533</v>
      </c>
      <c r="F10" s="89" t="s">
        <v>529</v>
      </c>
      <c r="G10" s="89" t="s">
        <v>504</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523</v>
      </c>
      <c r="B11" s="84" t="s">
        <v>534</v>
      </c>
      <c r="C11" s="86" t="s">
        <v>535</v>
      </c>
      <c r="D11" s="88" t="s">
        <v>536</v>
      </c>
      <c r="E11" s="88" t="s">
        <v>537</v>
      </c>
      <c r="F11" s="89" t="s">
        <v>529</v>
      </c>
      <c r="G11" s="89" t="s">
        <v>509</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523</v>
      </c>
      <c r="B12" s="84" t="s">
        <v>538</v>
      </c>
      <c r="C12" s="86" t="s">
        <v>539</v>
      </c>
      <c r="D12" s="88" t="s">
        <v>540</v>
      </c>
      <c r="E12" s="88" t="s">
        <v>541</v>
      </c>
      <c r="F12" s="89" t="s">
        <v>529</v>
      </c>
      <c r="G12" s="89" t="s">
        <v>514</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523</v>
      </c>
      <c r="B13" s="84" t="s">
        <v>542</v>
      </c>
      <c r="C13" s="86" t="s">
        <v>543</v>
      </c>
      <c r="D13" s="88" t="s">
        <v>544</v>
      </c>
      <c r="E13" s="88" t="s">
        <v>545</v>
      </c>
      <c r="F13" s="89" t="s">
        <v>529</v>
      </c>
      <c r="G13" s="89" t="s">
        <v>546</v>
      </c>
      <c r="H13" s="89">
        <v>2</v>
      </c>
      <c r="I13" s="91">
        <f>IF(COUNTIF(J13:AW13,"&lt;&gt;")=0,"",SUMPRODUCT(((Recommendations[ImplStatus]="Implemented")+(Recommendations[ImplStatus]="Compensated"))*ISNUMBER(MATCH(Recommendations[Id],J13:AW13,0)))/COUNTIF(J13:AW13,"&lt;&gt;"))</f>
        <v>0</v>
      </c>
      <c r="J13" s="93" t="s">
        <v>122</v>
      </c>
      <c r="K13" s="93" t="s">
        <v>137</v>
      </c>
      <c r="L13" s="93" t="s">
        <v>182</v>
      </c>
      <c r="M13" s="93" t="s">
        <v>207</v>
      </c>
      <c r="N13" s="93" t="s">
        <v>212</v>
      </c>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523</v>
      </c>
      <c r="B14" s="84" t="s">
        <v>547</v>
      </c>
      <c r="C14" s="86" t="s">
        <v>548</v>
      </c>
      <c r="D14" s="88" t="s">
        <v>549</v>
      </c>
      <c r="E14" s="88" t="s">
        <v>550</v>
      </c>
      <c r="F14" s="89" t="s">
        <v>529</v>
      </c>
      <c r="G14" s="89" t="s">
        <v>546</v>
      </c>
      <c r="H14" s="89">
        <v>2</v>
      </c>
      <c r="I14" s="91">
        <f>IF(COUNTIF(J14:AW14,"&lt;&gt;")=0,"",SUMPRODUCT(((Recommendations[ImplStatus]="Implemented")+(Recommendations[ImplStatus]="Compensated"))*ISNUMBER(MATCH(Recommendations[Id],J14:AW14,0)))/COUNTIF(J14:AW14,"&lt;&gt;"))</f>
        <v>0</v>
      </c>
      <c r="J14" s="93" t="s">
        <v>122</v>
      </c>
      <c r="K14" s="93" t="s">
        <v>137</v>
      </c>
      <c r="L14" s="93" t="s">
        <v>182</v>
      </c>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523</v>
      </c>
      <c r="B15" s="84" t="s">
        <v>551</v>
      </c>
      <c r="C15" s="86" t="s">
        <v>552</v>
      </c>
      <c r="D15" s="88" t="s">
        <v>553</v>
      </c>
      <c r="E15" s="88" t="s">
        <v>554</v>
      </c>
      <c r="F15" s="89" t="s">
        <v>529</v>
      </c>
      <c r="G15" s="89" t="s">
        <v>546</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555</v>
      </c>
      <c r="B16" s="83">
        <v>3</v>
      </c>
      <c r="C16" s="85" t="s">
        <v>21</v>
      </c>
      <c r="D16" s="87" t="s">
        <v>556</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555</v>
      </c>
      <c r="B17" s="84" t="s">
        <v>557</v>
      </c>
      <c r="C17" s="86" t="s">
        <v>558</v>
      </c>
      <c r="D17" s="88" t="s">
        <v>559</v>
      </c>
      <c r="E17" s="88" t="s">
        <v>560</v>
      </c>
      <c r="F17" s="89" t="s">
        <v>561</v>
      </c>
      <c r="G17" s="89" t="s">
        <v>562</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555</v>
      </c>
      <c r="B18" s="84" t="s">
        <v>563</v>
      </c>
      <c r="C18" s="86" t="s">
        <v>564</v>
      </c>
      <c r="D18" s="88" t="s">
        <v>565</v>
      </c>
      <c r="E18" s="88" t="s">
        <v>566</v>
      </c>
      <c r="F18" s="89" t="s">
        <v>561</v>
      </c>
      <c r="G18" s="89" t="s">
        <v>504</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555</v>
      </c>
      <c r="B19" s="84" t="s">
        <v>567</v>
      </c>
      <c r="C19" s="86" t="s">
        <v>568</v>
      </c>
      <c r="D19" s="88" t="s">
        <v>569</v>
      </c>
      <c r="E19" s="88" t="s">
        <v>570</v>
      </c>
      <c r="F19" s="89" t="s">
        <v>561</v>
      </c>
      <c r="G19" s="89" t="s">
        <v>546</v>
      </c>
      <c r="H19" s="89">
        <v>1</v>
      </c>
      <c r="I19" s="91">
        <f>IF(COUNTIF(J19:AW19,"&lt;&gt;")=0,"",SUMPRODUCT(((Recommendations[ImplStatus]="Implemented")+(Recommendations[ImplStatus]="Compensated"))*ISNUMBER(MATCH(Recommendations[Id],J19:AW19,0)))/COUNTIF(J19:AW19,"&lt;&gt;"))</f>
        <v>0</v>
      </c>
      <c r="J19" s="93" t="s">
        <v>162</v>
      </c>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555</v>
      </c>
      <c r="B20" s="84" t="s">
        <v>571</v>
      </c>
      <c r="C20" s="86" t="s">
        <v>572</v>
      </c>
      <c r="D20" s="88" t="s">
        <v>573</v>
      </c>
      <c r="E20" s="88" t="s">
        <v>574</v>
      </c>
      <c r="F20" s="89" t="s">
        <v>561</v>
      </c>
      <c r="G20" s="89" t="s">
        <v>546</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555</v>
      </c>
      <c r="B21" s="84" t="s">
        <v>575</v>
      </c>
      <c r="C21" s="86" t="s">
        <v>576</v>
      </c>
      <c r="D21" s="88" t="s">
        <v>577</v>
      </c>
      <c r="E21" s="88" t="s">
        <v>578</v>
      </c>
      <c r="F21" s="89" t="s">
        <v>561</v>
      </c>
      <c r="G21" s="89" t="s">
        <v>546</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555</v>
      </c>
      <c r="B22" s="84" t="s">
        <v>579</v>
      </c>
      <c r="C22" s="86" t="s">
        <v>580</v>
      </c>
      <c r="D22" s="88" t="s">
        <v>581</v>
      </c>
      <c r="E22" s="88" t="s">
        <v>582</v>
      </c>
      <c r="F22" s="89" t="s">
        <v>561</v>
      </c>
      <c r="G22" s="89" t="s">
        <v>546</v>
      </c>
      <c r="H22" s="89">
        <v>1</v>
      </c>
      <c r="I22" s="91">
        <f>IF(COUNTIF(J22:AW22,"&lt;&gt;")=0,"",SUMPRODUCT(((Recommendations[ImplStatus]="Implemented")+(Recommendations[ImplStatus]="Compensated"))*ISNUMBER(MATCH(Recommendations[Id],J22:AW22,0)))/COUNTIF(J22:AW22,"&lt;&gt;"))</f>
        <v>0</v>
      </c>
      <c r="J22" s="93" t="s">
        <v>132</v>
      </c>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555</v>
      </c>
      <c r="B23" s="84" t="s">
        <v>583</v>
      </c>
      <c r="C23" s="86" t="s">
        <v>584</v>
      </c>
      <c r="D23" s="88" t="s">
        <v>585</v>
      </c>
      <c r="E23" s="88" t="s">
        <v>586</v>
      </c>
      <c r="F23" s="89" t="s">
        <v>561</v>
      </c>
      <c r="G23" s="89" t="s">
        <v>504</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555</v>
      </c>
      <c r="B24" s="84" t="s">
        <v>587</v>
      </c>
      <c r="C24" s="86" t="s">
        <v>588</v>
      </c>
      <c r="D24" s="88" t="s">
        <v>589</v>
      </c>
      <c r="E24" s="88" t="s">
        <v>590</v>
      </c>
      <c r="F24" s="89" t="s">
        <v>561</v>
      </c>
      <c r="G24" s="89" t="s">
        <v>504</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555</v>
      </c>
      <c r="B25" s="84" t="s">
        <v>591</v>
      </c>
      <c r="C25" s="86" t="s">
        <v>592</v>
      </c>
      <c r="D25" s="88" t="s">
        <v>593</v>
      </c>
      <c r="E25" s="88" t="s">
        <v>594</v>
      </c>
      <c r="F25" s="89" t="s">
        <v>561</v>
      </c>
      <c r="G25" s="89" t="s">
        <v>546</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555</v>
      </c>
      <c r="B26" s="84" t="s">
        <v>595</v>
      </c>
      <c r="C26" s="86" t="s">
        <v>596</v>
      </c>
      <c r="D26" s="88" t="s">
        <v>597</v>
      </c>
      <c r="E26" s="88" t="s">
        <v>598</v>
      </c>
      <c r="F26" s="89" t="s">
        <v>561</v>
      </c>
      <c r="G26" s="89" t="s">
        <v>546</v>
      </c>
      <c r="H26" s="89">
        <v>2</v>
      </c>
      <c r="I26" s="91">
        <f>IF(COUNTIF(J26:AW26,"&lt;&gt;")=0,"",SUMPRODUCT(((Recommendations[ImplStatus]="Implemented")+(Recommendations[ImplStatus]="Compensated"))*ISNUMBER(MATCH(Recommendations[Id],J26:AW26,0)))/COUNTIF(J26:AW26,"&lt;&gt;"))</f>
        <v>0</v>
      </c>
      <c r="J26" s="93" t="s">
        <v>167</v>
      </c>
      <c r="K26" s="93" t="s">
        <v>177</v>
      </c>
      <c r="L26" s="93" t="s">
        <v>197</v>
      </c>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555</v>
      </c>
      <c r="B27" s="84" t="s">
        <v>599</v>
      </c>
      <c r="C27" s="86" t="s">
        <v>600</v>
      </c>
      <c r="D27" s="88" t="s">
        <v>601</v>
      </c>
      <c r="E27" s="88" t="s">
        <v>602</v>
      </c>
      <c r="F27" s="89" t="s">
        <v>561</v>
      </c>
      <c r="G27" s="89" t="s">
        <v>546</v>
      </c>
      <c r="H27" s="89">
        <v>2</v>
      </c>
      <c r="I27" s="91">
        <f>IF(COUNTIF(J27:AW27,"&lt;&gt;")=0,"",SUMPRODUCT(((Recommendations[ImplStatus]="Implemented")+(Recommendations[ImplStatus]="Compensated"))*ISNUMBER(MATCH(Recommendations[Id],J27:AW27,0)))/COUNTIF(J27:AW27,"&lt;&gt;"))</f>
        <v>0</v>
      </c>
      <c r="J27" s="93" t="s">
        <v>132</v>
      </c>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555</v>
      </c>
      <c r="B28" s="84" t="s">
        <v>603</v>
      </c>
      <c r="C28" s="86" t="s">
        <v>604</v>
      </c>
      <c r="D28" s="88" t="s">
        <v>605</v>
      </c>
      <c r="E28" s="88" t="s">
        <v>606</v>
      </c>
      <c r="F28" s="89" t="s">
        <v>561</v>
      </c>
      <c r="G28" s="89" t="s">
        <v>546</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555</v>
      </c>
      <c r="B29" s="84" t="s">
        <v>607</v>
      </c>
      <c r="C29" s="86" t="s">
        <v>608</v>
      </c>
      <c r="D29" s="88" t="s">
        <v>609</v>
      </c>
      <c r="E29" s="88" t="s">
        <v>610</v>
      </c>
      <c r="F29" s="89" t="s">
        <v>561</v>
      </c>
      <c r="G29" s="89" t="s">
        <v>546</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555</v>
      </c>
      <c r="B30" s="84" t="s">
        <v>611</v>
      </c>
      <c r="C30" s="86" t="s">
        <v>612</v>
      </c>
      <c r="D30" s="88" t="s">
        <v>613</v>
      </c>
      <c r="E30" s="88" t="s">
        <v>614</v>
      </c>
      <c r="F30" s="89" t="s">
        <v>561</v>
      </c>
      <c r="G30" s="89" t="s">
        <v>514</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615</v>
      </c>
      <c r="B31" s="83">
        <v>4</v>
      </c>
      <c r="C31" s="85" t="s">
        <v>21</v>
      </c>
      <c r="D31" s="87" t="s">
        <v>616</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615</v>
      </c>
      <c r="B32" s="84" t="s">
        <v>617</v>
      </c>
      <c r="C32" s="86" t="s">
        <v>618</v>
      </c>
      <c r="D32" s="88" t="s">
        <v>619</v>
      </c>
      <c r="E32" s="88" t="s">
        <v>620</v>
      </c>
      <c r="F32" s="89" t="s">
        <v>621</v>
      </c>
      <c r="G32" s="89" t="s">
        <v>562</v>
      </c>
      <c r="H32" s="89">
        <v>1</v>
      </c>
      <c r="I32" s="91">
        <f>IF(COUNTIF(J32:AW32,"&lt;&gt;")=0,"",SUMPRODUCT(((Recommendations[ImplStatus]="Implemented")+(Recommendations[ImplStatus]="Compensated"))*ISNUMBER(MATCH(Recommendations[Id],J32:AW32,0)))/COUNTIF(J32:AW32,"&lt;&gt;"))</f>
        <v>0</v>
      </c>
      <c r="J32" s="93" t="s">
        <v>14</v>
      </c>
      <c r="K32" s="93" t="s">
        <v>25</v>
      </c>
      <c r="L32" s="93" t="s">
        <v>40</v>
      </c>
      <c r="M32" s="93" t="s">
        <v>66</v>
      </c>
      <c r="N32" s="93" t="s">
        <v>77</v>
      </c>
      <c r="O32" s="93" t="s">
        <v>172</v>
      </c>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615</v>
      </c>
      <c r="B33" s="84" t="s">
        <v>622</v>
      </c>
      <c r="C33" s="86" t="s">
        <v>623</v>
      </c>
      <c r="D33" s="88" t="s">
        <v>624</v>
      </c>
      <c r="E33" s="88" t="s">
        <v>625</v>
      </c>
      <c r="F33" s="89" t="s">
        <v>621</v>
      </c>
      <c r="G33" s="89" t="s">
        <v>562</v>
      </c>
      <c r="H33" s="89">
        <v>1</v>
      </c>
      <c r="I33" s="91">
        <f>IF(COUNTIF(J33:AW33,"&lt;&gt;")=0,"",SUMPRODUCT(((Recommendations[ImplStatus]="Implemented")+(Recommendations[ImplStatus]="Compensated"))*ISNUMBER(MATCH(Recommendations[Id],J33:AW33,0)))/COUNTIF(J33:AW33,"&lt;&gt;"))</f>
        <v>0</v>
      </c>
      <c r="J33" s="93" t="s">
        <v>14</v>
      </c>
      <c r="K33" s="93" t="s">
        <v>25</v>
      </c>
      <c r="L33" s="93" t="s">
        <v>40</v>
      </c>
      <c r="M33" s="93" t="s">
        <v>66</v>
      </c>
      <c r="N33" s="93" t="s">
        <v>77</v>
      </c>
      <c r="O33" s="93" t="s">
        <v>172</v>
      </c>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615</v>
      </c>
      <c r="B34" s="84" t="s">
        <v>626</v>
      </c>
      <c r="C34" s="86" t="s">
        <v>627</v>
      </c>
      <c r="D34" s="88" t="s">
        <v>628</v>
      </c>
      <c r="E34" s="88" t="s">
        <v>629</v>
      </c>
      <c r="F34" s="89" t="s">
        <v>503</v>
      </c>
      <c r="G34" s="89" t="s">
        <v>546</v>
      </c>
      <c r="H34" s="89">
        <v>1</v>
      </c>
      <c r="I34" s="91">
        <f>IF(COUNTIF(J34:AW34,"&lt;&gt;")=0,"",SUMPRODUCT(((Recommendations[ImplStatus]="Implemented")+(Recommendations[ImplStatus]="Compensated"))*ISNUMBER(MATCH(Recommendations[Id],J34:AW34,0)))/COUNTIF(J34:AW34,"&lt;&gt;"))</f>
        <v>0</v>
      </c>
      <c r="J34" s="93" t="s">
        <v>98</v>
      </c>
      <c r="K34" s="93" t="s">
        <v>103</v>
      </c>
      <c r="L34" s="93" t="s">
        <v>147</v>
      </c>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615</v>
      </c>
      <c r="B35" s="84" t="s">
        <v>630</v>
      </c>
      <c r="C35" s="86" t="s">
        <v>631</v>
      </c>
      <c r="D35" s="88" t="s">
        <v>632</v>
      </c>
      <c r="E35" s="88" t="s">
        <v>633</v>
      </c>
      <c r="F35" s="89" t="s">
        <v>503</v>
      </c>
      <c r="G35" s="89" t="s">
        <v>546</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615</v>
      </c>
      <c r="B36" s="84" t="s">
        <v>634</v>
      </c>
      <c r="C36" s="86" t="s">
        <v>635</v>
      </c>
      <c r="D36" s="88" t="s">
        <v>636</v>
      </c>
      <c r="E36" s="88" t="s">
        <v>637</v>
      </c>
      <c r="F36" s="89" t="s">
        <v>503</v>
      </c>
      <c r="G36" s="89" t="s">
        <v>546</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615</v>
      </c>
      <c r="B37" s="84" t="s">
        <v>638</v>
      </c>
      <c r="C37" s="86" t="s">
        <v>639</v>
      </c>
      <c r="D37" s="88" t="s">
        <v>640</v>
      </c>
      <c r="E37" s="88" t="s">
        <v>641</v>
      </c>
      <c r="F37" s="89" t="s">
        <v>503</v>
      </c>
      <c r="G37" s="89" t="s">
        <v>546</v>
      </c>
      <c r="H37" s="89">
        <v>1</v>
      </c>
      <c r="I37" s="91">
        <f>IF(COUNTIF(J37:AW37,"&lt;&gt;")=0,"",SUMPRODUCT(((Recommendations[ImplStatus]="Implemented")+(Recommendations[ImplStatus]="Compensated"))*ISNUMBER(MATCH(Recommendations[Id],J37:AW37,0)))/COUNTIF(J37:AW37,"&lt;&gt;"))</f>
        <v>0</v>
      </c>
      <c r="J37" s="93" t="s">
        <v>45</v>
      </c>
      <c r="K37" s="93" t="s">
        <v>50</v>
      </c>
      <c r="L37" s="93" t="s">
        <v>60</v>
      </c>
      <c r="M37" s="93" t="s">
        <v>71</v>
      </c>
      <c r="N37" s="93" t="s">
        <v>87</v>
      </c>
      <c r="O37" s="93" t="s">
        <v>142</v>
      </c>
      <c r="P37" s="93" t="s">
        <v>222</v>
      </c>
      <c r="Q37" s="93" t="s">
        <v>227</v>
      </c>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615</v>
      </c>
      <c r="B38" s="84" t="s">
        <v>642</v>
      </c>
      <c r="C38" s="86" t="s">
        <v>643</v>
      </c>
      <c r="D38" s="88" t="s">
        <v>644</v>
      </c>
      <c r="E38" s="88" t="s">
        <v>645</v>
      </c>
      <c r="F38" s="89" t="s">
        <v>646</v>
      </c>
      <c r="G38" s="89" t="s">
        <v>546</v>
      </c>
      <c r="H38" s="89">
        <v>1</v>
      </c>
      <c r="I38" s="91">
        <f>IF(COUNTIF(J38:AW38,"&lt;&gt;")=0,"",SUMPRODUCT(((Recommendations[ImplStatus]="Implemented")+(Recommendations[ImplStatus]="Compensated"))*ISNUMBER(MATCH(Recommendations[Id],J38:AW38,0)))/COUNTIF(J38:AW38,"&lt;&gt;"))</f>
        <v>0</v>
      </c>
      <c r="J38" s="93" t="s">
        <v>107</v>
      </c>
      <c r="K38" s="93" t="s">
        <v>112</v>
      </c>
      <c r="L38" s="93" t="s">
        <v>152</v>
      </c>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615</v>
      </c>
      <c r="B39" s="84" t="s">
        <v>647</v>
      </c>
      <c r="C39" s="86" t="s">
        <v>648</v>
      </c>
      <c r="D39" s="88" t="s">
        <v>649</v>
      </c>
      <c r="E39" s="88" t="s">
        <v>650</v>
      </c>
      <c r="F39" s="89" t="s">
        <v>503</v>
      </c>
      <c r="G39" s="89" t="s">
        <v>546</v>
      </c>
      <c r="H39" s="89">
        <v>2</v>
      </c>
      <c r="I39" s="91">
        <f>IF(COUNTIF(J39:AW39,"&lt;&gt;")=0,"",SUMPRODUCT(((Recommendations[ImplStatus]="Implemented")+(Recommendations[ImplStatus]="Compensated"))*ISNUMBER(MATCH(Recommendations[Id],J39:AW39,0)))/COUNTIF(J39:AW39,"&lt;&gt;"))</f>
        <v>0</v>
      </c>
      <c r="J39" s="93" t="s">
        <v>82</v>
      </c>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615</v>
      </c>
      <c r="B40" s="84" t="s">
        <v>651</v>
      </c>
      <c r="C40" s="86" t="s">
        <v>652</v>
      </c>
      <c r="D40" s="88" t="s">
        <v>653</v>
      </c>
      <c r="E40" s="88" t="s">
        <v>654</v>
      </c>
      <c r="F40" s="89" t="s">
        <v>503</v>
      </c>
      <c r="G40" s="89" t="s">
        <v>546</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615</v>
      </c>
      <c r="B41" s="84" t="s">
        <v>655</v>
      </c>
      <c r="C41" s="86" t="s">
        <v>656</v>
      </c>
      <c r="D41" s="88" t="s">
        <v>657</v>
      </c>
      <c r="E41" s="88" t="s">
        <v>658</v>
      </c>
      <c r="F41" s="89" t="s">
        <v>503</v>
      </c>
      <c r="G41" s="89" t="s">
        <v>546</v>
      </c>
      <c r="H41" s="89">
        <v>2</v>
      </c>
      <c r="I41" s="91">
        <f>IF(COUNTIF(J41:AW41,"&lt;&gt;")=0,"",SUMPRODUCT(((Recommendations[ImplStatus]="Implemented")+(Recommendations[ImplStatus]="Compensated"))*ISNUMBER(MATCH(Recommendations[Id],J41:AW41,0)))/COUNTIF(J41:AW41,"&lt;&gt;"))</f>
        <v>0</v>
      </c>
      <c r="J41" s="93" t="s">
        <v>98</v>
      </c>
      <c r="K41" s="93" t="s">
        <v>103</v>
      </c>
      <c r="L41" s="93" t="s">
        <v>117</v>
      </c>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615</v>
      </c>
      <c r="B42" s="84" t="s">
        <v>659</v>
      </c>
      <c r="C42" s="86" t="s">
        <v>660</v>
      </c>
      <c r="D42" s="88" t="s">
        <v>661</v>
      </c>
      <c r="E42" s="88" t="s">
        <v>662</v>
      </c>
      <c r="F42" s="89" t="s">
        <v>561</v>
      </c>
      <c r="G42" s="89" t="s">
        <v>546</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615</v>
      </c>
      <c r="B43" s="84" t="s">
        <v>663</v>
      </c>
      <c r="C43" s="86" t="s">
        <v>664</v>
      </c>
      <c r="D43" s="88" t="s">
        <v>665</v>
      </c>
      <c r="E43" s="88" t="s">
        <v>666</v>
      </c>
      <c r="F43" s="89" t="s">
        <v>561</v>
      </c>
      <c r="G43" s="89" t="s">
        <v>546</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667</v>
      </c>
      <c r="B44" s="83">
        <v>5</v>
      </c>
      <c r="C44" s="85" t="s">
        <v>21</v>
      </c>
      <c r="D44" s="87" t="s">
        <v>668</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667</v>
      </c>
      <c r="B45" s="84" t="s">
        <v>669</v>
      </c>
      <c r="C45" s="86" t="s">
        <v>670</v>
      </c>
      <c r="D45" s="88" t="s">
        <v>671</v>
      </c>
      <c r="E45" s="88" t="s">
        <v>672</v>
      </c>
      <c r="F45" s="89" t="s">
        <v>646</v>
      </c>
      <c r="G45" s="89" t="s">
        <v>504</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667</v>
      </c>
      <c r="B46" s="84" t="s">
        <v>673</v>
      </c>
      <c r="C46" s="86" t="s">
        <v>674</v>
      </c>
      <c r="D46" s="88" t="s">
        <v>675</v>
      </c>
      <c r="E46" s="88" t="s">
        <v>676</v>
      </c>
      <c r="F46" s="89" t="s">
        <v>646</v>
      </c>
      <c r="G46" s="89" t="s">
        <v>546</v>
      </c>
      <c r="H46" s="89">
        <v>1</v>
      </c>
      <c r="I46" s="91">
        <f>IF(COUNTIF(J46:AW46,"&lt;&gt;")=0,"",SUMPRODUCT(((Recommendations[ImplStatus]="Implemented")+(Recommendations[ImplStatus]="Compensated"))*ISNUMBER(MATCH(Recommendations[Id],J46:AW46,0)))/COUNTIF(J46:AW46,"&lt;&gt;"))</f>
        <v>0</v>
      </c>
      <c r="J46" s="93" t="s">
        <v>107</v>
      </c>
      <c r="K46" s="93" t="s">
        <v>112</v>
      </c>
      <c r="L46" s="93" t="s">
        <v>117</v>
      </c>
      <c r="M46" s="93" t="s">
        <v>152</v>
      </c>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667</v>
      </c>
      <c r="B47" s="84" t="s">
        <v>677</v>
      </c>
      <c r="C47" s="86" t="s">
        <v>678</v>
      </c>
      <c r="D47" s="88" t="s">
        <v>679</v>
      </c>
      <c r="E47" s="88" t="s">
        <v>680</v>
      </c>
      <c r="F47" s="89" t="s">
        <v>646</v>
      </c>
      <c r="G47" s="89" t="s">
        <v>546</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667</v>
      </c>
      <c r="B48" s="84" t="s">
        <v>681</v>
      </c>
      <c r="C48" s="86" t="s">
        <v>682</v>
      </c>
      <c r="D48" s="88" t="s">
        <v>683</v>
      </c>
      <c r="E48" s="88" t="s">
        <v>684</v>
      </c>
      <c r="F48" s="89" t="s">
        <v>646</v>
      </c>
      <c r="G48" s="89" t="s">
        <v>546</v>
      </c>
      <c r="H48" s="89">
        <v>1</v>
      </c>
      <c r="I48" s="91" t="str">
        <f>IF(COUNTIF(J48:AW48,"&lt;&gt;")=0,"",SUMPRODUCT(((Recommendations[ImplStatus]="Implemented")+(Recommendations[ImplStatus]="Compensated"))*ISNUMBER(MATCH(Recommendations[Id],J48:AW48,0)))/COUNTIF(J48:AW48,"&lt;&gt;"))</f>
        <v/>
      </c>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667</v>
      </c>
      <c r="B49" s="84" t="s">
        <v>685</v>
      </c>
      <c r="C49" s="86" t="s">
        <v>686</v>
      </c>
      <c r="D49" s="88" t="s">
        <v>687</v>
      </c>
      <c r="E49" s="88" t="s">
        <v>688</v>
      </c>
      <c r="F49" s="89" t="s">
        <v>646</v>
      </c>
      <c r="G49" s="89" t="s">
        <v>504</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667</v>
      </c>
      <c r="B50" s="84" t="s">
        <v>689</v>
      </c>
      <c r="C50" s="86" t="s">
        <v>690</v>
      </c>
      <c r="D50" s="88" t="s">
        <v>691</v>
      </c>
      <c r="E50" s="88" t="s">
        <v>692</v>
      </c>
      <c r="F50" s="89" t="s">
        <v>646</v>
      </c>
      <c r="G50" s="89" t="s">
        <v>562</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693</v>
      </c>
      <c r="B51" s="83">
        <v>6</v>
      </c>
      <c r="C51" s="85" t="s">
        <v>21</v>
      </c>
      <c r="D51" s="87" t="s">
        <v>694</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693</v>
      </c>
      <c r="B52" s="84" t="s">
        <v>695</v>
      </c>
      <c r="C52" s="86" t="s">
        <v>696</v>
      </c>
      <c r="D52" s="88" t="s">
        <v>697</v>
      </c>
      <c r="E52" s="88" t="s">
        <v>698</v>
      </c>
      <c r="F52" s="89" t="s">
        <v>621</v>
      </c>
      <c r="G52" s="89" t="s">
        <v>562</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693</v>
      </c>
      <c r="B53" s="84" t="s">
        <v>699</v>
      </c>
      <c r="C53" s="86" t="s">
        <v>700</v>
      </c>
      <c r="D53" s="88" t="s">
        <v>701</v>
      </c>
      <c r="E53" s="88" t="s">
        <v>702</v>
      </c>
      <c r="F53" s="89" t="s">
        <v>621</v>
      </c>
      <c r="G53" s="89" t="s">
        <v>562</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693</v>
      </c>
      <c r="B54" s="84" t="s">
        <v>703</v>
      </c>
      <c r="C54" s="86" t="s">
        <v>704</v>
      </c>
      <c r="D54" s="88" t="s">
        <v>705</v>
      </c>
      <c r="E54" s="88" t="s">
        <v>706</v>
      </c>
      <c r="F54" s="89" t="s">
        <v>646</v>
      </c>
      <c r="G54" s="89" t="s">
        <v>546</v>
      </c>
      <c r="H54" s="89">
        <v>1</v>
      </c>
      <c r="I54" s="91">
        <f>IF(COUNTIF(J54:AW54,"&lt;&gt;")=0,"",SUMPRODUCT(((Recommendations[ImplStatus]="Implemented")+(Recommendations[ImplStatus]="Compensated"))*ISNUMBER(MATCH(Recommendations[Id],J54:AW54,0)))/COUNTIF(J54:AW54,"&lt;&gt;"))</f>
        <v>0</v>
      </c>
      <c r="J54" s="93" t="s">
        <v>147</v>
      </c>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693</v>
      </c>
      <c r="B55" s="84" t="s">
        <v>707</v>
      </c>
      <c r="C55" s="86" t="s">
        <v>708</v>
      </c>
      <c r="D55" s="88" t="s">
        <v>709</v>
      </c>
      <c r="E55" s="88" t="s">
        <v>710</v>
      </c>
      <c r="F55" s="89" t="s">
        <v>646</v>
      </c>
      <c r="G55" s="89" t="s">
        <v>546</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693</v>
      </c>
      <c r="B56" s="84" t="s">
        <v>711</v>
      </c>
      <c r="C56" s="86" t="s">
        <v>712</v>
      </c>
      <c r="D56" s="88" t="s">
        <v>713</v>
      </c>
      <c r="E56" s="88" t="s">
        <v>714</v>
      </c>
      <c r="F56" s="89" t="s">
        <v>646</v>
      </c>
      <c r="G56" s="89" t="s">
        <v>546</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693</v>
      </c>
      <c r="B57" s="84" t="s">
        <v>715</v>
      </c>
      <c r="C57" s="86" t="s">
        <v>716</v>
      </c>
      <c r="D57" s="88" t="s">
        <v>717</v>
      </c>
      <c r="E57" s="88" t="s">
        <v>718</v>
      </c>
      <c r="F57" s="89" t="s">
        <v>529</v>
      </c>
      <c r="G57" s="89" t="s">
        <v>504</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693</v>
      </c>
      <c r="B58" s="84" t="s">
        <v>719</v>
      </c>
      <c r="C58" s="86" t="s">
        <v>720</v>
      </c>
      <c r="D58" s="88" t="s">
        <v>721</v>
      </c>
      <c r="E58" s="88" t="s">
        <v>722</v>
      </c>
      <c r="F58" s="89" t="s">
        <v>646</v>
      </c>
      <c r="G58" s="89" t="s">
        <v>546</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693</v>
      </c>
      <c r="B59" s="84" t="s">
        <v>723</v>
      </c>
      <c r="C59" s="86" t="s">
        <v>724</v>
      </c>
      <c r="D59" s="88" t="s">
        <v>725</v>
      </c>
      <c r="E59" s="88" t="s">
        <v>726</v>
      </c>
      <c r="F59" s="89" t="s">
        <v>646</v>
      </c>
      <c r="G59" s="89" t="s">
        <v>562</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727</v>
      </c>
      <c r="B60" s="83">
        <v>7</v>
      </c>
      <c r="C60" s="85" t="s">
        <v>21</v>
      </c>
      <c r="D60" s="87" t="s">
        <v>728</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727</v>
      </c>
      <c r="B61" s="84" t="s">
        <v>729</v>
      </c>
      <c r="C61" s="86" t="s">
        <v>730</v>
      </c>
      <c r="D61" s="88" t="s">
        <v>731</v>
      </c>
      <c r="E61" s="88" t="s">
        <v>732</v>
      </c>
      <c r="F61" s="89" t="s">
        <v>621</v>
      </c>
      <c r="G61" s="89" t="s">
        <v>562</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727</v>
      </c>
      <c r="B62" s="84" t="s">
        <v>733</v>
      </c>
      <c r="C62" s="86" t="s">
        <v>734</v>
      </c>
      <c r="D62" s="88" t="s">
        <v>735</v>
      </c>
      <c r="E62" s="88" t="s">
        <v>736</v>
      </c>
      <c r="F62" s="89" t="s">
        <v>621</v>
      </c>
      <c r="G62" s="89" t="s">
        <v>562</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727</v>
      </c>
      <c r="B63" s="84" t="s">
        <v>737</v>
      </c>
      <c r="C63" s="86" t="s">
        <v>738</v>
      </c>
      <c r="D63" s="88" t="s">
        <v>739</v>
      </c>
      <c r="E63" s="88" t="s">
        <v>740</v>
      </c>
      <c r="F63" s="89" t="s">
        <v>529</v>
      </c>
      <c r="G63" s="89" t="s">
        <v>546</v>
      </c>
      <c r="H63" s="89">
        <v>1</v>
      </c>
      <c r="I63" s="91">
        <f>IF(COUNTIF(J63:AW63,"&lt;&gt;")=0,"",SUMPRODUCT(((Recommendations[ImplStatus]="Implemented")+(Recommendations[ImplStatus]="Compensated"))*ISNUMBER(MATCH(Recommendations[Id],J63:AW63,0)))/COUNTIF(J63:AW63,"&lt;&gt;"))</f>
        <v>0</v>
      </c>
      <c r="J63" s="93" t="s">
        <v>55</v>
      </c>
      <c r="K63" s="93" t="s">
        <v>192</v>
      </c>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727</v>
      </c>
      <c r="B64" s="84" t="s">
        <v>741</v>
      </c>
      <c r="C64" s="86" t="s">
        <v>742</v>
      </c>
      <c r="D64" s="88" t="s">
        <v>743</v>
      </c>
      <c r="E64" s="88" t="s">
        <v>744</v>
      </c>
      <c r="F64" s="89" t="s">
        <v>529</v>
      </c>
      <c r="G64" s="89" t="s">
        <v>546</v>
      </c>
      <c r="H64" s="89">
        <v>1</v>
      </c>
      <c r="I64" s="91">
        <f>IF(COUNTIF(J64:AW64,"&lt;&gt;")=0,"",SUMPRODUCT(((Recommendations[ImplStatus]="Implemented")+(Recommendations[ImplStatus]="Compensated"))*ISNUMBER(MATCH(Recommendations[Id],J64:AW64,0)))/COUNTIF(J64:AW64,"&lt;&gt;"))</f>
        <v>0</v>
      </c>
      <c r="J64" s="93" t="s">
        <v>55</v>
      </c>
      <c r="K64" s="93" t="s">
        <v>192</v>
      </c>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727</v>
      </c>
      <c r="B65" s="84" t="s">
        <v>745</v>
      </c>
      <c r="C65" s="86" t="s">
        <v>746</v>
      </c>
      <c r="D65" s="88" t="s">
        <v>747</v>
      </c>
      <c r="E65" s="88" t="s">
        <v>748</v>
      </c>
      <c r="F65" s="89" t="s">
        <v>529</v>
      </c>
      <c r="G65" s="89" t="s">
        <v>504</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727</v>
      </c>
      <c r="B66" s="84" t="s">
        <v>749</v>
      </c>
      <c r="C66" s="86" t="s">
        <v>750</v>
      </c>
      <c r="D66" s="88" t="s">
        <v>751</v>
      </c>
      <c r="E66" s="88" t="s">
        <v>752</v>
      </c>
      <c r="F66" s="89" t="s">
        <v>529</v>
      </c>
      <c r="G66" s="89" t="s">
        <v>504</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727</v>
      </c>
      <c r="B67" s="84" t="s">
        <v>753</v>
      </c>
      <c r="C67" s="86" t="s">
        <v>754</v>
      </c>
      <c r="D67" s="88" t="s">
        <v>755</v>
      </c>
      <c r="E67" s="88" t="s">
        <v>756</v>
      </c>
      <c r="F67" s="89" t="s">
        <v>529</v>
      </c>
      <c r="G67" s="89" t="s">
        <v>509</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757</v>
      </c>
      <c r="B68" s="83">
        <v>8</v>
      </c>
      <c r="C68" s="85" t="s">
        <v>21</v>
      </c>
      <c r="D68" s="87" t="s">
        <v>758</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757</v>
      </c>
      <c r="B69" s="84" t="s">
        <v>759</v>
      </c>
      <c r="C69" s="86" t="s">
        <v>760</v>
      </c>
      <c r="D69" s="88" t="s">
        <v>761</v>
      </c>
      <c r="E69" s="88" t="s">
        <v>762</v>
      </c>
      <c r="F69" s="89" t="s">
        <v>621</v>
      </c>
      <c r="G69" s="89" t="s">
        <v>562</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757</v>
      </c>
      <c r="B70" s="84" t="s">
        <v>763</v>
      </c>
      <c r="C70" s="86" t="s">
        <v>764</v>
      </c>
      <c r="D70" s="88" t="s">
        <v>765</v>
      </c>
      <c r="E70" s="88" t="s">
        <v>766</v>
      </c>
      <c r="F70" s="89" t="s">
        <v>561</v>
      </c>
      <c r="G70" s="89" t="s">
        <v>514</v>
      </c>
      <c r="H70" s="89">
        <v>1</v>
      </c>
      <c r="I70" s="91">
        <f>IF(COUNTIF(J70:AW70,"&lt;&gt;")=0,"",SUMPRODUCT(((Recommendations[ImplStatus]="Implemented")+(Recommendations[ImplStatus]="Compensated"))*ISNUMBER(MATCH(Recommendations[Id],J70:AW70,0)))/COUNTIF(J70:AW70,"&lt;&gt;"))</f>
        <v>0</v>
      </c>
      <c r="J70" s="93" t="s">
        <v>30</v>
      </c>
      <c r="K70" s="93" t="s">
        <v>35</v>
      </c>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757</v>
      </c>
      <c r="B71" s="84" t="s">
        <v>767</v>
      </c>
      <c r="C71" s="86" t="s">
        <v>768</v>
      </c>
      <c r="D71" s="88" t="s">
        <v>769</v>
      </c>
      <c r="E71" s="88" t="s">
        <v>770</v>
      </c>
      <c r="F71" s="89" t="s">
        <v>561</v>
      </c>
      <c r="G71" s="89" t="s">
        <v>546</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757</v>
      </c>
      <c r="B72" s="84" t="s">
        <v>771</v>
      </c>
      <c r="C72" s="86" t="s">
        <v>772</v>
      </c>
      <c r="D72" s="88" t="s">
        <v>773</v>
      </c>
      <c r="E72" s="88" t="s">
        <v>774</v>
      </c>
      <c r="F72" s="89" t="s">
        <v>775</v>
      </c>
      <c r="G72" s="89" t="s">
        <v>546</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757</v>
      </c>
      <c r="B73" s="84" t="s">
        <v>776</v>
      </c>
      <c r="C73" s="86" t="s">
        <v>777</v>
      </c>
      <c r="D73" s="88" t="s">
        <v>778</v>
      </c>
      <c r="E73" s="88" t="s">
        <v>779</v>
      </c>
      <c r="F73" s="89" t="s">
        <v>561</v>
      </c>
      <c r="G73" s="89" t="s">
        <v>514</v>
      </c>
      <c r="H73" s="89">
        <v>2</v>
      </c>
      <c r="I73" s="91">
        <f>IF(COUNTIF(J73:AW73,"&lt;&gt;")=0,"",SUMPRODUCT(((Recommendations[ImplStatus]="Implemented")+(Recommendations[ImplStatus]="Compensated"))*ISNUMBER(MATCH(Recommendations[Id],J73:AW73,0)))/COUNTIF(J73:AW73,"&lt;&gt;"))</f>
        <v>0</v>
      </c>
      <c r="J73" s="93" t="s">
        <v>30</v>
      </c>
      <c r="K73" s="93" t="s">
        <v>35</v>
      </c>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757</v>
      </c>
      <c r="B74" s="84" t="s">
        <v>780</v>
      </c>
      <c r="C74" s="86" t="s">
        <v>781</v>
      </c>
      <c r="D74" s="88" t="s">
        <v>782</v>
      </c>
      <c r="E74" s="88" t="s">
        <v>783</v>
      </c>
      <c r="F74" s="89" t="s">
        <v>561</v>
      </c>
      <c r="G74" s="89" t="s">
        <v>514</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757</v>
      </c>
      <c r="B75" s="84" t="s">
        <v>784</v>
      </c>
      <c r="C75" s="86" t="s">
        <v>785</v>
      </c>
      <c r="D75" s="88" t="s">
        <v>786</v>
      </c>
      <c r="E75" s="88" t="s">
        <v>787</v>
      </c>
      <c r="F75" s="89" t="s">
        <v>561</v>
      </c>
      <c r="G75" s="89" t="s">
        <v>514</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757</v>
      </c>
      <c r="B76" s="84" t="s">
        <v>788</v>
      </c>
      <c r="C76" s="86" t="s">
        <v>789</v>
      </c>
      <c r="D76" s="88" t="s">
        <v>790</v>
      </c>
      <c r="E76" s="88" t="s">
        <v>791</v>
      </c>
      <c r="F76" s="89" t="s">
        <v>561</v>
      </c>
      <c r="G76" s="89" t="s">
        <v>514</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757</v>
      </c>
      <c r="B77" s="84" t="s">
        <v>792</v>
      </c>
      <c r="C77" s="86" t="s">
        <v>793</v>
      </c>
      <c r="D77" s="88" t="s">
        <v>794</v>
      </c>
      <c r="E77" s="88" t="s">
        <v>795</v>
      </c>
      <c r="F77" s="89" t="s">
        <v>561</v>
      </c>
      <c r="G77" s="89" t="s">
        <v>514</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757</v>
      </c>
      <c r="B78" s="84" t="s">
        <v>796</v>
      </c>
      <c r="C78" s="86" t="s">
        <v>797</v>
      </c>
      <c r="D78" s="88" t="s">
        <v>798</v>
      </c>
      <c r="E78" s="88" t="s">
        <v>799</v>
      </c>
      <c r="F78" s="89" t="s">
        <v>561</v>
      </c>
      <c r="G78" s="89" t="s">
        <v>546</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757</v>
      </c>
      <c r="B79" s="84" t="s">
        <v>800</v>
      </c>
      <c r="C79" s="86" t="s">
        <v>801</v>
      </c>
      <c r="D79" s="88" t="s">
        <v>802</v>
      </c>
      <c r="E79" s="88" t="s">
        <v>803</v>
      </c>
      <c r="F79" s="89" t="s">
        <v>561</v>
      </c>
      <c r="G79" s="89" t="s">
        <v>514</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757</v>
      </c>
      <c r="B80" s="84" t="s">
        <v>804</v>
      </c>
      <c r="C80" s="86" t="s">
        <v>805</v>
      </c>
      <c r="D80" s="88" t="s">
        <v>806</v>
      </c>
      <c r="E80" s="88" t="s">
        <v>807</v>
      </c>
      <c r="F80" s="89" t="s">
        <v>561</v>
      </c>
      <c r="G80" s="89" t="s">
        <v>514</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808</v>
      </c>
      <c r="B81" s="83">
        <v>9</v>
      </c>
      <c r="C81" s="85" t="s">
        <v>21</v>
      </c>
      <c r="D81" s="87" t="s">
        <v>809</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808</v>
      </c>
      <c r="B82" s="84" t="s">
        <v>810</v>
      </c>
      <c r="C82" s="86" t="s">
        <v>811</v>
      </c>
      <c r="D82" s="88" t="s">
        <v>812</v>
      </c>
      <c r="E82" s="88" t="s">
        <v>813</v>
      </c>
      <c r="F82" s="89" t="s">
        <v>529</v>
      </c>
      <c r="G82" s="89" t="s">
        <v>546</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808</v>
      </c>
      <c r="B83" s="84" t="s">
        <v>814</v>
      </c>
      <c r="C83" s="86" t="s">
        <v>815</v>
      </c>
      <c r="D83" s="88" t="s">
        <v>816</v>
      </c>
      <c r="E83" s="88" t="s">
        <v>817</v>
      </c>
      <c r="F83" s="89" t="s">
        <v>503</v>
      </c>
      <c r="G83" s="89" t="s">
        <v>546</v>
      </c>
      <c r="H83" s="89">
        <v>1</v>
      </c>
      <c r="I83" s="91">
        <f>IF(COUNTIF(J83:AW83,"&lt;&gt;")=0,"",SUMPRODUCT(((Recommendations[ImplStatus]="Implemented")+(Recommendations[ImplStatus]="Compensated"))*ISNUMBER(MATCH(Recommendations[Id],J83:AW83,0)))/COUNTIF(J83:AW83,"&lt;&gt;"))</f>
        <v>0</v>
      </c>
      <c r="J83" s="93" t="s">
        <v>207</v>
      </c>
      <c r="K83" s="93" t="s">
        <v>212</v>
      </c>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808</v>
      </c>
      <c r="B84" s="84" t="s">
        <v>818</v>
      </c>
      <c r="C84" s="86" t="s">
        <v>819</v>
      </c>
      <c r="D84" s="88" t="s">
        <v>820</v>
      </c>
      <c r="E84" s="88" t="s">
        <v>821</v>
      </c>
      <c r="F84" s="89" t="s">
        <v>775</v>
      </c>
      <c r="G84" s="89" t="s">
        <v>546</v>
      </c>
      <c r="H84" s="89">
        <v>2</v>
      </c>
      <c r="I84" s="91">
        <f>IF(COUNTIF(J84:AW84,"&lt;&gt;")=0,"",SUMPRODUCT(((Recommendations[ImplStatus]="Implemented")+(Recommendations[ImplStatus]="Compensated"))*ISNUMBER(MATCH(Recommendations[Id],J84:AW84,0)))/COUNTIF(J84:AW84,"&lt;&gt;"))</f>
        <v>0</v>
      </c>
      <c r="J84" s="93" t="s">
        <v>207</v>
      </c>
      <c r="K84" s="93" t="s">
        <v>212</v>
      </c>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808</v>
      </c>
      <c r="B85" s="84" t="s">
        <v>822</v>
      </c>
      <c r="C85" s="86" t="s">
        <v>823</v>
      </c>
      <c r="D85" s="88" t="s">
        <v>824</v>
      </c>
      <c r="E85" s="88" t="s">
        <v>825</v>
      </c>
      <c r="F85" s="89" t="s">
        <v>529</v>
      </c>
      <c r="G85" s="89" t="s">
        <v>546</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808</v>
      </c>
      <c r="B86" s="84" t="s">
        <v>826</v>
      </c>
      <c r="C86" s="86" t="s">
        <v>827</v>
      </c>
      <c r="D86" s="88" t="s">
        <v>828</v>
      </c>
      <c r="E86" s="88" t="s">
        <v>829</v>
      </c>
      <c r="F86" s="89" t="s">
        <v>775</v>
      </c>
      <c r="G86" s="89" t="s">
        <v>546</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808</v>
      </c>
      <c r="B87" s="84" t="s">
        <v>830</v>
      </c>
      <c r="C87" s="86" t="s">
        <v>831</v>
      </c>
      <c r="D87" s="88" t="s">
        <v>832</v>
      </c>
      <c r="E87" s="88" t="s">
        <v>833</v>
      </c>
      <c r="F87" s="89" t="s">
        <v>775</v>
      </c>
      <c r="G87" s="89" t="s">
        <v>546</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808</v>
      </c>
      <c r="B88" s="84" t="s">
        <v>834</v>
      </c>
      <c r="C88" s="86" t="s">
        <v>835</v>
      </c>
      <c r="D88" s="88" t="s">
        <v>836</v>
      </c>
      <c r="E88" s="88" t="s">
        <v>837</v>
      </c>
      <c r="F88" s="89" t="s">
        <v>775</v>
      </c>
      <c r="G88" s="89" t="s">
        <v>546</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838</v>
      </c>
      <c r="B89" s="83">
        <v>10</v>
      </c>
      <c r="C89" s="85" t="s">
        <v>21</v>
      </c>
      <c r="D89" s="87" t="s">
        <v>839</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838</v>
      </c>
      <c r="B90" s="84" t="s">
        <v>840</v>
      </c>
      <c r="C90" s="86" t="s">
        <v>841</v>
      </c>
      <c r="D90" s="88" t="s">
        <v>842</v>
      </c>
      <c r="E90" s="88" t="s">
        <v>843</v>
      </c>
      <c r="F90" s="89" t="s">
        <v>503</v>
      </c>
      <c r="G90" s="89" t="s">
        <v>514</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838</v>
      </c>
      <c r="B91" s="84" t="s">
        <v>844</v>
      </c>
      <c r="C91" s="86" t="s">
        <v>845</v>
      </c>
      <c r="D91" s="88" t="s">
        <v>846</v>
      </c>
      <c r="E91" s="88" t="s">
        <v>847</v>
      </c>
      <c r="F91" s="89" t="s">
        <v>503</v>
      </c>
      <c r="G91" s="89" t="s">
        <v>546</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838</v>
      </c>
      <c r="B92" s="84" t="s">
        <v>848</v>
      </c>
      <c r="C92" s="86" t="s">
        <v>849</v>
      </c>
      <c r="D92" s="88" t="s">
        <v>850</v>
      </c>
      <c r="E92" s="88" t="s">
        <v>851</v>
      </c>
      <c r="F92" s="89" t="s">
        <v>503</v>
      </c>
      <c r="G92" s="89" t="s">
        <v>546</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838</v>
      </c>
      <c r="B93" s="84" t="s">
        <v>852</v>
      </c>
      <c r="C93" s="86" t="s">
        <v>853</v>
      </c>
      <c r="D93" s="88" t="s">
        <v>854</v>
      </c>
      <c r="E93" s="88" t="s">
        <v>855</v>
      </c>
      <c r="F93" s="89" t="s">
        <v>503</v>
      </c>
      <c r="G93" s="89" t="s">
        <v>514</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838</v>
      </c>
      <c r="B94" s="84" t="s">
        <v>856</v>
      </c>
      <c r="C94" s="86" t="s">
        <v>857</v>
      </c>
      <c r="D94" s="88" t="s">
        <v>858</v>
      </c>
      <c r="E94" s="88" t="s">
        <v>859</v>
      </c>
      <c r="F94" s="89" t="s">
        <v>503</v>
      </c>
      <c r="G94" s="89" t="s">
        <v>546</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838</v>
      </c>
      <c r="B95" s="84" t="s">
        <v>860</v>
      </c>
      <c r="C95" s="86" t="s">
        <v>861</v>
      </c>
      <c r="D95" s="88" t="s">
        <v>862</v>
      </c>
      <c r="E95" s="88" t="s">
        <v>863</v>
      </c>
      <c r="F95" s="89" t="s">
        <v>503</v>
      </c>
      <c r="G95" s="89" t="s">
        <v>546</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838</v>
      </c>
      <c r="B96" s="84" t="s">
        <v>864</v>
      </c>
      <c r="C96" s="86" t="s">
        <v>865</v>
      </c>
      <c r="D96" s="88" t="s">
        <v>866</v>
      </c>
      <c r="E96" s="88" t="s">
        <v>867</v>
      </c>
      <c r="F96" s="89" t="s">
        <v>503</v>
      </c>
      <c r="G96" s="89" t="s">
        <v>514</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868</v>
      </c>
      <c r="B97" s="83">
        <v>11</v>
      </c>
      <c r="C97" s="85" t="s">
        <v>21</v>
      </c>
      <c r="D97" s="87" t="s">
        <v>869</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868</v>
      </c>
      <c r="B98" s="84" t="s">
        <v>870</v>
      </c>
      <c r="C98" s="86" t="s">
        <v>871</v>
      </c>
      <c r="D98" s="88" t="s">
        <v>872</v>
      </c>
      <c r="E98" s="88" t="s">
        <v>873</v>
      </c>
      <c r="F98" s="89" t="s">
        <v>621</v>
      </c>
      <c r="G98" s="89" t="s">
        <v>562</v>
      </c>
      <c r="H98" s="89">
        <v>1</v>
      </c>
      <c r="I98" s="91">
        <f>IF(COUNTIF(J98:AW98,"&lt;&gt;")=0,"",SUMPRODUCT(((Recommendations[ImplStatus]="Implemented")+(Recommendations[ImplStatus]="Compensated"))*ISNUMBER(MATCH(Recommendations[Id],J98:AW98,0)))/COUNTIF(J98:AW98,"&lt;&gt;"))</f>
        <v>0</v>
      </c>
      <c r="J98" s="93" t="s">
        <v>157</v>
      </c>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868</v>
      </c>
      <c r="B99" s="84" t="s">
        <v>874</v>
      </c>
      <c r="C99" s="86" t="s">
        <v>875</v>
      </c>
      <c r="D99" s="88" t="s">
        <v>876</v>
      </c>
      <c r="E99" s="88" t="s">
        <v>877</v>
      </c>
      <c r="F99" s="89" t="s">
        <v>561</v>
      </c>
      <c r="G99" s="89" t="s">
        <v>878</v>
      </c>
      <c r="H99" s="89">
        <v>1</v>
      </c>
      <c r="I99" s="91">
        <f>IF(COUNTIF(J99:AW99,"&lt;&gt;")=0,"",SUMPRODUCT(((Recommendations[ImplStatus]="Implemented")+(Recommendations[ImplStatus]="Compensated"))*ISNUMBER(MATCH(Recommendations[Id],J99:AW99,0)))/COUNTIF(J99:AW99,"&lt;&gt;"))</f>
        <v>0</v>
      </c>
      <c r="J99" s="93" t="s">
        <v>157</v>
      </c>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868</v>
      </c>
      <c r="B100" s="84" t="s">
        <v>879</v>
      </c>
      <c r="C100" s="86" t="s">
        <v>880</v>
      </c>
      <c r="D100" s="88" t="s">
        <v>881</v>
      </c>
      <c r="E100" s="88" t="s">
        <v>882</v>
      </c>
      <c r="F100" s="89" t="s">
        <v>561</v>
      </c>
      <c r="G100" s="89" t="s">
        <v>546</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868</v>
      </c>
      <c r="B101" s="84" t="s">
        <v>883</v>
      </c>
      <c r="C101" s="86" t="s">
        <v>884</v>
      </c>
      <c r="D101" s="88" t="s">
        <v>885</v>
      </c>
      <c r="E101" s="88" t="s">
        <v>886</v>
      </c>
      <c r="F101" s="89" t="s">
        <v>561</v>
      </c>
      <c r="G101" s="89" t="s">
        <v>878</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868</v>
      </c>
      <c r="B102" s="84" t="s">
        <v>887</v>
      </c>
      <c r="C102" s="86" t="s">
        <v>888</v>
      </c>
      <c r="D102" s="88" t="s">
        <v>889</v>
      </c>
      <c r="E102" s="88" t="s">
        <v>890</v>
      </c>
      <c r="F102" s="89" t="s">
        <v>561</v>
      </c>
      <c r="G102" s="89" t="s">
        <v>878</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891</v>
      </c>
      <c r="B103" s="83">
        <v>12</v>
      </c>
      <c r="C103" s="85" t="s">
        <v>21</v>
      </c>
      <c r="D103" s="87" t="s">
        <v>892</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891</v>
      </c>
      <c r="B104" s="84" t="s">
        <v>893</v>
      </c>
      <c r="C104" s="86" t="s">
        <v>894</v>
      </c>
      <c r="D104" s="88" t="s">
        <v>895</v>
      </c>
      <c r="E104" s="88" t="s">
        <v>896</v>
      </c>
      <c r="F104" s="89" t="s">
        <v>775</v>
      </c>
      <c r="G104" s="89" t="s">
        <v>546</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891</v>
      </c>
      <c r="B105" s="84" t="s">
        <v>897</v>
      </c>
      <c r="C105" s="86" t="s">
        <v>898</v>
      </c>
      <c r="D105" s="88" t="s">
        <v>899</v>
      </c>
      <c r="E105" s="88" t="s">
        <v>900</v>
      </c>
      <c r="F105" s="89" t="s">
        <v>775</v>
      </c>
      <c r="G105" s="89" t="s">
        <v>546</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891</v>
      </c>
      <c r="B106" s="84" t="s">
        <v>901</v>
      </c>
      <c r="C106" s="86" t="s">
        <v>902</v>
      </c>
      <c r="D106" s="88" t="s">
        <v>903</v>
      </c>
      <c r="E106" s="88" t="s">
        <v>904</v>
      </c>
      <c r="F106" s="89" t="s">
        <v>775</v>
      </c>
      <c r="G106" s="89" t="s">
        <v>546</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891</v>
      </c>
      <c r="B107" s="84" t="s">
        <v>905</v>
      </c>
      <c r="C107" s="86" t="s">
        <v>906</v>
      </c>
      <c r="D107" s="88" t="s">
        <v>907</v>
      </c>
      <c r="E107" s="88" t="s">
        <v>908</v>
      </c>
      <c r="F107" s="89" t="s">
        <v>621</v>
      </c>
      <c r="G107" s="89" t="s">
        <v>562</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891</v>
      </c>
      <c r="B108" s="84" t="s">
        <v>909</v>
      </c>
      <c r="C108" s="86" t="s">
        <v>910</v>
      </c>
      <c r="D108" s="88" t="s">
        <v>911</v>
      </c>
      <c r="E108" s="88" t="s">
        <v>912</v>
      </c>
      <c r="F108" s="89" t="s">
        <v>775</v>
      </c>
      <c r="G108" s="89" t="s">
        <v>546</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891</v>
      </c>
      <c r="B109" s="84" t="s">
        <v>913</v>
      </c>
      <c r="C109" s="86" t="s">
        <v>914</v>
      </c>
      <c r="D109" s="88" t="s">
        <v>915</v>
      </c>
      <c r="E109" s="88" t="s">
        <v>916</v>
      </c>
      <c r="F109" s="89" t="s">
        <v>775</v>
      </c>
      <c r="G109" s="89" t="s">
        <v>546</v>
      </c>
      <c r="H109" s="89">
        <v>2</v>
      </c>
      <c r="I109" s="91">
        <f>IF(COUNTIF(J109:AW109,"&lt;&gt;")=0,"",SUMPRODUCT(((Recommendations[ImplStatus]="Implemented")+(Recommendations[ImplStatus]="Compensated"))*ISNUMBER(MATCH(Recommendations[Id],J109:AW109,0)))/COUNTIF(J109:AW109,"&lt;&gt;"))</f>
        <v>0</v>
      </c>
      <c r="J109" s="93" t="s">
        <v>92</v>
      </c>
      <c r="K109" s="93" t="s">
        <v>127</v>
      </c>
      <c r="L109" s="93" t="s">
        <v>202</v>
      </c>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891</v>
      </c>
      <c r="B110" s="84" t="s">
        <v>917</v>
      </c>
      <c r="C110" s="86" t="s">
        <v>918</v>
      </c>
      <c r="D110" s="88" t="s">
        <v>919</v>
      </c>
      <c r="E110" s="88" t="s">
        <v>920</v>
      </c>
      <c r="F110" s="89" t="s">
        <v>503</v>
      </c>
      <c r="G110" s="89" t="s">
        <v>546</v>
      </c>
      <c r="H110" s="89">
        <v>2</v>
      </c>
      <c r="I110" s="91">
        <f>IF(COUNTIF(J110:AW110,"&lt;&gt;")=0,"",SUMPRODUCT(((Recommendations[ImplStatus]="Implemented")+(Recommendations[ImplStatus]="Compensated"))*ISNUMBER(MATCH(Recommendations[Id],J110:AW110,0)))/COUNTIF(J110:AW110,"&lt;&gt;"))</f>
        <v>0</v>
      </c>
      <c r="J110" s="93" t="s">
        <v>92</v>
      </c>
      <c r="K110" s="93" t="s">
        <v>127</v>
      </c>
      <c r="L110" s="93" t="s">
        <v>202</v>
      </c>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891</v>
      </c>
      <c r="B111" s="84" t="s">
        <v>921</v>
      </c>
      <c r="C111" s="86" t="s">
        <v>922</v>
      </c>
      <c r="D111" s="88" t="s">
        <v>923</v>
      </c>
      <c r="E111" s="88" t="s">
        <v>924</v>
      </c>
      <c r="F111" s="89" t="s">
        <v>503</v>
      </c>
      <c r="G111" s="89" t="s">
        <v>546</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925</v>
      </c>
      <c r="B112" s="83">
        <v>13</v>
      </c>
      <c r="C112" s="85" t="s">
        <v>21</v>
      </c>
      <c r="D112" s="87" t="s">
        <v>926</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925</v>
      </c>
      <c r="B113" s="84" t="s">
        <v>927</v>
      </c>
      <c r="C113" s="86" t="s">
        <v>928</v>
      </c>
      <c r="D113" s="88" t="s">
        <v>929</v>
      </c>
      <c r="E113" s="88" t="s">
        <v>930</v>
      </c>
      <c r="F113" s="89" t="s">
        <v>775</v>
      </c>
      <c r="G113" s="89" t="s">
        <v>514</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925</v>
      </c>
      <c r="B114" s="84" t="s">
        <v>931</v>
      </c>
      <c r="C114" s="86" t="s">
        <v>932</v>
      </c>
      <c r="D114" s="88" t="s">
        <v>933</v>
      </c>
      <c r="E114" s="88" t="s">
        <v>934</v>
      </c>
      <c r="F114" s="89" t="s">
        <v>503</v>
      </c>
      <c r="G114" s="89" t="s">
        <v>514</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925</v>
      </c>
      <c r="B115" s="84" t="s">
        <v>935</v>
      </c>
      <c r="C115" s="86" t="s">
        <v>936</v>
      </c>
      <c r="D115" s="88" t="s">
        <v>937</v>
      </c>
      <c r="E115" s="88" t="s">
        <v>938</v>
      </c>
      <c r="F115" s="89" t="s">
        <v>775</v>
      </c>
      <c r="G115" s="89" t="s">
        <v>514</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925</v>
      </c>
      <c r="B116" s="84" t="s">
        <v>939</v>
      </c>
      <c r="C116" s="86" t="s">
        <v>940</v>
      </c>
      <c r="D116" s="88" t="s">
        <v>941</v>
      </c>
      <c r="E116" s="88" t="s">
        <v>942</v>
      </c>
      <c r="F116" s="89" t="s">
        <v>775</v>
      </c>
      <c r="G116" s="89" t="s">
        <v>546</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925</v>
      </c>
      <c r="B117" s="84" t="s">
        <v>943</v>
      </c>
      <c r="C117" s="86" t="s">
        <v>944</v>
      </c>
      <c r="D117" s="88" t="s">
        <v>945</v>
      </c>
      <c r="E117" s="88" t="s">
        <v>946</v>
      </c>
      <c r="F117" s="89" t="s">
        <v>503</v>
      </c>
      <c r="G117" s="89" t="s">
        <v>546</v>
      </c>
      <c r="H117" s="89">
        <v>2</v>
      </c>
      <c r="I117" s="91">
        <f>IF(COUNTIF(J117:AW117,"&lt;&gt;")=0,"",SUMPRODUCT(((Recommendations[ImplStatus]="Implemented")+(Recommendations[ImplStatus]="Compensated"))*ISNUMBER(MATCH(Recommendations[Id],J117:AW117,0)))/COUNTIF(J117:AW117,"&lt;&gt;"))</f>
        <v>0</v>
      </c>
      <c r="J117" s="93" t="s">
        <v>167</v>
      </c>
      <c r="K117" s="93" t="s">
        <v>177</v>
      </c>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925</v>
      </c>
      <c r="B118" s="84" t="s">
        <v>947</v>
      </c>
      <c r="C118" s="86" t="s">
        <v>948</v>
      </c>
      <c r="D118" s="88" t="s">
        <v>949</v>
      </c>
      <c r="E118" s="88" t="s">
        <v>950</v>
      </c>
      <c r="F118" s="89" t="s">
        <v>775</v>
      </c>
      <c r="G118" s="89" t="s">
        <v>514</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925</v>
      </c>
      <c r="B119" s="84" t="s">
        <v>951</v>
      </c>
      <c r="C119" s="86" t="s">
        <v>952</v>
      </c>
      <c r="D119" s="88" t="s">
        <v>953</v>
      </c>
      <c r="E119" s="88" t="s">
        <v>954</v>
      </c>
      <c r="F119" s="89" t="s">
        <v>503</v>
      </c>
      <c r="G119" s="89" t="s">
        <v>546</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925</v>
      </c>
      <c r="B120" s="84" t="s">
        <v>955</v>
      </c>
      <c r="C120" s="86" t="s">
        <v>956</v>
      </c>
      <c r="D120" s="88" t="s">
        <v>957</v>
      </c>
      <c r="E120" s="88" t="s">
        <v>958</v>
      </c>
      <c r="F120" s="89" t="s">
        <v>775</v>
      </c>
      <c r="G120" s="89" t="s">
        <v>546</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925</v>
      </c>
      <c r="B121" s="84" t="s">
        <v>959</v>
      </c>
      <c r="C121" s="86" t="s">
        <v>960</v>
      </c>
      <c r="D121" s="88" t="s">
        <v>961</v>
      </c>
      <c r="E121" s="88" t="s">
        <v>962</v>
      </c>
      <c r="F121" s="89" t="s">
        <v>775</v>
      </c>
      <c r="G121" s="89" t="s">
        <v>546</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925</v>
      </c>
      <c r="B122" s="84" t="s">
        <v>963</v>
      </c>
      <c r="C122" s="86" t="s">
        <v>964</v>
      </c>
      <c r="D122" s="88" t="s">
        <v>965</v>
      </c>
      <c r="E122" s="88" t="s">
        <v>966</v>
      </c>
      <c r="F122" s="89" t="s">
        <v>775</v>
      </c>
      <c r="G122" s="89" t="s">
        <v>546</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925</v>
      </c>
      <c r="B123" s="84" t="s">
        <v>967</v>
      </c>
      <c r="C123" s="86" t="s">
        <v>968</v>
      </c>
      <c r="D123" s="88" t="s">
        <v>969</v>
      </c>
      <c r="E123" s="88" t="s">
        <v>970</v>
      </c>
      <c r="F123" s="89" t="s">
        <v>775</v>
      </c>
      <c r="G123" s="89" t="s">
        <v>514</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971</v>
      </c>
      <c r="B124" s="83">
        <v>14</v>
      </c>
      <c r="C124" s="85" t="s">
        <v>21</v>
      </c>
      <c r="D124" s="87" t="s">
        <v>972</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971</v>
      </c>
      <c r="B125" s="84" t="s">
        <v>973</v>
      </c>
      <c r="C125" s="86" t="s">
        <v>974</v>
      </c>
      <c r="D125" s="88" t="s">
        <v>975</v>
      </c>
      <c r="E125" s="88" t="s">
        <v>976</v>
      </c>
      <c r="F125" s="89" t="s">
        <v>621</v>
      </c>
      <c r="G125" s="89" t="s">
        <v>562</v>
      </c>
      <c r="H125" s="89">
        <v>1</v>
      </c>
      <c r="I125" s="91">
        <f>IF(COUNTIF(J125:AW125,"&lt;&gt;")=0,"",SUMPRODUCT(((Recommendations[ImplStatus]="Implemented")+(Recommendations[ImplStatus]="Compensated"))*ISNUMBER(MATCH(Recommendations[Id],J125:AW125,0)))/COUNTIF(J125:AW125,"&lt;&gt;"))</f>
        <v>0</v>
      </c>
      <c r="J125" s="93" t="s">
        <v>187</v>
      </c>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971</v>
      </c>
      <c r="B126" s="84" t="s">
        <v>977</v>
      </c>
      <c r="C126" s="86" t="s">
        <v>978</v>
      </c>
      <c r="D126" s="88" t="s">
        <v>979</v>
      </c>
      <c r="E126" s="88" t="s">
        <v>980</v>
      </c>
      <c r="F126" s="89" t="s">
        <v>646</v>
      </c>
      <c r="G126" s="89" t="s">
        <v>546</v>
      </c>
      <c r="H126" s="89">
        <v>1</v>
      </c>
      <c r="I126" s="91">
        <f>IF(COUNTIF(J126:AW126,"&lt;&gt;")=0,"",SUMPRODUCT(((Recommendations[ImplStatus]="Implemented")+(Recommendations[ImplStatus]="Compensated"))*ISNUMBER(MATCH(Recommendations[Id],J126:AW126,0)))/COUNTIF(J126:AW126,"&lt;&gt;"))</f>
        <v>0</v>
      </c>
      <c r="J126" s="93" t="s">
        <v>187</v>
      </c>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971</v>
      </c>
      <c r="B127" s="84" t="s">
        <v>981</v>
      </c>
      <c r="C127" s="86" t="s">
        <v>982</v>
      </c>
      <c r="D127" s="88" t="s">
        <v>983</v>
      </c>
      <c r="E127" s="88" t="s">
        <v>984</v>
      </c>
      <c r="F127" s="89" t="s">
        <v>646</v>
      </c>
      <c r="G127" s="89" t="s">
        <v>546</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971</v>
      </c>
      <c r="B128" s="84" t="s">
        <v>985</v>
      </c>
      <c r="C128" s="86" t="s">
        <v>986</v>
      </c>
      <c r="D128" s="88" t="s">
        <v>987</v>
      </c>
      <c r="E128" s="88" t="s">
        <v>988</v>
      </c>
      <c r="F128" s="89" t="s">
        <v>646</v>
      </c>
      <c r="G128" s="89" t="s">
        <v>546</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971</v>
      </c>
      <c r="B129" s="84" t="s">
        <v>989</v>
      </c>
      <c r="C129" s="86" t="s">
        <v>990</v>
      </c>
      <c r="D129" s="88" t="s">
        <v>991</v>
      </c>
      <c r="E129" s="88" t="s">
        <v>992</v>
      </c>
      <c r="F129" s="89" t="s">
        <v>646</v>
      </c>
      <c r="G129" s="89" t="s">
        <v>546</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971</v>
      </c>
      <c r="B130" s="84" t="s">
        <v>993</v>
      </c>
      <c r="C130" s="86" t="s">
        <v>994</v>
      </c>
      <c r="D130" s="88" t="s">
        <v>995</v>
      </c>
      <c r="E130" s="88" t="s">
        <v>996</v>
      </c>
      <c r="F130" s="89" t="s">
        <v>646</v>
      </c>
      <c r="G130" s="89" t="s">
        <v>546</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971</v>
      </c>
      <c r="B131" s="84" t="s">
        <v>997</v>
      </c>
      <c r="C131" s="86" t="s">
        <v>998</v>
      </c>
      <c r="D131" s="88" t="s">
        <v>999</v>
      </c>
      <c r="E131" s="88" t="s">
        <v>1000</v>
      </c>
      <c r="F131" s="89" t="s">
        <v>646</v>
      </c>
      <c r="G131" s="89" t="s">
        <v>546</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971</v>
      </c>
      <c r="B132" s="84" t="s">
        <v>1001</v>
      </c>
      <c r="C132" s="86" t="s">
        <v>1002</v>
      </c>
      <c r="D132" s="88" t="s">
        <v>1003</v>
      </c>
      <c r="E132" s="88" t="s">
        <v>1004</v>
      </c>
      <c r="F132" s="89" t="s">
        <v>646</v>
      </c>
      <c r="G132" s="89" t="s">
        <v>546</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971</v>
      </c>
      <c r="B133" s="84" t="s">
        <v>1005</v>
      </c>
      <c r="C133" s="86" t="s">
        <v>1006</v>
      </c>
      <c r="D133" s="88" t="s">
        <v>1007</v>
      </c>
      <c r="E133" s="88" t="s">
        <v>1008</v>
      </c>
      <c r="F133" s="89" t="s">
        <v>646</v>
      </c>
      <c r="G133" s="89" t="s">
        <v>546</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1009</v>
      </c>
      <c r="B134" s="83">
        <v>15</v>
      </c>
      <c r="C134" s="85" t="s">
        <v>21</v>
      </c>
      <c r="D134" s="87" t="s">
        <v>1010</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1009</v>
      </c>
      <c r="B135" s="84" t="s">
        <v>1011</v>
      </c>
      <c r="C135" s="86" t="s">
        <v>1012</v>
      </c>
      <c r="D135" s="88" t="s">
        <v>1013</v>
      </c>
      <c r="E135" s="88" t="s">
        <v>1014</v>
      </c>
      <c r="F135" s="89" t="s">
        <v>646</v>
      </c>
      <c r="G135" s="89" t="s">
        <v>504</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1009</v>
      </c>
      <c r="B136" s="84" t="s">
        <v>1015</v>
      </c>
      <c r="C136" s="86" t="s">
        <v>1016</v>
      </c>
      <c r="D136" s="88" t="s">
        <v>1017</v>
      </c>
      <c r="E136" s="88" t="s">
        <v>1018</v>
      </c>
      <c r="F136" s="89" t="s">
        <v>621</v>
      </c>
      <c r="G136" s="89" t="s">
        <v>562</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1009</v>
      </c>
      <c r="B137" s="84" t="s">
        <v>1019</v>
      </c>
      <c r="C137" s="86" t="s">
        <v>1020</v>
      </c>
      <c r="D137" s="88" t="s">
        <v>1021</v>
      </c>
      <c r="E137" s="88" t="s">
        <v>1022</v>
      </c>
      <c r="F137" s="89" t="s">
        <v>646</v>
      </c>
      <c r="G137" s="89" t="s">
        <v>562</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1009</v>
      </c>
      <c r="B138" s="84" t="s">
        <v>1023</v>
      </c>
      <c r="C138" s="86" t="s">
        <v>1024</v>
      </c>
      <c r="D138" s="88" t="s">
        <v>1025</v>
      </c>
      <c r="E138" s="88" t="s">
        <v>1026</v>
      </c>
      <c r="F138" s="89" t="s">
        <v>621</v>
      </c>
      <c r="G138" s="89" t="s">
        <v>562</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1009</v>
      </c>
      <c r="B139" s="84" t="s">
        <v>1027</v>
      </c>
      <c r="C139" s="86" t="s">
        <v>1028</v>
      </c>
      <c r="D139" s="88" t="s">
        <v>1029</v>
      </c>
      <c r="E139" s="88" t="s">
        <v>1030</v>
      </c>
      <c r="F139" s="89" t="s">
        <v>646</v>
      </c>
      <c r="G139" s="89" t="s">
        <v>562</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1009</v>
      </c>
      <c r="B140" s="84" t="s">
        <v>1031</v>
      </c>
      <c r="C140" s="86" t="s">
        <v>1032</v>
      </c>
      <c r="D140" s="88" t="s">
        <v>1033</v>
      </c>
      <c r="E140" s="88" t="s">
        <v>1034</v>
      </c>
      <c r="F140" s="89" t="s">
        <v>561</v>
      </c>
      <c r="G140" s="89" t="s">
        <v>562</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1009</v>
      </c>
      <c r="B141" s="84" t="s">
        <v>1035</v>
      </c>
      <c r="C141" s="86" t="s">
        <v>1036</v>
      </c>
      <c r="D141" s="88" t="s">
        <v>1037</v>
      </c>
      <c r="E141" s="88" t="s">
        <v>1038</v>
      </c>
      <c r="F141" s="89" t="s">
        <v>561</v>
      </c>
      <c r="G141" s="89" t="s">
        <v>546</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1039</v>
      </c>
      <c r="B142" s="83">
        <v>16</v>
      </c>
      <c r="C142" s="85" t="s">
        <v>21</v>
      </c>
      <c r="D142" s="87" t="s">
        <v>1040</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1039</v>
      </c>
      <c r="B143" s="84" t="s">
        <v>1041</v>
      </c>
      <c r="C143" s="86" t="s">
        <v>1042</v>
      </c>
      <c r="D143" s="88" t="s">
        <v>1043</v>
      </c>
      <c r="E143" s="88" t="s">
        <v>1044</v>
      </c>
      <c r="F143" s="89" t="s">
        <v>621</v>
      </c>
      <c r="G143" s="89" t="s">
        <v>562</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1039</v>
      </c>
      <c r="B144" s="84" t="s">
        <v>1045</v>
      </c>
      <c r="C144" s="86" t="s">
        <v>1046</v>
      </c>
      <c r="D144" s="88" t="s">
        <v>1047</v>
      </c>
      <c r="E144" s="88" t="s">
        <v>1048</v>
      </c>
      <c r="F144" s="89" t="s">
        <v>621</v>
      </c>
      <c r="G144" s="89" t="s">
        <v>562</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1039</v>
      </c>
      <c r="B145" s="84" t="s">
        <v>1049</v>
      </c>
      <c r="C145" s="86" t="s">
        <v>1050</v>
      </c>
      <c r="D145" s="88" t="s">
        <v>1051</v>
      </c>
      <c r="E145" s="88" t="s">
        <v>1052</v>
      </c>
      <c r="F145" s="89" t="s">
        <v>529</v>
      </c>
      <c r="G145" s="89" t="s">
        <v>514</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1039</v>
      </c>
      <c r="B146" s="84" t="s">
        <v>1053</v>
      </c>
      <c r="C146" s="86" t="s">
        <v>1054</v>
      </c>
      <c r="D146" s="88" t="s">
        <v>1055</v>
      </c>
      <c r="E146" s="88" t="s">
        <v>1056</v>
      </c>
      <c r="F146" s="89" t="s">
        <v>529</v>
      </c>
      <c r="G146" s="89" t="s">
        <v>504</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1039</v>
      </c>
      <c r="B147" s="84" t="s">
        <v>1057</v>
      </c>
      <c r="C147" s="86" t="s">
        <v>1058</v>
      </c>
      <c r="D147" s="88" t="s">
        <v>1059</v>
      </c>
      <c r="E147" s="88" t="s">
        <v>1060</v>
      </c>
      <c r="F147" s="89" t="s">
        <v>529</v>
      </c>
      <c r="G147" s="89" t="s">
        <v>546</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1039</v>
      </c>
      <c r="B148" s="84" t="s">
        <v>1061</v>
      </c>
      <c r="C148" s="86" t="s">
        <v>1062</v>
      </c>
      <c r="D148" s="88" t="s">
        <v>1063</v>
      </c>
      <c r="E148" s="88" t="s">
        <v>1064</v>
      </c>
      <c r="F148" s="89" t="s">
        <v>621</v>
      </c>
      <c r="G148" s="89" t="s">
        <v>562</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1039</v>
      </c>
      <c r="B149" s="84" t="s">
        <v>1065</v>
      </c>
      <c r="C149" s="86" t="s">
        <v>1066</v>
      </c>
      <c r="D149" s="88" t="s">
        <v>1067</v>
      </c>
      <c r="E149" s="88" t="s">
        <v>1068</v>
      </c>
      <c r="F149" s="89" t="s">
        <v>529</v>
      </c>
      <c r="G149" s="89" t="s">
        <v>546</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1039</v>
      </c>
      <c r="B150" s="84" t="s">
        <v>1069</v>
      </c>
      <c r="C150" s="86" t="s">
        <v>1070</v>
      </c>
      <c r="D150" s="88" t="s">
        <v>1071</v>
      </c>
      <c r="E150" s="88" t="s">
        <v>1072</v>
      </c>
      <c r="F150" s="89" t="s">
        <v>775</v>
      </c>
      <c r="G150" s="89" t="s">
        <v>546</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1039</v>
      </c>
      <c r="B151" s="84" t="s">
        <v>1073</v>
      </c>
      <c r="C151" s="86" t="s">
        <v>1074</v>
      </c>
      <c r="D151" s="88" t="s">
        <v>1075</v>
      </c>
      <c r="E151" s="88" t="s">
        <v>1076</v>
      </c>
      <c r="F151" s="89" t="s">
        <v>646</v>
      </c>
      <c r="G151" s="89" t="s">
        <v>546</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1039</v>
      </c>
      <c r="B152" s="84" t="s">
        <v>1077</v>
      </c>
      <c r="C152" s="86" t="s">
        <v>1078</v>
      </c>
      <c r="D152" s="88" t="s">
        <v>1079</v>
      </c>
      <c r="E152" s="88" t="s">
        <v>1080</v>
      </c>
      <c r="F152" s="89" t="s">
        <v>529</v>
      </c>
      <c r="G152" s="89" t="s">
        <v>546</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1039</v>
      </c>
      <c r="B153" s="84" t="s">
        <v>1081</v>
      </c>
      <c r="C153" s="86" t="s">
        <v>1082</v>
      </c>
      <c r="D153" s="88" t="s">
        <v>1083</v>
      </c>
      <c r="E153" s="88" t="s">
        <v>1084</v>
      </c>
      <c r="F153" s="89" t="s">
        <v>529</v>
      </c>
      <c r="G153" s="89" t="s">
        <v>546</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1039</v>
      </c>
      <c r="B154" s="84" t="s">
        <v>1085</v>
      </c>
      <c r="C154" s="86" t="s">
        <v>1086</v>
      </c>
      <c r="D154" s="88" t="s">
        <v>1087</v>
      </c>
      <c r="E154" s="88" t="s">
        <v>1088</v>
      </c>
      <c r="F154" s="89" t="s">
        <v>529</v>
      </c>
      <c r="G154" s="89" t="s">
        <v>546</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1039</v>
      </c>
      <c r="B155" s="84" t="s">
        <v>1089</v>
      </c>
      <c r="C155" s="86" t="s">
        <v>1090</v>
      </c>
      <c r="D155" s="88" t="s">
        <v>1091</v>
      </c>
      <c r="E155" s="88" t="s">
        <v>1092</v>
      </c>
      <c r="F155" s="89" t="s">
        <v>529</v>
      </c>
      <c r="G155" s="89" t="s">
        <v>514</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1039</v>
      </c>
      <c r="B156" s="84" t="s">
        <v>1093</v>
      </c>
      <c r="C156" s="86" t="s">
        <v>1094</v>
      </c>
      <c r="D156" s="88" t="s">
        <v>1095</v>
      </c>
      <c r="E156" s="88" t="s">
        <v>1096</v>
      </c>
      <c r="F156" s="89" t="s">
        <v>529</v>
      </c>
      <c r="G156" s="89" t="s">
        <v>546</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1097</v>
      </c>
      <c r="B157" s="83">
        <v>17</v>
      </c>
      <c r="C157" s="85" t="s">
        <v>21</v>
      </c>
      <c r="D157" s="87" t="s">
        <v>1098</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1097</v>
      </c>
      <c r="B158" s="84" t="s">
        <v>1099</v>
      </c>
      <c r="C158" s="86" t="s">
        <v>1100</v>
      </c>
      <c r="D158" s="88" t="s">
        <v>1101</v>
      </c>
      <c r="E158" s="88" t="s">
        <v>1102</v>
      </c>
      <c r="F158" s="89" t="s">
        <v>646</v>
      </c>
      <c r="G158" s="89" t="s">
        <v>509</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1097</v>
      </c>
      <c r="B159" s="84" t="s">
        <v>1103</v>
      </c>
      <c r="C159" s="86" t="s">
        <v>1104</v>
      </c>
      <c r="D159" s="88" t="s">
        <v>1105</v>
      </c>
      <c r="E159" s="88" t="s">
        <v>1106</v>
      </c>
      <c r="F159" s="89" t="s">
        <v>621</v>
      </c>
      <c r="G159" s="89" t="s">
        <v>562</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1097</v>
      </c>
      <c r="B160" s="84" t="s">
        <v>1107</v>
      </c>
      <c r="C160" s="86" t="s">
        <v>1108</v>
      </c>
      <c r="D160" s="88" t="s">
        <v>1109</v>
      </c>
      <c r="E160" s="88" t="s">
        <v>1110</v>
      </c>
      <c r="F160" s="89" t="s">
        <v>621</v>
      </c>
      <c r="G160" s="89" t="s">
        <v>562</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1097</v>
      </c>
      <c r="B161" s="84" t="s">
        <v>1111</v>
      </c>
      <c r="C161" s="86" t="s">
        <v>1112</v>
      </c>
      <c r="D161" s="88" t="s">
        <v>1113</v>
      </c>
      <c r="E161" s="88" t="s">
        <v>1114</v>
      </c>
      <c r="F161" s="89" t="s">
        <v>621</v>
      </c>
      <c r="G161" s="89" t="s">
        <v>562</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1097</v>
      </c>
      <c r="B162" s="84" t="s">
        <v>1115</v>
      </c>
      <c r="C162" s="86" t="s">
        <v>1116</v>
      </c>
      <c r="D162" s="88" t="s">
        <v>1117</v>
      </c>
      <c r="E162" s="88" t="s">
        <v>1118</v>
      </c>
      <c r="F162" s="89" t="s">
        <v>646</v>
      </c>
      <c r="G162" s="89" t="s">
        <v>509</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1097</v>
      </c>
      <c r="B163" s="84" t="s">
        <v>1119</v>
      </c>
      <c r="C163" s="86" t="s">
        <v>1120</v>
      </c>
      <c r="D163" s="88" t="s">
        <v>1121</v>
      </c>
      <c r="E163" s="88" t="s">
        <v>1122</v>
      </c>
      <c r="F163" s="89" t="s">
        <v>646</v>
      </c>
      <c r="G163" s="89" t="s">
        <v>509</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1097</v>
      </c>
      <c r="B164" s="84" t="s">
        <v>1123</v>
      </c>
      <c r="C164" s="86" t="s">
        <v>1124</v>
      </c>
      <c r="D164" s="88" t="s">
        <v>1125</v>
      </c>
      <c r="E164" s="88" t="s">
        <v>1126</v>
      </c>
      <c r="F164" s="89" t="s">
        <v>646</v>
      </c>
      <c r="G164" s="89" t="s">
        <v>878</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1097</v>
      </c>
      <c r="B165" s="84" t="s">
        <v>1127</v>
      </c>
      <c r="C165" s="86" t="s">
        <v>1128</v>
      </c>
      <c r="D165" s="88" t="s">
        <v>1129</v>
      </c>
      <c r="E165" s="88" t="s">
        <v>1130</v>
      </c>
      <c r="F165" s="89" t="s">
        <v>646</v>
      </c>
      <c r="G165" s="89" t="s">
        <v>878</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1097</v>
      </c>
      <c r="B166" s="84" t="s">
        <v>1131</v>
      </c>
      <c r="C166" s="86" t="s">
        <v>1132</v>
      </c>
      <c r="D166" s="88" t="s">
        <v>1133</v>
      </c>
      <c r="E166" s="88" t="s">
        <v>1134</v>
      </c>
      <c r="F166" s="89" t="s">
        <v>621</v>
      </c>
      <c r="G166" s="89" t="s">
        <v>878</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1135</v>
      </c>
      <c r="B167" s="83">
        <v>18</v>
      </c>
      <c r="C167" s="85" t="s">
        <v>21</v>
      </c>
      <c r="D167" s="87" t="s">
        <v>1136</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1135</v>
      </c>
      <c r="B168" s="84" t="s">
        <v>1137</v>
      </c>
      <c r="C168" s="86" t="s">
        <v>1138</v>
      </c>
      <c r="D168" s="88" t="s">
        <v>1139</v>
      </c>
      <c r="E168" s="88" t="s">
        <v>1140</v>
      </c>
      <c r="F168" s="89" t="s">
        <v>621</v>
      </c>
      <c r="G168" s="89" t="s">
        <v>562</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1135</v>
      </c>
      <c r="B169" s="84" t="s">
        <v>1141</v>
      </c>
      <c r="C169" s="86" t="s">
        <v>1142</v>
      </c>
      <c r="D169" s="88" t="s">
        <v>1143</v>
      </c>
      <c r="E169" s="88" t="s">
        <v>1144</v>
      </c>
      <c r="F169" s="89" t="s">
        <v>775</v>
      </c>
      <c r="G169" s="89" t="s">
        <v>514</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1135</v>
      </c>
      <c r="B170" s="84" t="s">
        <v>1145</v>
      </c>
      <c r="C170" s="86" t="s">
        <v>1146</v>
      </c>
      <c r="D170" s="88" t="s">
        <v>1147</v>
      </c>
      <c r="E170" s="88" t="s">
        <v>1148</v>
      </c>
      <c r="F170" s="89" t="s">
        <v>775</v>
      </c>
      <c r="G170" s="89" t="s">
        <v>546</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1135</v>
      </c>
      <c r="B171" s="84" t="s">
        <v>1149</v>
      </c>
      <c r="C171" s="86" t="s">
        <v>1150</v>
      </c>
      <c r="D171" s="88" t="s">
        <v>1151</v>
      </c>
      <c r="E171" s="88" t="s">
        <v>1152</v>
      </c>
      <c r="F171" s="89" t="s">
        <v>775</v>
      </c>
      <c r="G171" s="89" t="s">
        <v>546</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1135</v>
      </c>
      <c r="B172" s="94" t="s">
        <v>1153</v>
      </c>
      <c r="C172" s="95" t="s">
        <v>1154</v>
      </c>
      <c r="D172" s="96" t="s">
        <v>1155</v>
      </c>
      <c r="E172" s="96" t="s">
        <v>1156</v>
      </c>
      <c r="F172" s="97" t="s">
        <v>775</v>
      </c>
      <c r="G172" s="97" t="s">
        <v>514</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109" t="s">
        <v>228</v>
      </c>
      <c r="B176" s="109"/>
      <c r="C176" s="109"/>
      <c r="D176" s="109"/>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IFERROR(INDEX('Recommendations'!$H$2:$H$43, MATCH(J2,'Recommendations'!$A$2:$A$43,0))="Implemented", FALSE))</xm:f>
            <x14:dxf>
              <font>
                <color rgb="FF000000"/>
              </font>
              <fill>
                <patternFill>
                  <bgColor rgb="FF3C7D22"/>
                </patternFill>
              </fill>
            </x14:dxf>
          </x14:cfRule>
          <x14:cfRule type="expression" priority="2" id="{00000000-000E-0000-0400-000002000000}">
            <xm:f>AND(J2&lt;&gt;"", IFERROR(INDEX('Recommendations'!$H$2:$H$43, MATCH(J2,'Recommendations'!$A$2:$A$43,0))="Compensated", FALSE))</xm:f>
            <x14:dxf>
              <font>
                <color rgb="FF000000"/>
              </font>
              <fill>
                <patternFill>
                  <bgColor rgb="FFC6E0B4"/>
                </patternFill>
              </fill>
            </x14:dxf>
          </x14:cfRule>
          <x14:cfRule type="expression" priority="3" id="{00000000-000E-0000-0400-000003000000}">
            <xm:f>AND(J2&lt;&gt;"", IFERROR(INDEX('Recommendations'!$H$2:$H$43, MATCH(J2,'Recommendations'!$A$2:$A$43,0))="Testing", FALSE))</xm:f>
            <x14:dxf>
              <font>
                <color rgb="FF000000"/>
              </font>
              <fill>
                <patternFill>
                  <bgColor rgb="FFFFC000"/>
                </patternFill>
              </fill>
            </x14:dxf>
          </x14:cfRule>
          <x14:cfRule type="expression" priority="4" id="{00000000-000E-0000-0400-000004000000}">
            <xm:f>AND(J2&lt;&gt;"", IFERROR(INDEX('Recommendations'!$H$2:$H$43, MATCH(J2,'Recommendations'!$A$2:$A$43,0))="Failed", FALSE))</xm:f>
            <x14:dxf>
              <font>
                <color rgb="FF000000"/>
              </font>
              <fill>
                <patternFill>
                  <bgColor rgb="FFD82891"/>
                </patternFill>
              </fill>
            </x14:dxf>
          </x14:cfRule>
          <x14:cfRule type="expression" priority="5" id="{00000000-000E-0000-0400-000005000000}">
            <xm:f>AND(J2&lt;&gt;"", IFERROR(INDEX('Recommendations'!$H$2:$H$43, MATCH(J2,'Recommendations'!$A$2:$A$43,0))="Risk Accepted", FALSE))</xm:f>
            <x14:dxf>
              <font>
                <color rgb="FF000000"/>
              </font>
              <fill>
                <patternFill>
                  <bgColor rgb="FFD9D9D9"/>
                </patternFill>
              </fill>
            </x14:dxf>
          </x14:cfRule>
          <x14:cfRule type="expression" priority="6" id="{00000000-000E-0000-0400-000006000000}">
            <xm:f>AND(J2&lt;&gt;"", IFERROR(INDEX('Recommendations'!$H$2:$H$43, MATCH(J2,'Recommendations'!$A$2:$A$43,0))="N/A",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Samsung Android 15 BYOAD Security Technical Implementation Guide - SHGIR</dc:title>
  <dc:subject>Generated on: 2026-06-08 12:28:52</dc:subject>
  <dc:creator>Anicet Fopa Tchoffo</dc:creator>
  <cp:keywords>Baseline;Hardening;DISA;STIG</cp:keywords>
  <dc:description>Baseline Developed By: Samsung and Defense Information Systems Agency (DISA) for the US DoD</dc:description>
  <cp:lastModifiedBy>Anicet Fopa Tchoffo</cp:lastModifiedBy>
  <dcterms:modified xsi:type="dcterms:W3CDTF">2026-06-08T11:29:00Z</dcterms:modified>
  <cp:category>DISA-STIG</cp:category>
  <cp:contentStatus>Draft</cp:contentStatus>
</cp:coreProperties>
</file>