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25196223D97942AB1F44FE066AEF74E0427A0C6D" xr6:coauthVersionLast="47" xr6:coauthVersionMax="47" xr10:uidLastSave="{78AE33E3-3130-4AEC-B55D-F1978A30CF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E88" i="3" s="1"/>
  <c r="M2" i="1"/>
  <c r="F127" i="3" s="1"/>
  <c r="G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D108" i="3"/>
  <c r="C108" i="3"/>
  <c r="E107" i="3"/>
  <c r="D107" i="3"/>
  <c r="C107" i="3"/>
  <c r="F107" i="3" s="1"/>
  <c r="E106" i="3"/>
  <c r="D106" i="3"/>
  <c r="C106" i="3"/>
  <c r="F106" i="3" s="1"/>
  <c r="E105" i="3"/>
  <c r="D105" i="3"/>
  <c r="C105" i="3"/>
  <c r="F105" i="3" s="1"/>
  <c r="E87" i="3"/>
  <c r="D87" i="3"/>
  <c r="C87" i="3"/>
  <c r="F87" i="3" s="1"/>
  <c r="E86" i="3"/>
  <c r="D86" i="3"/>
  <c r="C86" i="3"/>
  <c r="W138" i="3" s="1"/>
  <c r="E85" i="3"/>
  <c r="D85" i="3"/>
  <c r="C85" i="3"/>
  <c r="F85" i="3" s="1"/>
  <c r="F84" i="3"/>
  <c r="T170" i="3" s="1"/>
  <c r="E84" i="3"/>
  <c r="D84" i="3"/>
  <c r="C84" i="3"/>
  <c r="S138" i="3" s="1"/>
  <c r="E69" i="3"/>
  <c r="D69" i="3"/>
  <c r="C69" i="3"/>
  <c r="F69" i="3" s="1"/>
  <c r="E68" i="3"/>
  <c r="D68" i="3"/>
  <c r="C68" i="3"/>
  <c r="F68" i="3" s="1"/>
  <c r="E67" i="3"/>
  <c r="D67" i="3"/>
  <c r="C67" i="3"/>
  <c r="F67" i="3" s="1"/>
  <c r="E49" i="3"/>
  <c r="E48" i="3"/>
  <c r="D48" i="3"/>
  <c r="C48" i="3"/>
  <c r="F48" i="3" s="1"/>
  <c r="E47" i="3"/>
  <c r="D47" i="3"/>
  <c r="C47" i="3"/>
  <c r="F47" i="3" s="1"/>
  <c r="E46" i="3"/>
  <c r="D46" i="3"/>
  <c r="C46" i="3"/>
  <c r="F46" i="3" s="1"/>
  <c r="E45" i="3"/>
  <c r="F45" i="3" s="1"/>
  <c r="D45" i="3"/>
  <c r="C45" i="3"/>
  <c r="E44" i="3"/>
  <c r="F44" i="3" s="1"/>
  <c r="D44" i="3"/>
  <c r="C44" i="3"/>
  <c r="E30" i="3"/>
  <c r="D30" i="3"/>
  <c r="C30" i="3"/>
  <c r="F30" i="3" s="1"/>
  <c r="E29" i="3"/>
  <c r="D29" i="3"/>
  <c r="C29" i="3"/>
  <c r="F29" i="3" s="1"/>
  <c r="E16" i="3"/>
  <c r="C9" i="3"/>
  <c r="D9" i="3" s="1"/>
  <c r="D8" i="3"/>
  <c r="C8" i="3"/>
  <c r="C7" i="3"/>
  <c r="D7" i="3" s="1"/>
  <c r="D57" i="3" l="1"/>
  <c r="E57" i="3"/>
  <c r="C57" i="3"/>
  <c r="E95" i="3"/>
  <c r="D95" i="3"/>
  <c r="C95" i="3"/>
  <c r="D35" i="3"/>
  <c r="E35" i="3"/>
  <c r="C35" i="3"/>
  <c r="C74" i="3"/>
  <c r="E74" i="3"/>
  <c r="D74" i="3"/>
  <c r="E112" i="3"/>
  <c r="D112" i="3"/>
  <c r="C112" i="3"/>
  <c r="E73" i="3"/>
  <c r="D73" i="3"/>
  <c r="C73" i="3"/>
  <c r="E34" i="3"/>
  <c r="C34" i="3"/>
  <c r="D34" i="3"/>
  <c r="D75" i="3"/>
  <c r="C75" i="3"/>
  <c r="E75" i="3"/>
  <c r="C55" i="3"/>
  <c r="D55" i="3"/>
  <c r="E55" i="3"/>
  <c r="E53" i="3"/>
  <c r="D53" i="3"/>
  <c r="C53" i="3"/>
  <c r="D114" i="3"/>
  <c r="C114" i="3"/>
  <c r="E114" i="3"/>
  <c r="E113" i="3"/>
  <c r="D113" i="3"/>
  <c r="C113" i="3"/>
  <c r="C54" i="3"/>
  <c r="E54" i="3"/>
  <c r="D54" i="3"/>
  <c r="C56" i="3"/>
  <c r="E56" i="3"/>
  <c r="D56" i="3"/>
  <c r="V170" i="3"/>
  <c r="V165" i="3"/>
  <c r="V160" i="3"/>
  <c r="V155" i="3"/>
  <c r="V150" i="3"/>
  <c r="V145" i="3"/>
  <c r="V140" i="3"/>
  <c r="V169" i="3"/>
  <c r="V164" i="3"/>
  <c r="V159" i="3"/>
  <c r="V154" i="3"/>
  <c r="V149" i="3"/>
  <c r="V144" i="3"/>
  <c r="E93" i="3"/>
  <c r="V168" i="3"/>
  <c r="V163" i="3"/>
  <c r="V158" i="3"/>
  <c r="V153" i="3"/>
  <c r="V148" i="3"/>
  <c r="V143" i="3"/>
  <c r="C93" i="3"/>
  <c r="V167" i="3"/>
  <c r="V162" i="3"/>
  <c r="V157" i="3"/>
  <c r="V152" i="3"/>
  <c r="V147" i="3"/>
  <c r="V142" i="3"/>
  <c r="D93" i="3"/>
  <c r="V166" i="3"/>
  <c r="V161" i="3"/>
  <c r="V156" i="3"/>
  <c r="V151" i="3"/>
  <c r="V146" i="3"/>
  <c r="V141" i="3"/>
  <c r="T141" i="3"/>
  <c r="T146" i="3"/>
  <c r="T151" i="3"/>
  <c r="T156" i="3"/>
  <c r="T161" i="3"/>
  <c r="T166" i="3"/>
  <c r="C92" i="3"/>
  <c r="D92" i="3"/>
  <c r="E92" i="3"/>
  <c r="T142" i="3"/>
  <c r="T147" i="3"/>
  <c r="T152" i="3"/>
  <c r="T157" i="3"/>
  <c r="T162" i="3"/>
  <c r="T167" i="3"/>
  <c r="T143" i="3"/>
  <c r="T148" i="3"/>
  <c r="T153" i="3"/>
  <c r="T158" i="3"/>
  <c r="T163" i="3"/>
  <c r="T168" i="3"/>
  <c r="E108" i="3"/>
  <c r="F108" i="3" s="1"/>
  <c r="F86" i="3"/>
  <c r="T144" i="3"/>
  <c r="T149" i="3"/>
  <c r="T154" i="3"/>
  <c r="T159" i="3"/>
  <c r="T164" i="3"/>
  <c r="T169" i="3"/>
  <c r="U138" i="3"/>
  <c r="T140" i="3"/>
  <c r="T145" i="3"/>
  <c r="T150" i="3"/>
  <c r="T155" i="3"/>
  <c r="T160" i="3"/>
  <c r="T165" i="3"/>
  <c r="C16" i="3"/>
  <c r="C88" i="3"/>
  <c r="F88" i="3" s="1"/>
  <c r="D16" i="3"/>
  <c r="C49" i="3"/>
  <c r="F49" i="3" s="1"/>
  <c r="D88" i="3"/>
  <c r="D49" i="3"/>
  <c r="E115" i="3" l="1"/>
  <c r="C115" i="3"/>
  <c r="D115" i="3"/>
  <c r="X170" i="3"/>
  <c r="X165" i="3"/>
  <c r="X160" i="3"/>
  <c r="X155" i="3"/>
  <c r="X150" i="3"/>
  <c r="X145" i="3"/>
  <c r="X140" i="3"/>
  <c r="X169" i="3"/>
  <c r="X164" i="3"/>
  <c r="X159" i="3"/>
  <c r="X154" i="3"/>
  <c r="X149" i="3"/>
  <c r="X144" i="3"/>
  <c r="D94" i="3"/>
  <c r="X168" i="3"/>
  <c r="X163" i="3"/>
  <c r="X158" i="3"/>
  <c r="X153" i="3"/>
  <c r="X148" i="3"/>
  <c r="X143" i="3"/>
  <c r="E94" i="3"/>
  <c r="X167" i="3"/>
  <c r="X162" i="3"/>
  <c r="X157" i="3"/>
  <c r="X152" i="3"/>
  <c r="X147" i="3"/>
  <c r="X142" i="3"/>
  <c r="C94" i="3"/>
  <c r="X166" i="3"/>
  <c r="X161" i="3"/>
  <c r="X156" i="3"/>
  <c r="X151" i="3"/>
  <c r="X146" i="3"/>
  <c r="X141" i="3"/>
  <c r="E58" i="3"/>
  <c r="D58" i="3"/>
  <c r="C58" i="3"/>
  <c r="E96" i="3"/>
  <c r="D96" i="3"/>
  <c r="C96" i="3"/>
  <c r="Q138" i="3"/>
  <c r="F16" i="3"/>
  <c r="R170" i="3" l="1"/>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R166" i="3"/>
  <c r="R161" i="3"/>
  <c r="R156" i="3"/>
  <c r="R151" i="3"/>
  <c r="R146" i="3"/>
  <c r="R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The Samsung Android 14 BYOAD must be configured to either disable access to DOD data and IT systems and user accounts or wipe the work profile if the EMM system detects native security controls are disabled.</t>
        </r>
      </text>
    </comment>
    <comment ref="K9" authorId="0" shapeId="0" xr:uid="{00000000-0006-0000-0400-000007000000}">
      <text>
        <r>
          <rPr>
            <sz val="11"/>
            <rFont val="Calibri"/>
          </rPr>
          <t>The Samsung Android 14 BYOAD must be configured to either disable access to DOD data and IT systems and user accounts or wipe the work profile if the EMM system detects the Samsung Android 14 BYOAD device has known malicious, blocked, or prohibited applications, or configured to access nonapproved third-party applications stores in the work profile.</t>
        </r>
      </text>
    </comment>
    <comment ref="L9" authorId="0" shapeId="0" xr:uid="{00000000-0006-0000-0400-000002000000}">
      <text>
        <r>
          <rPr>
            <sz val="11"/>
            <rFont val="Calibri"/>
          </rPr>
          <t>The Samsung Android 14 BYOAD and DOD enterprise must be configured to limit access to only AO-approved, corporate-owned enterprise IT resources.</t>
        </r>
      </text>
    </comment>
    <comment ref="M9" authorId="0" shapeId="0" xr:uid="{00000000-0006-0000-0400-000003000000}">
      <text>
        <r>
          <rPr>
            <sz val="11"/>
            <rFont val="Calibri"/>
          </rPr>
          <t>The User Agreement must include a description of what personal data and information is being monitored, collected, or managed by the EMM system or deployed agents or tools.</t>
        </r>
      </text>
    </comment>
    <comment ref="N9" authorId="0" shapeId="0" xr:uid="{00000000-0006-0000-0400-000004000000}">
      <text>
        <r>
          <rPr>
            <sz val="11"/>
            <rFont val="Calibri"/>
          </rPr>
          <t>The mobile device used for BYOAD must be NIAP validated.</t>
        </r>
      </text>
    </comment>
    <comment ref="O9" authorId="0" shapeId="0" xr:uid="{00000000-0006-0000-0400-000005000000}">
      <text>
        <r>
          <rPr>
            <sz val="11"/>
            <rFont val="Calibri"/>
          </rPr>
          <t>Samsung Android must be configured to not display the following (Work Environment) notifications when the device is locked: All notifications.</t>
        </r>
      </text>
    </comment>
    <comment ref="P9" authorId="0" shapeId="0" xr:uid="{00000000-0006-0000-0400-000006000000}">
      <text>
        <r>
          <rPr>
            <sz val="11"/>
            <rFont val="Calibri"/>
          </rPr>
          <t>Samsung Android 14 BYOAD devices must have a Mobile Threat Detection (MTD) app installed.</t>
        </r>
      </text>
    </comment>
    <comment ref="J13" authorId="0" shapeId="0" xr:uid="{00000000-0006-0000-0400-000008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K13" authorId="0" shapeId="0" xr:uid="{00000000-0006-0000-0400-000009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L13" authorId="0" shapeId="0" xr:uid="{00000000-0006-0000-0400-00000A000000}">
      <text>
        <r>
          <rPr>
            <sz val="11"/>
            <rFont val="Calibri"/>
          </rPr>
          <t>The Samsung Android device work profile must be configured to disable automatic completion of workspace internet browser text input.</t>
        </r>
      </text>
    </comment>
    <comment ref="M13" authorId="0" shapeId="0" xr:uid="{00000000-0006-0000-0400-00000B000000}">
      <text>
        <r>
          <rPr>
            <sz val="11"/>
            <rFont val="Calibri"/>
          </rPr>
          <t>The Samsung Android device work profile must be configured to disable the autofill services.</t>
        </r>
      </text>
    </comment>
    <comment ref="J14" authorId="0" shapeId="0" xr:uid="{00000000-0006-0000-0400-00000C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K14" authorId="0" shapeId="0" xr:uid="{00000000-0006-0000-0400-00000D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9" authorId="0" shapeId="0" xr:uid="{00000000-0006-0000-0400-00000E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J22" authorId="0" shapeId="0" xr:uid="{00000000-0006-0000-0400-00000F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140-3 validated) data sharing with other MDs or printers.
- Apps which backup their own data to a remote system.</t>
        </r>
      </text>
    </comment>
    <comment ref="J26" authorId="0" shapeId="0" xr:uid="{00000000-0006-0000-0400-000010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K26" authorId="0" shapeId="0" xr:uid="{00000000-0006-0000-0400-000011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L26" authorId="0" shapeId="0" xr:uid="{00000000-0006-0000-0400-000012000000}">
      <text>
        <r>
          <rPr>
            <sz val="11"/>
            <rFont val="Calibri"/>
          </rPr>
          <t>The Samsung Android device must be configured to enable Certificate Revocation List (CRL) status checking.</t>
        </r>
      </text>
    </comment>
    <comment ref="J27" authorId="0" shapeId="0" xr:uid="{00000000-0006-0000-0400-000013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140-3 validated) data sharing with other MDs or printers.
- Apps which backup their own data to a remote system.</t>
        </r>
      </text>
    </comment>
    <comment ref="J32" authorId="0" shapeId="0" xr:uid="{00000000-0006-0000-0400-000014000000}">
      <text>
        <r>
          <rPr>
            <sz val="11"/>
            <rFont val="Calibri"/>
          </rPr>
          <t>The EMM system supporting the Samsung Android 14 BYOAD must be configured for autonomous monitoring, compliance, and validation to ensure security/configuration settings of mobile devices do not deviate from the approved configuration baseline.</t>
        </r>
      </text>
    </comment>
    <comment ref="K32" authorId="0" shapeId="0" xr:uid="{00000000-0006-0000-0400-000015000000}">
      <text>
        <r>
          <rPr>
            <sz val="11"/>
            <rFont val="Calibri"/>
          </rPr>
          <t>The EMM system supporting the Samsung Android 14 BYOAD must be configured to initiate autonomous monitoring, compliance, and validation prior to granting the Samsung Android 14 BYOAD access to DOD information and IT resources.</t>
        </r>
      </text>
    </comment>
    <comment ref="L32" authorId="0" shapeId="0" xr:uid="{00000000-0006-0000-0400-000016000000}">
      <text>
        <r>
          <rPr>
            <sz val="11"/>
            <rFont val="Calibri"/>
          </rPr>
          <t>The EMM detection/monitoring system must use continuous monitoring of enrolled Samsung Android 14 BYOAD.</t>
        </r>
      </text>
    </comment>
    <comment ref="M32" authorId="0" shapeId="0" xr:uid="{00000000-0006-0000-0400-000017000000}">
      <text>
        <r>
          <rPr>
            <sz val="11"/>
            <rFont val="Calibri"/>
          </rPr>
          <t>The EMM system supporting the Samsung Android 14 BYOAD must be NIAP validated (included on the NIAP list of compliant products or products in evaluation) unless the DOD CIO has granted an Approved Exception to Policy (E2P).</t>
        </r>
      </text>
    </comment>
    <comment ref="N32" authorId="0" shapeId="0" xr:uid="{00000000-0006-0000-0400-000018000000}">
      <text>
        <r>
          <rPr>
            <sz val="11"/>
            <rFont val="Calibri"/>
          </rPr>
          <t>The DOD Mobile Service Provider must not allow Samsung Android 14 BYOADs in facilities where personally owned mobile devices are prohibited.</t>
        </r>
      </text>
    </comment>
    <comment ref="O32" authorId="0" shapeId="0" xr:uid="{00000000-0006-0000-0400-000019000000}">
      <text>
        <r>
          <rPr>
            <sz val="11"/>
            <rFont val="Calibri"/>
          </rPr>
          <t>Samsung Android must be enrolled as a BYOD device.</t>
        </r>
      </text>
    </comment>
    <comment ref="J33" authorId="0" shapeId="0" xr:uid="{00000000-0006-0000-0400-00001A000000}">
      <text>
        <r>
          <rPr>
            <sz val="11"/>
            <rFont val="Calibri"/>
          </rPr>
          <t>The EMM system supporting the Samsung Android 14 BYOAD must be configured for autonomous monitoring, compliance, and validation to ensure security/configuration settings of mobile devices do not deviate from the approved configuration baseline.</t>
        </r>
      </text>
    </comment>
    <comment ref="K33" authorId="0" shapeId="0" xr:uid="{00000000-0006-0000-0400-00001B000000}">
      <text>
        <r>
          <rPr>
            <sz val="11"/>
            <rFont val="Calibri"/>
          </rPr>
          <t>The EMM system supporting the Samsung Android 14 BYOAD must be configured to initiate autonomous monitoring, compliance, and validation prior to granting the Samsung Android 14 BYOAD access to DOD information and IT resources.</t>
        </r>
      </text>
    </comment>
    <comment ref="L33" authorId="0" shapeId="0" xr:uid="{00000000-0006-0000-0400-00001C000000}">
      <text>
        <r>
          <rPr>
            <sz val="11"/>
            <rFont val="Calibri"/>
          </rPr>
          <t>The EMM detection/monitoring system must use continuous monitoring of enrolled Samsung Android 14 BYOAD.</t>
        </r>
      </text>
    </comment>
    <comment ref="M33" authorId="0" shapeId="0" xr:uid="{00000000-0006-0000-0400-00001D000000}">
      <text>
        <r>
          <rPr>
            <sz val="11"/>
            <rFont val="Calibri"/>
          </rPr>
          <t>The EMM system supporting the Samsung Android 14 BYOAD must be NIAP validated (included on the NIAP list of compliant products or products in evaluation) unless the DOD CIO has granted an Approved Exception to Policy (E2P).</t>
        </r>
      </text>
    </comment>
    <comment ref="N33" authorId="0" shapeId="0" xr:uid="{00000000-0006-0000-0400-00001E000000}">
      <text>
        <r>
          <rPr>
            <sz val="11"/>
            <rFont val="Calibri"/>
          </rPr>
          <t>The DOD Mobile Service Provider must not allow Samsung Android 14 BYOADs in facilities where personally owned mobile devices are prohibited.</t>
        </r>
      </text>
    </comment>
    <comment ref="O33" authorId="0" shapeId="0" xr:uid="{00000000-0006-0000-0400-00001F000000}">
      <text>
        <r>
          <rPr>
            <sz val="11"/>
            <rFont val="Calibri"/>
          </rPr>
          <t>Samsung Android must be enrolled as a BYOD device.</t>
        </r>
      </text>
    </comment>
    <comment ref="J34" authorId="0" shapeId="0" xr:uid="{00000000-0006-0000-0400-000020000000}">
      <text>
        <r>
          <rPr>
            <sz val="11"/>
            <rFont val="Calibri"/>
          </rPr>
          <t>Samsung Android must be configured to disable authentication mechanisms providing user access to protected data other than a Password Authentication Factor: Face recognition.</t>
        </r>
      </text>
    </comment>
    <comment ref="K34" authorId="0" shapeId="0" xr:uid="{00000000-0006-0000-0400-000021000000}">
      <text>
        <r>
          <rPr>
            <sz val="11"/>
            <rFont val="Calibri"/>
          </rPr>
          <t>Samsung Android must be configured to enable a screen-lock policy that will lock the display after a period of inactivity - Disable trust agents.</t>
        </r>
      </text>
    </comment>
    <comment ref="J37" authorId="0" shapeId="0" xr:uid="{00000000-0006-0000-0400-000022000000}">
      <text>
        <r>
          <rPr>
            <sz val="11"/>
            <rFont val="Calibri"/>
          </rPr>
          <t>The Samsung Android 14 BYOAD must be configured to either disable access to DOD data and IT systems and user accounts or wipe the work profile if the EMM system detects native security controls are disabled.</t>
        </r>
      </text>
    </comment>
    <comment ref="K37" authorId="0" shapeId="0" xr:uid="{00000000-0006-0000-0400-000023000000}">
      <text>
        <r>
          <rPr>
            <sz val="11"/>
            <rFont val="Calibri"/>
          </rPr>
          <t>The Samsung Android 14 BYOAD must be configured to either disable access to DOD data and IT systems and user accounts or wipe the work profile if the EMM system detects the Samsung Android 14 BYOAD device has known malicious, blocked, or prohibited applications, or configured to access nonapproved third-party applications stores in the work profile.</t>
        </r>
      </text>
    </comment>
    <comment ref="L37" authorId="0" shapeId="0" xr:uid="{00000000-0006-0000-0400-000024000000}">
      <text>
        <r>
          <rPr>
            <sz val="11"/>
            <rFont val="Calibri"/>
          </rPr>
          <t>The Samsung Android 14 BYOAD and DOD enterprise must be configured to limit access to only AO-approved, corporate-owned enterprise IT resources.</t>
        </r>
      </text>
    </comment>
    <comment ref="M37" authorId="0" shapeId="0" xr:uid="{00000000-0006-0000-0400-000025000000}">
      <text>
        <r>
          <rPr>
            <sz val="11"/>
            <rFont val="Calibri"/>
          </rPr>
          <t>The User Agreement must include a description of what personal data and information is being monitored, collected, or managed by the EMM system or deployed agents or tools.</t>
        </r>
      </text>
    </comment>
    <comment ref="N37" authorId="0" shapeId="0" xr:uid="{00000000-0006-0000-0400-000026000000}">
      <text>
        <r>
          <rPr>
            <sz val="11"/>
            <rFont val="Calibri"/>
          </rPr>
          <t>The mobile device used for BYOAD must be NIAP validated.</t>
        </r>
      </text>
    </comment>
    <comment ref="O37" authorId="0" shapeId="0" xr:uid="{00000000-0006-0000-0400-000027000000}">
      <text>
        <r>
          <rPr>
            <sz val="11"/>
            <rFont val="Calibri"/>
          </rPr>
          <t>Samsung Android must be configured to not display the following (Work Environment) notifications when the device is locked: All notifications.</t>
        </r>
      </text>
    </comment>
    <comment ref="P37" authorId="0" shapeId="0" xr:uid="{00000000-0006-0000-0400-000028000000}">
      <text>
        <r>
          <rPr>
            <sz val="11"/>
            <rFont val="Calibri"/>
          </rPr>
          <t>Samsung Android 14 BYOAD devices must have a Mobile Threat Detection (MTD) app installed.</t>
        </r>
      </text>
    </comment>
    <comment ref="J38" authorId="0" shapeId="0" xr:uid="{00000000-0006-0000-0400-000029000000}">
      <text>
        <r>
          <rPr>
            <sz val="11"/>
            <rFont val="Calibri"/>
          </rPr>
          <t>Samsung Android must be configured to display the DOD advisory warning message at startup or each time the user unlocks the device.</t>
        </r>
      </text>
    </comment>
    <comment ref="K38" authorId="0" shapeId="0" xr:uid="{00000000-0006-0000-0400-00002A000000}">
      <text>
        <r>
          <rPr>
            <sz val="11"/>
            <rFont val="Calibri"/>
          </rPr>
          <t>Samsung Android must be configured to not allow passwords that include more than four repeating or sequential characters.</t>
        </r>
      </text>
    </comment>
    <comment ref="L38" authorId="0" shapeId="0" xr:uid="{00000000-0006-0000-0400-00002B000000}">
      <text>
        <r>
          <rPr>
            <sz val="11"/>
            <rFont val="Calibri"/>
          </rPr>
          <t>Samsung Android must be configured to enforce a minimum password length of six characters.</t>
        </r>
      </text>
    </comment>
    <comment ref="J39" authorId="0" shapeId="0" xr:uid="{00000000-0006-0000-0400-00002C000000}">
      <text>
        <r>
          <rPr>
            <sz val="11"/>
            <rFont val="Calibri"/>
          </rPr>
          <t>The Samsung Android 14 BYOAD must be configured to disable device cameras and/or microphones when brought into DOD facilities where mobile phone cameras and/or microphones are prohibited.</t>
        </r>
      </text>
    </comment>
    <comment ref="J41" authorId="0" shapeId="0" xr:uid="{00000000-0006-0000-0400-00002D000000}">
      <text>
        <r>
          <rPr>
            <sz val="11"/>
            <rFont val="Calibri"/>
          </rPr>
          <t>Samsung Android must be configured to not allow more than 10 consecutive failed authentication attempts.</t>
        </r>
      </text>
    </comment>
    <comment ref="K41" authorId="0" shapeId="0" xr:uid="{00000000-0006-0000-0400-00002E000000}">
      <text>
        <r>
          <rPr>
            <sz val="11"/>
            <rFont val="Calibri"/>
          </rPr>
          <t>Samsung Android must be configured to enable a screen-lock policy that will lock the display after a period of inactivity - Disable trust agents.</t>
        </r>
      </text>
    </comment>
    <comment ref="J46" authorId="0" shapeId="0" xr:uid="{00000000-0006-0000-0400-00002F000000}">
      <text>
        <r>
          <rPr>
            <sz val="11"/>
            <rFont val="Calibri"/>
          </rPr>
          <t>Samsung Android must be configured to display the DOD advisory warning message at startup or each time the user unlocks the device.</t>
        </r>
      </text>
    </comment>
    <comment ref="K46" authorId="0" shapeId="0" xr:uid="{00000000-0006-0000-0400-000030000000}">
      <text>
        <r>
          <rPr>
            <sz val="11"/>
            <rFont val="Calibri"/>
          </rPr>
          <t>Samsung Android must be configured to not allow passwords that include more than four repeating or sequential characters.</t>
        </r>
      </text>
    </comment>
    <comment ref="L46" authorId="0" shapeId="0" xr:uid="{00000000-0006-0000-0400-000031000000}">
      <text>
        <r>
          <rPr>
            <sz val="11"/>
            <rFont val="Calibri"/>
          </rPr>
          <t>Samsung Android must be configured to enforce a minimum password length of six characters.</t>
        </r>
      </text>
    </comment>
    <comment ref="M46" authorId="0" shapeId="0" xr:uid="{00000000-0006-0000-0400-000032000000}">
      <text>
        <r>
          <rPr>
            <sz val="11"/>
            <rFont val="Calibri"/>
          </rPr>
          <t>Samsung Android must be configured to not allow more than 10 consecutive failed authentication attempts.</t>
        </r>
      </text>
    </comment>
    <comment ref="J54" authorId="0" shapeId="0" xr:uid="{00000000-0006-0000-0400-000033000000}">
      <text>
        <r>
          <rPr>
            <sz val="11"/>
            <rFont val="Calibri"/>
          </rPr>
          <t>Samsung Android must be configured to disable authentication mechanisms providing user access to protected data other than a Password Authentication Factor: Face recognition.</t>
        </r>
      </text>
    </comment>
    <comment ref="J63" authorId="0" shapeId="0" xr:uid="{00000000-0006-0000-0400-000034000000}">
      <text>
        <r>
          <rPr>
            <sz val="11"/>
            <rFont val="Calibri"/>
          </rPr>
          <t>The Samsung Android 14 BYOAD must be configured so that the work profile is removed if the device is no longer receiving security or software updates.</t>
        </r>
      </text>
    </comment>
    <comment ref="K63" authorId="0" shapeId="0" xr:uid="{00000000-0006-0000-0400-000035000000}">
      <text>
        <r>
          <rPr>
            <sz val="11"/>
            <rFont val="Calibri"/>
          </rPr>
          <t>The Samsung Android device must have the latest available Samsung Android operating system (OS) installed.</t>
        </r>
      </text>
    </comment>
    <comment ref="J64" authorId="0" shapeId="0" xr:uid="{00000000-0006-0000-0400-000036000000}">
      <text>
        <r>
          <rPr>
            <sz val="11"/>
            <rFont val="Calibri"/>
          </rPr>
          <t>The Samsung Android 14 BYOAD must be configured so that the work profile is removed if the device is no longer receiving security or software updates.</t>
        </r>
      </text>
    </comment>
    <comment ref="K64" authorId="0" shapeId="0" xr:uid="{00000000-0006-0000-0400-000037000000}">
      <text>
        <r>
          <rPr>
            <sz val="11"/>
            <rFont val="Calibri"/>
          </rPr>
          <t>The Samsung Android device must have the latest available Samsung Android operating system (OS) installed.</t>
        </r>
      </text>
    </comment>
    <comment ref="J70" authorId="0" shapeId="0" xr:uid="{00000000-0006-0000-0400-000038000000}">
      <text>
        <r>
          <rPr>
            <sz val="11"/>
            <rFont val="Calibri"/>
          </rPr>
          <t>The EMM system supporting the Samsung Android 14 BYOAD must be configured to detect if the Samsung Android 14 BYOAD native security controls are disabled.</t>
        </r>
      </text>
    </comment>
    <comment ref="K70" authorId="0" shapeId="0" xr:uid="{00000000-0006-0000-0400-000039000000}">
      <text>
        <r>
          <rPr>
            <sz val="11"/>
            <rFont val="Calibri"/>
          </rPr>
          <t>The EMM system supporting the Samsung Android 14 BYOAD must be configured to detect if known malicious applications, blocked, or prohibited applications are installed on the Samsung Android 14 BYOAD (DOD-managed segment only).</t>
        </r>
      </text>
    </comment>
    <comment ref="J73" authorId="0" shapeId="0" xr:uid="{00000000-0006-0000-0400-00003A000000}">
      <text>
        <r>
          <rPr>
            <sz val="11"/>
            <rFont val="Calibri"/>
          </rPr>
          <t>The EMM system supporting the Samsung Android 14 BYOAD must be configured to detect if the Samsung Android 14 BYOAD native security controls are disabled.</t>
        </r>
      </text>
    </comment>
    <comment ref="K73" authorId="0" shapeId="0" xr:uid="{00000000-0006-0000-0400-00003B000000}">
      <text>
        <r>
          <rPr>
            <sz val="11"/>
            <rFont val="Calibri"/>
          </rPr>
          <t>The EMM system supporting the Samsung Android 14 BYOAD must be configured to detect if known malicious applications, blocked, or prohibited applications are installed on the Samsung Android 14 BYOAD (DOD-managed segment only).</t>
        </r>
      </text>
    </comment>
    <comment ref="J83" authorId="0" shapeId="0" xr:uid="{00000000-0006-0000-0400-00003C000000}">
      <text>
        <r>
          <rPr>
            <sz val="11"/>
            <rFont val="Calibri"/>
          </rPr>
          <t>The Samsung Android device work profile must be configured to disable automatic completion of workspace internet browser text input.</t>
        </r>
      </text>
    </comment>
    <comment ref="K83" authorId="0" shapeId="0" xr:uid="{00000000-0006-0000-0400-00003D000000}">
      <text>
        <r>
          <rPr>
            <sz val="11"/>
            <rFont val="Calibri"/>
          </rPr>
          <t>The Samsung Android device work profile must be configured to disable the autofill services.</t>
        </r>
      </text>
    </comment>
    <comment ref="J84" authorId="0" shapeId="0" xr:uid="{00000000-0006-0000-0400-00003E000000}">
      <text>
        <r>
          <rPr>
            <sz val="11"/>
            <rFont val="Calibri"/>
          </rPr>
          <t>The Samsung Android device work profile must be configured to disable automatic completion of workspace internet browser text input.</t>
        </r>
      </text>
    </comment>
    <comment ref="K84" authorId="0" shapeId="0" xr:uid="{00000000-0006-0000-0400-00003F000000}">
      <text>
        <r>
          <rPr>
            <sz val="11"/>
            <rFont val="Calibri"/>
          </rPr>
          <t>The Samsung Android device work profile must be configured to disable the autofill services.</t>
        </r>
      </text>
    </comment>
    <comment ref="J98" authorId="0" shapeId="0" xr:uid="{00000000-0006-0000-0400-000040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text>
    </comment>
    <comment ref="J99" authorId="0" shapeId="0" xr:uid="{00000000-0006-0000-0400-000041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text>
    </comment>
    <comment ref="J109" authorId="0" shapeId="0" xr:uid="{00000000-0006-0000-0400-000042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K109" authorId="0" shapeId="0" xr:uid="{00000000-0006-0000-0400-000043000000}">
      <text>
        <r>
          <rPr>
            <sz val="11"/>
            <rFont val="Calibri"/>
          </rPr>
          <t>Samsung Android 14 must prohibit DOD VPN profiles in the Personal Profile.</t>
        </r>
      </text>
    </comment>
    <comment ref="L109" authorId="0" shapeId="0" xr:uid="{00000000-0006-0000-0400-000044000000}">
      <text>
        <r>
          <rPr>
            <sz val="11"/>
            <rFont val="Calibri"/>
          </rPr>
          <t>The Samsung Android device work profile must be configured to enforce the system application disable list.</t>
        </r>
      </text>
    </comment>
    <comment ref="J110" authorId="0" shapeId="0" xr:uid="{00000000-0006-0000-0400-000045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K110" authorId="0" shapeId="0" xr:uid="{00000000-0006-0000-0400-000046000000}">
      <text>
        <r>
          <rPr>
            <sz val="11"/>
            <rFont val="Calibri"/>
          </rPr>
          <t>Samsung Android 14 must prohibit DOD VPN profiles in the Personal Profile.</t>
        </r>
      </text>
    </comment>
    <comment ref="L110" authorId="0" shapeId="0" xr:uid="{00000000-0006-0000-0400-000047000000}">
      <text>
        <r>
          <rPr>
            <sz val="11"/>
            <rFont val="Calibri"/>
          </rPr>
          <t>The Samsung Android device work profile must be configured to enforce the system application disable list.</t>
        </r>
      </text>
    </comment>
    <comment ref="J117" authorId="0" shapeId="0" xr:uid="{00000000-0006-0000-0400-000048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K117" authorId="0" shapeId="0" xr:uid="{00000000-0006-0000-0400-000049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J125" authorId="0" shapeId="0" xr:uid="{00000000-0006-0000-0400-00004A000000}">
      <text>
        <r>
          <rPr>
            <sz val="11"/>
            <rFont val="Calibri"/>
          </rPr>
          <t>Samsung Android device users must complete required training.</t>
        </r>
      </text>
    </comment>
    <comment ref="J126" authorId="0" shapeId="0" xr:uid="{00000000-0006-0000-0400-00004B000000}">
      <text>
        <r>
          <rPr>
            <sz val="11"/>
            <rFont val="Calibri"/>
          </rPr>
          <t>Samsung Android device users must complete required training.</t>
        </r>
      </text>
    </comment>
  </commentList>
</comments>
</file>

<file path=xl/sharedStrings.xml><?xml version="1.0" encoding="utf-8"?>
<sst xmlns="http://schemas.openxmlformats.org/spreadsheetml/2006/main" count="2335" uniqueCount="1147">
  <si>
    <t>Id</t>
  </si>
  <si>
    <t>Title</t>
  </si>
  <si>
    <t>Severity</t>
  </si>
  <si>
    <t>Component</t>
  </si>
  <si>
    <t>MoSCoW</t>
  </si>
  <si>
    <t>OpsImpact</t>
  </si>
  <si>
    <t>Phase</t>
  </si>
  <si>
    <t>ImplStatus</t>
  </si>
  <si>
    <t>Notes</t>
  </si>
  <si>
    <t>Remediation</t>
  </si>
  <si>
    <t>Description</t>
  </si>
  <si>
    <t>Audit</t>
  </si>
  <si>
    <t>Status</t>
  </si>
  <si>
    <t>LogID</t>
  </si>
  <si>
    <t>V-260397</t>
  </si>
  <si>
    <r>
      <rPr>
        <sz val="11"/>
        <rFont val="Calibri"/>
      </rPr>
      <t>The EMM system supporting the Samsung Android 14 BYOAD must be configured for autonomous monitoring, compliance, and validation to ensure security/configuration settings of mobile devices do not deviate from the approved configuration baseline.</t>
    </r>
  </si>
  <si>
    <t>CAT II (Medium)</t>
  </si>
  <si>
    <t>Component-1</t>
  </si>
  <si>
    <t>Unassigned</t>
  </si>
  <si>
    <t>Unassessed</t>
  </si>
  <si>
    <t>Pending</t>
  </si>
  <si>
    <t/>
  </si>
  <si>
    <r>
      <rPr>
        <sz val="11"/>
        <color rgb="FF000000"/>
        <rFont val="Calibri"/>
      </rPr>
      <t>Configure the EMM system supporting the Samsung Android 14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</si>
  <si>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&amp; 2).</t>
    </r>
    <r>
      <rPr>
        <sz val="11"/>
        <color rgb="FF000000"/>
        <rFont val="Calibri"/>
      </rPr>
      <t xml:space="preserve">
</t>
    </r>
    <r>
      <rPr>
        <sz val="11"/>
        <color rgb="FF000000"/>
        <rFont val="Calibri"/>
      </rPr>
      <t>SFR ID: FMT_SMF_EXT.1.1 #47</t>
    </r>
  </si>
  <si>
    <r>
      <rPr>
        <sz val="11"/>
        <color rgb="FF000000"/>
        <rFont val="Calibri"/>
      </rPr>
      <t>Verify the EMM system supporting the Samsung Android 14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Samsung Android 14 BYOAD has not been configured to conduct autonomous monitoring, compliance, and validation to ensure security/configuration settings of mobile devices, this is a finding.</t>
    </r>
  </si>
  <si>
    <t>V-260398</t>
  </si>
  <si>
    <r>
      <rPr>
        <sz val="11"/>
        <rFont val="Calibri"/>
      </rPr>
      <t>The EMM system supporting the Samsung Android 14 BYOAD must be configured to initiate autonomous monitoring, compliance, and validation prior to granting the Samsung Android 14 BYOAD access to DOD information and IT resources.</t>
    </r>
  </si>
  <si>
    <r>
      <rPr>
        <sz val="11"/>
        <color rgb="FF000000"/>
        <rFont val="Calibri"/>
      </rPr>
      <t>Configure the EMM system supporting the Samsung Android 14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</si>
  <si>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</si>
  <si>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Samsung Android 14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Samsung Android 14 BYOAD has not been configured to initiate autonomous monitoring, compliance, and validation prior to granting the BYOAD access to DOD information and IT resources, this is a finding.</t>
    </r>
  </si>
  <si>
    <t>V-260399</t>
  </si>
  <si>
    <r>
      <rPr>
        <sz val="11"/>
        <rFont val="Calibri"/>
      </rPr>
      <t>The EMM system supporting the Samsung Android 14 BYOAD must be configured to detect if the Samsung Android 14 BYOAD native security controls are disabled.</t>
    </r>
  </si>
  <si>
    <r>
      <rPr>
        <sz val="11"/>
        <color rgb="FF000000"/>
        <rFont val="Calibri"/>
      </rPr>
      <t>Configure the EMM system supporting the Samsung Android 14 BYOAD to detect if the BYOAD native security controls are disabled. The exact procedure will depend on the EMM system used at the site.</t>
    </r>
  </si>
  <si>
    <r>
      <rPr>
        <sz val="11"/>
        <color rgb="FF000000"/>
        <rFont val="Calibri"/>
      </rPr>
      <t>Examples of indicators that the native device native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</si>
  <si>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Samsung Android 14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Samsung Android 14 BYOAD is not configured to detect if the BYOAD native security controls are disabled, this is a finding.</t>
    </r>
  </si>
  <si>
    <t>V-260400</t>
  </si>
  <si>
    <r>
      <rPr>
        <sz val="11"/>
        <rFont val="Calibri"/>
      </rPr>
      <t>The EMM system supporting the Samsung Android 14 BYOAD must be configured to detect if known malicious applications, blocked, or prohibited applications are installed on the Samsung Android 14 BYOAD (DOD-managed segment only).</t>
    </r>
  </si>
  <si>
    <r>
      <rPr>
        <sz val="11"/>
        <color rgb="FF000000"/>
        <rFont val="Calibri"/>
      </rPr>
      <t>Implement an app vetting process before work profile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</si>
  <si>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detection capability must be implemented prior to AMD (Approved Mobile Device, called BYOAD device in the STIG) enrollment,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</si>
  <si>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to vet apps before work profile apps are placed in the MDM app repository.</t>
    </r>
    <r>
      <rPr>
        <sz val="11"/>
        <color rgb="FF000000"/>
        <rFont val="Calibri"/>
      </rPr>
      <t xml:space="preserve">
</t>
    </r>
    <r>
      <rPr>
        <sz val="11"/>
        <color rgb="FF000000"/>
        <rFont val="Calibri"/>
      </rPr>
      <t>If an app vetting process is not being used to vet apps before work profile apps are placed in the MDM app repository, this is a finding.</t>
    </r>
  </si>
  <si>
    <t>V-260401</t>
  </si>
  <si>
    <r>
      <rPr>
        <sz val="11"/>
        <rFont val="Calibri"/>
      </rPr>
      <t>The EMM detection/monitoring system must use continuous monitoring of enrolled Samsung Android 14 BYOAD.</t>
    </r>
  </si>
  <si>
    <r>
      <rPr>
        <sz val="11"/>
        <color rgb="FF000000"/>
        <rFont val="Calibri"/>
      </rPr>
      <t>Configure the EMM detection/monitoring system to use continuous monitoring of enrolled Samsung Android 14 BYOAD.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</si>
  <si>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Continuous monitoring must be used to ensure all noncompliance events will be seen by the detection system.</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</si>
  <si>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detection/monitoring system is configured to use continuous monitoring of enrolled Samsung Android 14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Samsung Android 14 BYOAD, this is a finding.</t>
    </r>
  </si>
  <si>
    <t>V-260402</t>
  </si>
  <si>
    <r>
      <rPr>
        <sz val="11"/>
        <rFont val="Calibri"/>
      </rPr>
      <t>The Samsung Android 14 BYOAD must be configured to either disable access to DOD data and IT systems and user accounts or wipe the work profile if the EMM system detects native security controls are disabled.</t>
    </r>
  </si>
  <si>
    <r>
      <rPr>
        <sz val="11"/>
        <color rgb="FF000000"/>
        <rFont val="Calibri"/>
      </rPr>
      <t>Configure the EMM to either disable access to DOD data and IT systems and user accounts on the Samsung Android 14 BYOAD or wipe the work profile if it has been detected that native BYOAD security controls are disabled (e.g., jailbroken/rooted). The exact procedure will depend on the EMM system used at the site.</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</si>
  <si>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</si>
  <si>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Verify the EMM has been configured to either disable access to DOD data, IT systems, and user accounts on the Samsung Android 14 BYOAD or wipe the work profile if it has been detected that native BYOAD security controls are disabled (e.g., jailbroken/rooted).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Samsung Android 14 BYOAD or wipe the work profile if it has been detected that native BYOAD security controls are disabled, this is a finding.</t>
    </r>
  </si>
  <si>
    <t>V-260403</t>
  </si>
  <si>
    <r>
      <rPr>
        <sz val="11"/>
        <rFont val="Calibri"/>
      </rPr>
      <t>The Samsung Android 14 BYOAD must be configured to either disable access to DOD data and IT systems and user accounts or wipe the work profile if the EMM system detects the Samsung Android 14 BYOAD device has known malicious, blocked, or prohibited applications, or configured to access nonapproved third-party applications stores in the work profile.</t>
    </r>
  </si>
  <si>
    <r>
      <rPr>
        <sz val="11"/>
        <color rgb="FF000000"/>
        <rFont val="Calibri"/>
      </rPr>
      <t>Configure the EMM system to either disable access to DOD data and IT systems and user accounts or wipe the work profile if it has detected the Samsung Android 14 BYOAD device has known malicious, blocked, or prohibited managed applications, or configured to access nonapproved third-party applications stores for managed apps.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</si>
  <si>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</si>
  <si>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has been configured to either disable access to DOD data and IT systems and user accounts or the work profile if it has detected the Samsung Android 14 BYOAD device has known malicious, blocked, or prohibited managed applications, or configured to access nonapproved third-party applications stores for managed apps.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and IT systems and user accounts or wipe the work profile if it has detected the Samsung Android 14 BYOAD device has known malicious, blocked, or prohibited managed applications, or configured to access nonapproved third-party applications stores for managed apps, this is a finding.</t>
    </r>
  </si>
  <si>
    <t>V-260404</t>
  </si>
  <si>
    <r>
      <rPr>
        <sz val="11"/>
        <rFont val="Calibri"/>
      </rPr>
      <t>The Samsung Android 14 BYOAD must be configured so that the work profile is removed if the device is no longer receiving security or software updates.</t>
    </r>
  </si>
  <si>
    <r>
      <rPr>
        <sz val="11"/>
        <color rgb="FF000000"/>
        <rFont val="Calibri"/>
      </rPr>
      <t>Configure the EMM system so the work profile is removed if the Samsung Android 14 BYOAD is no longer receiving security or software updates.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</si>
  <si>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</si>
  <si>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Verify the EMM system is configured to wipe the work profile if the Samsung Android 14 BYOAD is no longer receiving security or software updates. The exact procedure will depend on the EMM system used at the site.</t>
    </r>
    <r>
      <rPr>
        <sz val="11"/>
        <color rgb="FF000000"/>
        <rFont val="Calibri"/>
      </rPr>
      <t xml:space="preserve">
</t>
    </r>
    <r>
      <rPr>
        <sz val="11"/>
        <color rgb="FF000000"/>
        <rFont val="Calibri"/>
      </rPr>
      <t>If the EMM system is not configured to wipe the work profile if the Samsung Android 14 BYOAD is no longer receiving security or software updates, this is a finding.</t>
    </r>
  </si>
  <si>
    <t>V-260405</t>
  </si>
  <si>
    <r>
      <rPr>
        <sz val="11"/>
        <rFont val="Calibri"/>
      </rPr>
      <t>The Samsung Android 14 BYOAD and DOD enterprise must be configured to limit access to only AO-approved, corporate-owned enterprise IT resources.</t>
    </r>
  </si>
  <si>
    <t>CAT I (High)</t>
  </si>
  <si>
    <r>
      <rPr>
        <sz val="11"/>
        <color rgb="FF000000"/>
        <rFont val="Calibri"/>
      </rPr>
      <t>Configure the EEM system and DOD enterprise to limit the Samsung Android 14 BYOAD access to only AO-approved enterprise IT resources. 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</si>
  <si>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devices access type (i .e.,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</si>
  <si>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Verify the EMM system and DOD enterprise have been configured to limit the Samsung Android 14 BYOAD access to only AO-approved enterprise IT resources. 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Samsung Android 14 BYOAD access to only AO-approved enterprise IT resources, this is a finding.</t>
    </r>
  </si>
  <si>
    <t>V-260406</t>
  </si>
  <si>
    <r>
      <rPr>
        <sz val="11"/>
        <rFont val="Calibri"/>
      </rPr>
      <t>The EMM system supporting the Samsung Android 14 BYOAD must be NIAP validated (included on the NIAP list of compliant products or products in evaluation) unless the DOD CIO has granted an Approved Exception to Policy (E2P).</t>
    </r>
  </si>
  <si>
    <r>
      <rPr>
        <sz val="11"/>
        <color rgb="FF000000"/>
        <rFont val="Calibri"/>
      </rPr>
      <t>Only use an EMM system supporting the Samsung Android 14 BYOAD that is NIAP validated (included on the NIAP list of compliant products or products in evaluation), unless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</si>
  <si>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VMI solution, both the client and server must be NIAP compliant.</t>
    </r>
    <r>
      <rPr>
        <sz val="11"/>
        <color rgb="FF000000"/>
        <rFont val="Calibri"/>
      </rPr>
      <t xml:space="preserve">
</t>
    </r>
    <r>
      <rPr>
        <sz val="11"/>
        <color rgb="FF000000"/>
        <rFont val="Calibri"/>
      </rPr>
      <t xml:space="preserve">Nonapproved EMM systems may not include sufficient controls to protect work data, applications, and networks from malware or adversary attack. EMM: mobile device management (MDM), mobile application management (MAM), mobile content management (MCM), or virtual mobile infrastructure (VMI). </t>
    </r>
    <r>
      <rPr>
        <sz val="11"/>
        <color rgb="FF000000"/>
        <rFont val="Calibri"/>
      </rPr>
      <t xml:space="preserve">
</t>
    </r>
    <r>
      <rPr>
        <sz val="11"/>
        <color rgb="FF000000"/>
        <rFont val="Calibri"/>
      </rPr>
      <t>Components must only approve devices listed on the NIAP product compliant list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</si>
  <si>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Verify the EMM system supporting the Samsung Android 14 BYOAD is NIAP-validated (included on the NIAP list of compliant products or products in evaluation). If not, verify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Samsung Android 14 BYOAD is not NIAP-validated (included on the NIAP list of compliant products or products in evaluation) and the DOD CIO has not granted an Approved Exception to Policy (E2P), this is a finding.</t>
    </r>
  </si>
  <si>
    <t>V-260407</t>
  </si>
  <si>
    <r>
      <rPr>
        <sz val="11"/>
        <rFont val="Calibri"/>
      </rPr>
      <t>The User Agreement must include a description of what personal data and information is being monitored, collected, or managed by the EMM system or deployed agents or tools.</t>
    </r>
  </si>
  <si>
    <t>CAT III (Low)</t>
  </si>
  <si>
    <r>
      <rPr>
        <sz val="11"/>
        <color rgb="FF000000"/>
        <rFont val="Calibri"/>
      </rPr>
      <t>Include a description of what personal data and information is being monitored, collected, or managed by the EMM system or deployed agents or tools in the user agreement.</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</si>
  <si>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</si>
  <si>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</si>
  <si>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V-260408</t>
  </si>
  <si>
    <r>
      <rPr>
        <sz val="11"/>
        <rFont val="Calibri"/>
      </rPr>
      <t>The DOD Mobile Service Provider must not allow Samsung Android 14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</si>
  <si>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</si>
  <si>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 xml:space="preserve">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</si>
  <si>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ISSO/ISSM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</si>
  <si>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V-260409</t>
  </si>
  <si>
    <r>
      <rPr>
        <sz val="11"/>
        <rFont val="Calibri"/>
      </rPr>
      <t>The Samsung Android 14 BYOAD must be configured to disable device cameras and/or microphones when brought into DOD facilities where mobile phone cameras and/or microphones are prohibited.</t>
    </r>
  </si>
  <si>
    <r>
      <rPr>
        <sz val="11"/>
        <color rgb="FF000000"/>
        <rFont val="Calibri"/>
      </rPr>
      <t>It is not possible to disable phone cameras and/or microphones when in BYOD mode. Therefore, do not allow Samsung Android 14 BYOADs in DOD facilities where mobile phone cameras and/or microphones are prohibited.</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</si>
  <si>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ISSO/ISSM.</t>
    </r>
    <r>
      <rPr>
        <sz val="11"/>
        <color rgb="FF000000"/>
        <rFont val="Calibri"/>
      </rPr>
      <t xml:space="preserve">
</t>
    </r>
    <r>
      <rPr>
        <sz val="11"/>
        <color rgb="FF000000"/>
        <rFont val="Calibri"/>
      </rPr>
      <t>If BYOAD devices are brought into facilities where the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</si>
  <si>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Samsung Android 14 BYOADs are prohibited in DOD facilities that prohibit mobile devices with cameras and microphones.</t>
    </r>
    <r>
      <rPr>
        <sz val="11"/>
        <color rgb="FF000000"/>
        <rFont val="Calibri"/>
      </rPr>
      <t xml:space="preserve">
</t>
    </r>
    <r>
      <rPr>
        <sz val="11"/>
        <color rgb="FF000000"/>
        <rFont val="Calibri"/>
      </rPr>
      <t>If for DOD sites that prohibit mobile devices with cameras and microphones, Samsung Android 14 BYOADs have not been prohibited from the facility by the ISSO/ISSM, this is a finding.</t>
    </r>
  </si>
  <si>
    <t>V-260410</t>
  </si>
  <si>
    <r>
      <rPr>
        <sz val="11"/>
        <rFont val="Calibri"/>
      </rPr>
      <t>The mobile device used for BYOAD must be NIAP validated.</t>
    </r>
  </si>
  <si>
    <r>
      <rPr>
        <sz val="11"/>
        <color rgb="FF000000"/>
        <rFont val="Calibri"/>
      </rPr>
      <t>Use only mobile devices for BYOAD that are NIAP validated (included on the NIAP list of compliant products or products in evaluation).</t>
    </r>
  </si>
  <si>
    <r>
      <rPr>
        <sz val="11"/>
        <color rgb="FF000000"/>
        <rFont val="Calibri"/>
      </rPr>
      <t>Nonapproved mobile devices may not include sufficient controls to protect work data, applications, and networks from malware or adversary attack.</t>
    </r>
    <r>
      <rPr>
        <sz val="11"/>
        <color rgb="FF000000"/>
        <rFont val="Calibri"/>
      </rPr>
      <t xml:space="preserve">
</t>
    </r>
    <r>
      <rPr>
        <sz val="11"/>
        <color rgb="FF000000"/>
        <rFont val="Calibri"/>
      </rPr>
      <t>Components must only approve devices listed on the NIAP product compliant list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(3.b.(1)i).</t>
    </r>
    <r>
      <rPr>
        <sz val="11"/>
        <color rgb="FF000000"/>
        <rFont val="Calibri"/>
      </rPr>
      <t xml:space="preserve">
</t>
    </r>
    <r>
      <rPr>
        <sz val="11"/>
        <color rgb="FF000000"/>
        <rFont val="Calibri"/>
      </rPr>
      <t>SFR ID: FMT_SMF_EXT.1.1 #47</t>
    </r>
  </si>
  <si>
    <r>
      <rPr>
        <sz val="11"/>
        <color rgb="FF000000"/>
        <rFont val="Calibri"/>
      </rPr>
      <t xml:space="preserve">Verify the mobile device used for BYOAD is NIAP validated (included on the NIAP list of compliant products or products in evaluation). </t>
    </r>
    <r>
      <rPr>
        <sz val="11"/>
        <color rgb="FF000000"/>
        <rFont val="Calibri"/>
      </rPr>
      <t xml:space="preserve">
</t>
    </r>
    <r>
      <rPr>
        <sz val="11"/>
        <color rgb="FF000000"/>
        <rFont val="Calibri"/>
      </rPr>
      <t>If the mobile device used for BYOAD is not NIAP validated (included on the NIAP list of compliant products or products in evaluation), this is a finding.</t>
    </r>
  </si>
  <si>
    <t>V-260439</t>
  </si>
  <si>
    <r>
      <rPr>
        <sz val="11"/>
        <rFont val="Calibri"/>
      </rPr>
      <t>Samsung Android must be enrolled as a BYOD device.</t>
    </r>
  </si>
  <si>
    <t>MDFPP 3.3</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</si>
  <si>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personally-owned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</si>
  <si>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BYOD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</si>
  <si>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to "Work profile for personally-owned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a "Personal" and "Work" tab are present.</t>
    </r>
    <r>
      <rPr>
        <sz val="11"/>
        <color rgb="FF000000"/>
        <rFont val="Calibri"/>
      </rPr>
      <t xml:space="preserve">
</t>
    </r>
    <r>
      <rPr>
        <sz val="11"/>
        <color rgb="FF000000"/>
        <rFont val="Calibri"/>
      </rPr>
      <t>If on the management tool the default enrollment is not set as "Work profile for personally-owned devices", or on the Samsung Android device the "Personal" and "Work" tabs are not present or the management tool Agent is not listed, this is a finding.</t>
    </r>
  </si>
  <si>
    <t>V-260440</t>
  </si>
  <si>
    <r>
      <rPr>
        <sz val="11"/>
        <rFont val="Calibri"/>
      </rPr>
      <t>Samsung Android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</si>
  <si>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Place the DOD warning banner in the user agreement signed by each Samsung Android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</si>
  <si>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</si>
  <si>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using the following method (required text is found in the Vulnerability Discussion):</t>
    </r>
    <r>
      <rPr>
        <sz val="11"/>
        <color rgb="FF000000"/>
        <rFont val="Calibri"/>
      </rPr>
      <t xml:space="preserve">
</t>
    </r>
    <r>
      <rPr>
        <sz val="11"/>
        <color rgb="FF000000"/>
        <rFont val="Calibri"/>
      </rPr>
      <t>Place the DOD warning banner in the user agreement signed by each Samsung Android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</si>
  <si>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V-260441</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</si>
  <si>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</si>
  <si>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</si>
  <si>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</si>
  <si>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the configuration to determine if the Samsung Android devices' Work Environment is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Open Settings &gt;&gt; Security and privacy &gt;&gt; More security settings &gt;&gt; Work profile security &gt;&gt; Work profile lock type.</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</si>
  <si>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V-260442</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</si>
  <si>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</si>
  <si>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</si>
  <si>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complete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</si>
  <si>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the configuration to determine if the Samsung Android devices' Work Environment is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Environment password policies, verify "minimum password length" is set to "6".</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Open Settings &gt;&gt; Security and privacy &gt;&gt; More security settings &gt;&gt; Work profile security &gt;&gt; Work profile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</si>
  <si>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V-260443</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</si>
  <si>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</si>
  <si>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fewer.</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</si>
  <si>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attempts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</si>
  <si>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the configuration to determine if the Samsung Android devices' Work Environment is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Lock the device.</t>
    </r>
    <r>
      <rPr>
        <sz val="11"/>
        <color rgb="FF000000"/>
        <rFont val="Calibri"/>
      </rPr>
      <t xml:space="preserve">
</t>
    </r>
    <r>
      <rPr>
        <sz val="11"/>
        <color rgb="FF000000"/>
        <rFont val="Calibri"/>
      </rPr>
      <t>2. Make attempts to unlock the Device with incorrect PIN and validate that the device reports that if you do not enter the correct PIN within the next few attempts that a wipe will occur.</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Wait for the Work profile to Lock (determined by Auto lock work profile configuration) - or reboot the Device.</t>
    </r>
    <r>
      <rPr>
        <sz val="11"/>
        <color rgb="FF000000"/>
        <rFont val="Calibri"/>
      </rPr>
      <t xml:space="preserve">
</t>
    </r>
    <r>
      <rPr>
        <sz val="11"/>
        <color rgb="FF000000"/>
        <rFont val="Calibri"/>
      </rPr>
      <t>2. Attempt to unlock the Work profile with an incorrect PIN and validate that the device reports "9" or less attempts left.</t>
    </r>
    <r>
      <rPr>
        <sz val="11"/>
        <color rgb="FF000000"/>
        <rFont val="Calibri"/>
      </rPr>
      <t xml:space="preserve">
</t>
    </r>
    <r>
      <rPr>
        <sz val="11"/>
        <color rgb="FF000000"/>
        <rFont val="Calibri"/>
      </rPr>
      <t>If on the management tool "max password failures for local wipe" is not set to "10" attempts or less, or on the Samsung Android device - after making incorrect PIN entry attempts - it does not report that the device will wipe, this is a finding.</t>
    </r>
  </si>
  <si>
    <t>V-260445</t>
  </si>
  <si>
    <r>
      <rPr>
        <sz val="11"/>
        <rFont val="Calibri"/>
      </rPr>
      <t>Samsung Android must be configured to disable authentication mechanisms providing user access to protected data other than a Password Authentication Factor: Face recognition.</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</si>
  <si>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</si>
  <si>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FMT_SMF_EXT.1.1 #22, FIA_UAU.5.1</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</si>
  <si>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Review the configuration to determine if the Samsung Android devices' Work Environment is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Face recognition is not a feature available for unlocking the Work profile unless "One Lock" is used.</t>
    </r>
    <r>
      <rPr>
        <sz val="11"/>
        <color rgb="FF000000"/>
        <rFont val="Calibri"/>
      </rPr>
      <t xml:space="preserve">
</t>
    </r>
    <r>
      <rPr>
        <sz val="11"/>
        <color rgb="FF000000"/>
        <rFont val="Calibri"/>
      </rPr>
      <t>Otherwise, on the management tool, in the Work Environment restrictions, verify that "Face" is set to "Disable".</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that "Face" is disabled and cannot be enabled.</t>
    </r>
    <r>
      <rPr>
        <sz val="11"/>
        <color rgb="FF000000"/>
        <rFont val="Calibri"/>
      </rPr>
      <t xml:space="preserve">
</t>
    </r>
    <r>
      <rPr>
        <sz val="11"/>
        <color rgb="FF000000"/>
        <rFont val="Calibri"/>
      </rPr>
      <t>The disablement of Face cannot be verified while "One Lock" is disabled, as they are not an available feature for Work profiles. To verify, the Admin would need to temporarily enable "One Lock" for the purpose of testing only and follow the above instruction. After testing, the User would have to reset their Work profile password when "One Lock" was turned off again.</t>
    </r>
    <r>
      <rPr>
        <sz val="11"/>
        <color rgb="FF000000"/>
        <rFont val="Calibri"/>
      </rPr>
      <t xml:space="preserve">
</t>
    </r>
    <r>
      <rPr>
        <sz val="11"/>
        <color rgb="FF000000"/>
        <rFont val="Calibri"/>
      </rPr>
      <t>If on the management tool "Face" is not set to "Disable", or on the Samsung Android device "Face" can be enabled, this is a finding.</t>
    </r>
  </si>
  <si>
    <t>V-260446</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</si>
  <si>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</si>
  <si>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</si>
  <si>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#2a</t>
    </r>
  </si>
  <si>
    <r>
      <rPr>
        <sz val="11"/>
        <color rgb="FF000000"/>
        <rFont val="Calibri"/>
      </rPr>
      <t>Review the configuration to determine if the Samsung Android devices' Work Environment is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that all listed Trust Agents are disabled and cannot be enabled.</t>
    </r>
    <r>
      <rPr>
        <sz val="11"/>
        <color rgb="FF000000"/>
        <rFont val="Calibri"/>
      </rPr>
      <t xml:space="preserve">
</t>
    </r>
    <r>
      <rPr>
        <sz val="11"/>
        <color rgb="FF000000"/>
        <rFont val="Calibri"/>
      </rPr>
      <t>The disablement of Trust Agents cannot be verified while "One Lock" is disabled, as they are not an available feature for Work profiles. To verify, the Admin would need to temporarily enable "One Lock" for the purpose of testing only and follow the above instruction. After testing, the User would have to reset their Work profile password when "One Lock" was turned off again.</t>
    </r>
    <r>
      <rPr>
        <sz val="11"/>
        <color rgb="FF000000"/>
        <rFont val="Calibri"/>
      </rPr>
      <t xml:space="preserve">
</t>
    </r>
    <r>
      <rPr>
        <sz val="11"/>
        <color rgb="FF000000"/>
        <rFont val="Calibri"/>
      </rPr>
      <t>If on the management tool "Trust Agents" are not set to "Disable", or on the Samsung Android device a "Trust Agent"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KNOX-14-710190.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</si>
  <si>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V-260447</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</si>
  <si>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</si>
  <si>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Work profile.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</si>
  <si>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</si>
  <si>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</si>
  <si>
    <t>V-260448</t>
  </si>
  <si>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</si>
  <si>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 these are covered in KNOX-14-710200.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</si>
  <si>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</si>
  <si>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</si>
  <si>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V-260449</t>
  </si>
  <si>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140-3 validated) data sharing with other MDs or printers. - Apps which backup their own data to a remote system.</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</si>
  <si>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140-3 validated) data sharing with other MDs, display screens (screen mirroring), or printers.</t>
    </r>
    <r>
      <rPr>
        <sz val="11"/>
        <color rgb="FF000000"/>
        <rFont val="Calibri"/>
      </rPr>
      <t xml:space="preserve">
</t>
    </r>
    <r>
      <rPr>
        <sz val="11"/>
        <color rgb="FF000000"/>
        <rFont val="Calibri"/>
      </rPr>
      <t>- Apps which backup their own data to a remote system.</t>
    </r>
    <r>
      <rPr>
        <sz val="11"/>
        <color rgb="FF000000"/>
        <rFont val="Calibri"/>
      </rPr>
      <t xml:space="preserve">
</t>
    </r>
    <r>
      <rPr>
        <sz val="11"/>
        <color rgb="FF000000"/>
        <rFont val="Calibri"/>
      </rPr>
      <t>Implement managed Google Play (refer to requirement KNOX-14-710190).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</si>
  <si>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</si>
  <si>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requirement KNOX-14-710190 (managed Google Play) has been implemented. Verify the application allowlist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140-3 validated) data sharing with other MDs, display screens (screen mirroring), or printers.</t>
    </r>
    <r>
      <rPr>
        <sz val="11"/>
        <color rgb="FF000000"/>
        <rFont val="Calibri"/>
      </rPr>
      <t xml:space="preserve">
</t>
    </r>
    <r>
      <rPr>
        <sz val="11"/>
        <color rgb="FF000000"/>
        <rFont val="Calibri"/>
      </rPr>
      <t>- Apps which backup their own data to a remote system. If managed Google Play has not been implemented, this is a finding.</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</si>
  <si>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V-260450</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</si>
  <si>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</si>
  <si>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</si>
  <si>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</si>
  <si>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 notifications.</t>
    </r>
    <r>
      <rPr>
        <sz val="11"/>
        <color rgb="FF000000"/>
        <rFont val="Calibri"/>
      </rPr>
      <t xml:space="preserve">
</t>
    </r>
    <r>
      <rPr>
        <sz val="11"/>
        <color rgb="FF000000"/>
        <rFont val="Calibri"/>
      </rPr>
      <t>2. Verify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</si>
  <si>
    <t>V-260451</t>
  </si>
  <si>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</si>
  <si>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</si>
  <si>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</si>
  <si>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</si>
  <si>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V-260452</t>
  </si>
  <si>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</si>
  <si>
    <r>
      <rPr>
        <sz val="11"/>
        <color rgb="FF000000"/>
        <rFont val="Calibri"/>
      </rPr>
      <t>Disallow modify accounts (refer to requirement KNOX-14-710230).</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</si>
  <si>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 based services. This uses accounts for services the user has added to the mobile device. Preventing the user from adding accounts to the device mitigates this risk.</t>
    </r>
    <r>
      <rPr>
        <sz val="11"/>
        <color rgb="FF000000"/>
        <rFont val="Calibri"/>
      </rPr>
      <t xml:space="preserve">
</t>
    </r>
    <r>
      <rPr>
        <sz val="11"/>
        <color rgb="FF000000"/>
        <rFont val="Calibri"/>
      </rPr>
      <t>For BYOD Work profile data cannot be backed up remotely via Backup Services. Work profile data could be backed up thru adding an account to an app that supports the data sync framework, however, this is mitigated by preventing adding any accounts to the Work profile.</t>
    </r>
    <r>
      <rPr>
        <sz val="11"/>
        <color rgb="FF000000"/>
        <rFont val="Calibri"/>
      </rPr>
      <t xml:space="preserve">
</t>
    </r>
    <r>
      <rPr>
        <sz val="11"/>
        <color rgb="FF000000"/>
        <rFont val="Calibri"/>
      </rPr>
      <t>SFR ID: FMT_SMF_EXT.1.1 #40</t>
    </r>
  </si>
  <si>
    <r>
      <rPr>
        <sz val="11"/>
        <color rgb="FF000000"/>
        <rFont val="Calibri"/>
      </rPr>
      <t>Verify requirement KNOX-14-710230 (disallow modify accounts) has been implemented.</t>
    </r>
    <r>
      <rPr>
        <sz val="11"/>
        <color rgb="FF000000"/>
        <rFont val="Calibri"/>
      </rPr>
      <t xml:space="preserve">
</t>
    </r>
    <r>
      <rPr>
        <sz val="11"/>
        <color rgb="FF000000"/>
        <rFont val="Calibri"/>
      </rPr>
      <t>If "disallow modify accounts" has not been implemented, this is a finding.</t>
    </r>
  </si>
  <si>
    <t>V-260453</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</si>
  <si>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</si>
  <si>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</si>
  <si>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</si>
  <si>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</si>
  <si>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V-260454</t>
  </si>
  <si>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</si>
  <si>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</si>
  <si>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</si>
  <si>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Work profile can be untrusted.</t>
    </r>
    <r>
      <rPr>
        <sz val="11"/>
        <color rgb="FF000000"/>
        <rFont val="Calibri"/>
      </rPr>
      <t xml:space="preserve">
</t>
    </r>
    <r>
      <rPr>
        <sz val="11"/>
        <color rgb="FF000000"/>
        <rFont val="Calibri"/>
      </rPr>
      <t>3. In the User tab, verify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</si>
  <si>
    <t>V-260455</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</si>
  <si>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</si>
  <si>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</si>
  <si>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</si>
  <si>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security settings &gt;&gt; Install unknown apps.</t>
    </r>
    <r>
      <rPr>
        <sz val="11"/>
        <color rgb="FF000000"/>
        <rFont val="Calibri"/>
      </rPr>
      <t xml:space="preserve">
</t>
    </r>
    <r>
      <rPr>
        <sz val="11"/>
        <color rgb="FF000000"/>
        <rFont val="Calibri"/>
      </rPr>
      <t>2. In the "Personal" tab, verify that each app listed has the status "Disabled" under the app name or no apps are listed.</t>
    </r>
    <r>
      <rPr>
        <sz val="11"/>
        <color rgb="FF000000"/>
        <rFont val="Calibri"/>
      </rPr>
      <t xml:space="preserve">
</t>
    </r>
    <r>
      <rPr>
        <sz val="11"/>
        <color rgb="FF000000"/>
        <rFont val="Calibri"/>
      </rPr>
      <t>3. In the "Work" tab, verify that each app listed has the status "Disabled" under the app name or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</si>
  <si>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V-260456</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</si>
  <si>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</si>
  <si>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-How to implement One Lock.</t>
    </r>
    <r>
      <rPr>
        <sz val="11"/>
        <color rgb="FF000000"/>
        <rFont val="Calibri"/>
      </rPr>
      <t xml:space="preserve">
</t>
    </r>
    <r>
      <rPr>
        <sz val="11"/>
        <color rgb="FF000000"/>
        <rFont val="Calibri"/>
      </rPr>
      <t>-Screenshots will not be taken of any “work” related managed data.-Screenshots will not be taken of any “work” related managed data.</t>
    </r>
  </si>
  <si>
    <r>
      <rPr>
        <sz val="11"/>
        <color rgb="FF000000"/>
        <rFont val="Calibri"/>
      </rPr>
      <t>The security posture of Samsung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</si>
  <si>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for Samsung device users or similar training records and training course content. </t>
    </r>
    <r>
      <rPr>
        <sz val="11"/>
        <color rgb="FF000000"/>
        <rFont val="Calibri"/>
      </rPr>
      <t xml:space="preserve">
</t>
    </r>
    <r>
      <rPr>
        <sz val="11"/>
        <color rgb="FF000000"/>
        <rFont val="Calibri"/>
      </rPr>
      <t>Verify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</si>
  <si>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V-260457</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</si>
  <si>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</si>
  <si>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</si>
  <si>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</si>
  <si>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</si>
  <si>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V-260458</t>
  </si>
  <si>
    <r>
      <rPr>
        <sz val="11"/>
        <rFont val="Calibri"/>
      </rPr>
      <t>Samsung Android 14 must prohibit DOD VPN profiles in the Personal Profile.</t>
    </r>
  </si>
  <si>
    <r>
      <rPr>
        <sz val="11"/>
        <color rgb="FF000000"/>
        <rFont val="Calibri"/>
      </rPr>
      <t>Do not configure DOD VPN profiles in the Personal Profile.</t>
    </r>
  </si>
  <si>
    <r>
      <rPr>
        <sz val="11"/>
        <color rgb="FF000000"/>
        <rFont val="Calibri"/>
      </rPr>
      <t>If DOD VPN profiles are configured in the Personal Profile DOD sensitive data world be at risk of compromise and the DOD network could be at risk of being attacked by malware installed on the device.</t>
    </r>
    <r>
      <rPr>
        <sz val="11"/>
        <color rgb="FF000000"/>
        <rFont val="Calibri"/>
      </rPr>
      <t xml:space="preserve">
</t>
    </r>
    <r>
      <rPr>
        <sz val="11"/>
        <color rgb="FF000000"/>
        <rFont val="Calibri"/>
      </rPr>
      <t>SFR ID: FMT_SMF_EXT.1.1 #3</t>
    </r>
  </si>
  <si>
    <r>
      <rPr>
        <sz val="11"/>
        <color rgb="FF000000"/>
        <rFont val="Calibri"/>
      </rPr>
      <t>Review the list of VPN profiles in the Personal Profile and determine if any VPN profiles are listed. If so, verify the VPN profiles are not configured with a DOD network VPN profile.</t>
    </r>
    <r>
      <rPr>
        <sz val="11"/>
        <color rgb="FF000000"/>
        <rFont val="Calibri"/>
      </rPr>
      <t xml:space="preserve">
</t>
    </r>
    <r>
      <rPr>
        <sz val="11"/>
        <color rgb="FF000000"/>
        <rFont val="Calibri"/>
      </rPr>
      <t>If any VPN profiles are installed in the Personal Profile and they have a DOD network VPN profile configured, this is a finding.</t>
    </r>
    <r>
      <rPr>
        <sz val="11"/>
        <color rgb="FF000000"/>
        <rFont val="Calibri"/>
      </rPr>
      <t xml:space="preserve">
</t>
    </r>
    <r>
      <rPr>
        <sz val="11"/>
        <color rgb="FF000000"/>
        <rFont val="Calibri"/>
      </rPr>
      <t>Note: This setting cannot be managed by the MDM administrator and is a User-Based Enforcement (UBE) requirement.</t>
    </r>
  </si>
  <si>
    <t>V-260459</t>
  </si>
  <si>
    <r>
      <rPr>
        <sz val="11"/>
        <rFont val="Calibri"/>
      </rPr>
      <t>The Samsung Android device must be configured to enable Certificate Revocation List (CRL) status checking.</t>
    </r>
  </si>
  <si>
    <r>
      <rPr>
        <sz val="11"/>
        <color rgb="FF000000"/>
        <rFont val="Calibri"/>
      </rPr>
      <t>Configure the Samsung Android devices to enable CRL revocation checks for all applications. These revocation checks must be enabled using the Knox KPE APIs.</t>
    </r>
    <r>
      <rPr>
        <sz val="11"/>
        <color rgb="FF000000"/>
        <rFont val="Calibri"/>
      </rPr>
      <t xml:space="preserve">
</t>
    </r>
    <r>
      <rPr>
        <sz val="11"/>
        <color rgb="FF000000"/>
        <rFont val="Calibri"/>
      </rPr>
      <t>On the management tool, in the Certificate Policy restrictions, enable "Revocation Checks" for "All Applications".</t>
    </r>
  </si>
  <si>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Samsung Android can control CRL checking but only using Knox APIs. Alternatively, CRL checking is based on app development best practice.</t>
    </r>
    <r>
      <rPr>
        <sz val="11"/>
        <color rgb="FF000000"/>
        <rFont val="Calibri"/>
      </rPr>
      <t xml:space="preserve">
</t>
    </r>
    <r>
      <rPr>
        <sz val="11"/>
        <color rgb="FF000000"/>
        <rFont val="Calibri"/>
      </rPr>
      <t>SFR ID: FMT_MOF_EXT.1.2 #47</t>
    </r>
  </si>
  <si>
    <r>
      <rPr>
        <sz val="11"/>
        <color rgb="FF000000"/>
        <rFont val="Calibri"/>
      </rPr>
      <t>Review the configuration to confirm that revocation checking is enabled. Verify the revocation checklist is set to "All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</si>
  <si>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V-260460</t>
  </si>
  <si>
    <r>
      <rPr>
        <sz val="11"/>
        <rFont val="Calibri"/>
      </rPr>
      <t>The Samsung Android device work profile must be configured to enforce the system application disable list.</t>
    </r>
  </si>
  <si>
    <r>
      <rPr>
        <sz val="11"/>
        <color rgb="FF000000"/>
        <rFont val="Calibri"/>
      </rPr>
      <t xml:space="preserve">Configure the Samsung Android 14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names of apps to hide.</t>
    </r>
    <r>
      <rPr>
        <sz val="11"/>
        <color rgb="FF000000"/>
        <rFont val="Calibri"/>
      </rPr>
      <t xml:space="preserve">
</t>
    </r>
    <r>
      <rPr>
        <sz val="11"/>
        <color rgb="FF000000"/>
        <rFont val="Calibri"/>
      </rPr>
      <t>Configure a list of approved Samsung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</si>
  <si>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Samsung Android 14 by Samsung.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Samsung Android 14 build by Samsung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</si>
  <si>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configuration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 in the Apps management section, select "Unhide apps" and verify the names of the apps listed.</t>
    </r>
    <r>
      <rPr>
        <sz val="11"/>
        <color rgb="FF000000"/>
        <rFont val="Calibri"/>
      </rPr>
      <t xml:space="preserve">
</t>
    </r>
    <r>
      <rPr>
        <sz val="11"/>
        <color rgb="FF000000"/>
        <rFont val="Calibri"/>
      </rPr>
      <t>If on the management tool the system app allowlist contains unapproved core apps, this is a finding.</t>
    </r>
  </si>
  <si>
    <t>V-260461</t>
  </si>
  <si>
    <r>
      <rPr>
        <sz val="11"/>
        <rFont val="Calibri"/>
      </rPr>
      <t>The Samsung Android device work profile must be configured to disable automatic completion of workspace internet browser text input.</t>
    </r>
  </si>
  <si>
    <r>
      <rPr>
        <sz val="11"/>
        <color rgb="FF000000"/>
        <rFont val="Calibri"/>
      </rPr>
      <t>Configure the Samsung Android 14 device to disable the autofill functionality.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</si>
  <si>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14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</si>
  <si>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Samsung Android 14 autofill setting.</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If on the management tool any of the browser autofill settings are set to "On" in the Chrome Browser Settings, this is a finding.</t>
    </r>
  </si>
  <si>
    <t>V-260462</t>
  </si>
  <si>
    <r>
      <rPr>
        <sz val="11"/>
        <rFont val="Calibri"/>
      </rPr>
      <t>The Samsung Android device work profile must be configured to disable the autofill services.</t>
    </r>
  </si>
  <si>
    <r>
      <rPr>
        <sz val="11"/>
        <color rgb="FF000000"/>
        <rFont val="Calibri"/>
      </rPr>
      <t>Configure the Samsung Android 14 device to disable the autofill services.</t>
    </r>
    <r>
      <rPr>
        <sz val="11"/>
        <color rgb="FF000000"/>
        <rFont val="Calibri"/>
      </rPr>
      <t xml:space="preserve">
</t>
    </r>
    <r>
      <rPr>
        <sz val="11"/>
        <color rgb="FF000000"/>
        <rFont val="Calibri"/>
      </rPr>
      <t>On the management tool, in the Work profile User restrictions section, set "Disable autofill" to "Enable".</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</si>
  <si>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14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</si>
  <si>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Samsung Android 14 work profile configuration settings to confirm that autofill services are disabled. </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If on the management tool the "disallow autofill" is not selected, this is a finding.</t>
    </r>
  </si>
  <si>
    <t>V-260463</t>
  </si>
  <si>
    <r>
      <rPr>
        <sz val="11"/>
        <rFont val="Calibri"/>
      </rPr>
      <t>The Samsung Android device must be configured to disable the use of third-party keyboards.</t>
    </r>
  </si>
  <si>
    <r>
      <rPr>
        <sz val="11"/>
        <color rgb="FF000000"/>
        <rFont val="Calibri"/>
      </rPr>
      <t xml:space="preserve">Configure the Samsung Android 14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Administrators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</si>
  <si>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</si>
  <si>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Review the managed Samsung Android 14 configuration settings to confirm that no third-party keyboards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</si>
  <si>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V-277027</t>
  </si>
  <si>
    <r>
      <rPr>
        <sz val="11"/>
        <rFont val="Calibri"/>
      </rPr>
      <t>Samsung Android 14 BYOAD devices must have a Mobile Threat Detection (MTD) app installed.</t>
    </r>
  </si>
  <si>
    <r>
      <rPr>
        <sz val="11"/>
        <color rgb="FF000000"/>
        <rFont val="Calibri"/>
      </rPr>
      <t>Install an MTD app on managed Samsung Android BYOAD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</si>
  <si>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</si>
  <si>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Samsung Android devices.</t>
    </r>
    <r>
      <rPr>
        <sz val="11"/>
        <color rgb="FF000000"/>
        <rFont val="Calibri"/>
      </rPr>
      <t xml:space="preserve">
</t>
    </r>
    <r>
      <rPr>
        <sz val="11"/>
        <color rgb="FF000000"/>
        <rFont val="Calibri"/>
      </rPr>
      <t>This check procedure is performed on both the device management tool and the Samsung Android BYOAD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</si>
  <si>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</si>
  <si>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</si>
  <si>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</si>
  <si>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</si>
  <si>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</si>
  <si>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</si>
  <si>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</si>
  <si>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</si>
  <si>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</si>
  <si>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</si>
  <si>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</si>
  <si>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</si>
  <si>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</si>
  <si>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</si>
  <si>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</si>
  <si>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</si>
  <si>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</si>
  <si>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</si>
  <si>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</si>
  <si>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</si>
  <si>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</si>
  <si>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</si>
  <si>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</si>
  <si>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</si>
  <si>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</si>
  <si>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</si>
  <si>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</si>
  <si>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</si>
  <si>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</si>
  <si>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14 BYOAD Security Technical Implementation Guide Y25M10</t>
  </si>
  <si>
    <t>Developed By:</t>
  </si>
  <si>
    <t>Samsung and 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</si>
  <si>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</si>
  <si>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39</t>
    </r>
  </si>
  <si>
    <t>Download Url:</t>
  </si>
  <si>
    <t>https://www.cyber.mil/stigs</t>
  </si>
  <si>
    <t>Guide Overview:</t>
  </si>
  <si>
    <r>
      <rPr>
        <sz val="11"/>
        <color rgb="FF000000"/>
        <rFont val="Calibri"/>
      </rPr>
      <t>The Samsung Android 14 BYOAD Security Technical Implementation Guide (STIG) provides the technical security policies, requirements, and implementation details for applying security concepts to personally owned Samsung devices running Android 14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NIST Special Publication 1800-22 “Bring Your Own Device (BYOD)”.</t>
    </r>
    <r>
      <rPr>
        <sz val="11"/>
        <color rgb="FF000000"/>
        <rFont val="Calibri"/>
      </rPr>
      <t xml:space="preserve">
</t>
    </r>
    <r>
      <rPr>
        <sz val="11"/>
        <color rgb="FF000000"/>
        <rFont val="Calibri"/>
      </rPr>
      <t>The scope of this STIG covers only the Bring Your Owned Approved Device (BYOAD) use case. The items addressed in the STIG are not specific to a Samsung Android hardware model; rather, they are tied to the version of the operating system running on any Samsung phone capable of running Android 14.</t>
    </r>
    <r>
      <rPr>
        <sz val="11"/>
        <color rgb="FF000000"/>
        <rFont val="Calibri"/>
      </rPr>
      <t xml:space="preserve">
</t>
    </r>
    <r>
      <rPr>
        <sz val="11"/>
        <color rgb="FF000000"/>
        <rFont val="Calibri"/>
      </rPr>
      <t>This STIG assumes that the technology used for data separation between work apps and data and personal apps and data that has been certified by the National Information Assurance Partnership (NIAP) is compliant with the data separation requirements of the MDFPP 1.</t>
    </r>
    <r>
      <rPr>
        <sz val="11"/>
        <color rgb="FF000000"/>
        <rFont val="Calibri"/>
      </rPr>
      <t xml:space="preserve">
</t>
    </r>
    <r>
      <rPr>
        <sz val="11"/>
        <color rgb="FF000000"/>
        <rFont val="Calibri"/>
      </rPr>
      <t>Note: See Section 2.4 of the STIG Supplemental document for operational considerations the DOD site and approving official (AO) should review prior to deploying BYOAD.</t>
    </r>
    <r>
      <rPr>
        <sz val="11"/>
        <color rgb="FF000000"/>
        <rFont val="Calibri"/>
      </rPr>
      <t xml:space="preserve">
</t>
    </r>
    <r>
      <rPr>
        <sz val="11"/>
        <color rgb="FF000000"/>
        <rFont val="Calibri"/>
      </rPr>
      <t>Note: DOD sites should add the following statement to User Agreements: “Screenshots will not be taken of any ‘work’ related managed data.”</t>
    </r>
  </si>
  <si>
    <t>Components:</t>
  </si>
  <si>
    <r>
      <rPr>
        <i/>
        <sz val="11"/>
        <color rgb="FF000000"/>
        <rFont val="Calibri"/>
      </rPr>
      <t>Title:</t>
    </r>
    <r>
      <rPr>
        <sz val="11"/>
        <color rgb="FF000000"/>
        <rFont val="Calibri"/>
      </rPr>
      <t xml:space="preserve"> Samsung Android 14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13 March 2024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</si>
  <si>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Samsung Android 14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25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</si>
  <si>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</si>
  <si>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</si>
  <si>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</si>
  <si>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</si>
  <si>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</si>
  <si>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</si>
  <si>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</si>
  <si>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</si>
  <si>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</si>
  <si>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</si>
  <si>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</si>
  <si>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</si>
  <si>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</si>
  <si>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</si>
  <si>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</si>
  <si>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</si>
  <si>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</si>
  <si>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</si>
  <si>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</si>
  <si>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</si>
  <si>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</si>
  <si>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</si>
  <si>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</si>
  <si>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</si>
  <si>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</si>
  <si>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</si>
  <si>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14 BYOAD Security Technical Implementation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</si>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</sst>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1E9-487D-B913-93A60DC705D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1E9-487D-B913-93A60DC705D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39</c:v>
                </c:pt>
              </c:numCache>
            </c:numRef>
          </c:val>
          <c:extLst>
            <c:ext xmlns:c16="http://schemas.microsoft.com/office/drawing/2014/chart" uri="{C3380CC4-5D6E-409C-BE32-E72D297353CC}">
              <c16:uniqueId val="{00000002-F1E9-487D-B913-93A60DC705D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7C0-4B4E-BF78-B3F6862C052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7C0-4B4E-BF78-B3F6862C052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Dashboard!$E$29:$E$30</c:f>
              <c:numCache>
                <c:formatCode>General</c:formatCode>
                <c:ptCount val="2"/>
                <c:pt idx="0">
                  <c:v>14</c:v>
                </c:pt>
                <c:pt idx="1">
                  <c:v>25</c:v>
                </c:pt>
              </c:numCache>
            </c:numRef>
          </c:val>
          <c:extLst>
            <c:ext xmlns:c16="http://schemas.microsoft.com/office/drawing/2014/chart" uri="{C3380CC4-5D6E-409C-BE32-E72D297353CC}">
              <c16:uniqueId val="{00000002-87C0-4B4E-BF78-B3F6862C052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F7-48DF-A0E0-7A8BA4FD451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F7-48DF-A0E0-7A8BA4FD451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39</c:v>
                </c:pt>
              </c:numCache>
            </c:numRef>
          </c:val>
          <c:extLst>
            <c:ext xmlns:c16="http://schemas.microsoft.com/office/drawing/2014/chart" uri="{C3380CC4-5D6E-409C-BE32-E72D297353CC}">
              <c16:uniqueId val="{00000002-53F7-48DF-A0E0-7A8BA4FD451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D908-4E0C-835A-FCADC1B250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D908-4E0C-835A-FCADC1B250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31</c:v>
                </c:pt>
                <c:pt idx="2">
                  <c:v>4</c:v>
                </c:pt>
              </c:numCache>
            </c:numRef>
          </c:val>
          <c:extLst>
            <c:ext xmlns:c16="http://schemas.microsoft.com/office/drawing/2014/chart" uri="{C3380CC4-5D6E-409C-BE32-E72D297353CC}">
              <c16:uniqueId val="{00000002-D908-4E0C-835A-FCADC1B250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C43-4837-9D3F-FACD2F304D6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C43-4837-9D3F-FACD2F304D6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39</c:v>
                </c:pt>
              </c:numCache>
            </c:numRef>
          </c:val>
          <c:extLst>
            <c:ext xmlns:c16="http://schemas.microsoft.com/office/drawing/2014/chart" uri="{C3380CC4-5D6E-409C-BE32-E72D297353CC}">
              <c16:uniqueId val="{00000002-FC43-4837-9D3F-FACD2F304D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746-4897-BF60-B8F74316CF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746-4897-BF60-B8F74316CF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39</c:v>
                </c:pt>
              </c:numCache>
            </c:numRef>
          </c:val>
          <c:extLst>
            <c:ext xmlns:c16="http://schemas.microsoft.com/office/drawing/2014/chart" uri="{C3380CC4-5D6E-409C-BE32-E72D297353CC}">
              <c16:uniqueId val="{00000002-9746-4897-BF60-B8F74316CF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D02-4906-A9D7-D4BC227D0C46}"/>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D02-4906-A9D7-D4BC227D0C46}"/>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D02-4906-A9D7-D4BC227D0C46}"/>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D02-4906-A9D7-D4BC227D0C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86C-4420-9A17-5B05E7F5BB4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x05r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icq4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1lrj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srkeh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uuh4t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qfyoq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4ofi5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omdfmx">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0">
  <autoFilter ref="A1:N40"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219</v>
      </c>
    </row>
    <row r="3" spans="2:3" ht="15" customHeight="1" x14ac:dyDescent="0.35"/>
    <row r="4" spans="2:3" ht="58" x14ac:dyDescent="0.35">
      <c r="B4" s="20" t="s">
        <v>220</v>
      </c>
      <c r="C4" s="21" t="s">
        <v>221</v>
      </c>
    </row>
    <row r="5" spans="2:3" x14ac:dyDescent="0.35">
      <c r="C5" s="21" t="s">
        <v>222</v>
      </c>
    </row>
    <row r="6" spans="2:3" x14ac:dyDescent="0.35">
      <c r="C6" s="18" t="s">
        <v>223</v>
      </c>
    </row>
    <row r="7" spans="2:3" ht="10" customHeight="1" x14ac:dyDescent="0.35"/>
    <row r="8" spans="2:3" ht="232" x14ac:dyDescent="0.35">
      <c r="B8" s="22" t="s">
        <v>224</v>
      </c>
      <c r="C8" s="21" t="s">
        <v>225</v>
      </c>
    </row>
    <row r="9" spans="2:3" ht="10" customHeight="1" x14ac:dyDescent="0.35"/>
    <row r="10" spans="2:3" ht="35" customHeight="1" x14ac:dyDescent="0.35">
      <c r="B10" s="22" t="s">
        <v>226</v>
      </c>
      <c r="C10" s="21" t="s">
        <v>227</v>
      </c>
    </row>
    <row r="11" spans="2:3" ht="75" customHeight="1" x14ac:dyDescent="0.35">
      <c r="B11" s="18" t="s">
        <v>21</v>
      </c>
      <c r="C11" s="21" t="s">
        <v>228</v>
      </c>
    </row>
    <row r="12" spans="2:3" ht="47" customHeight="1" x14ac:dyDescent="0.35">
      <c r="B12" s="18" t="s">
        <v>21</v>
      </c>
      <c r="C12" s="21" t="s">
        <v>229</v>
      </c>
    </row>
    <row r="13" spans="2:3" ht="35" customHeight="1" x14ac:dyDescent="0.35">
      <c r="B13" s="18" t="s">
        <v>21</v>
      </c>
      <c r="C13" s="21" t="s">
        <v>230</v>
      </c>
    </row>
    <row r="14" spans="2:3" ht="32" customHeight="1" x14ac:dyDescent="0.35">
      <c r="B14" s="18" t="s">
        <v>21</v>
      </c>
      <c r="C14" s="21" t="s">
        <v>231</v>
      </c>
    </row>
    <row r="15" spans="2:3" ht="30" customHeight="1" x14ac:dyDescent="0.35">
      <c r="B15" s="18" t="s">
        <v>21</v>
      </c>
      <c r="C15" s="21" t="s">
        <v>232</v>
      </c>
    </row>
    <row r="16" spans="2:3" ht="10" customHeight="1" x14ac:dyDescent="0.35"/>
    <row r="17" spans="1:3" ht="145" customHeight="1" x14ac:dyDescent="0.35">
      <c r="B17" s="22" t="s">
        <v>233</v>
      </c>
      <c r="C17" s="21" t="s">
        <v>234</v>
      </c>
    </row>
    <row r="18" spans="1:3" ht="10" customHeight="1" x14ac:dyDescent="0.35"/>
    <row r="19" spans="1:3" ht="3" customHeight="1" x14ac:dyDescent="0.35">
      <c r="B19" s="23"/>
      <c r="C19" s="23"/>
    </row>
    <row r="20" spans="1:3" ht="12" customHeight="1" x14ac:dyDescent="0.35"/>
    <row r="21" spans="1:3" ht="35" customHeight="1" x14ac:dyDescent="0.35">
      <c r="A21" s="25"/>
      <c r="B21" s="26" t="s">
        <v>235</v>
      </c>
      <c r="C21" s="27" t="s">
        <v>236</v>
      </c>
    </row>
    <row r="22" spans="1:3" ht="18" customHeight="1" x14ac:dyDescent="0.35">
      <c r="A22" s="25"/>
      <c r="B22" s="25" t="s">
        <v>21</v>
      </c>
      <c r="C22" s="27" t="s">
        <v>237</v>
      </c>
    </row>
    <row r="23" spans="1:3" ht="18" customHeight="1" x14ac:dyDescent="0.35">
      <c r="A23" s="25"/>
      <c r="B23" s="25" t="s">
        <v>21</v>
      </c>
      <c r="C23" s="27" t="s">
        <v>238</v>
      </c>
    </row>
    <row r="24" spans="1:3" ht="18" customHeight="1" x14ac:dyDescent="0.35">
      <c r="A24" s="25"/>
      <c r="B24" s="25" t="s">
        <v>21</v>
      </c>
      <c r="C24" s="27" t="s">
        <v>239</v>
      </c>
    </row>
    <row r="25" spans="1:3" ht="18" customHeight="1" x14ac:dyDescent="0.35">
      <c r="A25" s="25"/>
      <c r="B25" s="25" t="s">
        <v>21</v>
      </c>
      <c r="C25" s="27" t="s">
        <v>240</v>
      </c>
    </row>
    <row r="26" spans="1:3" ht="18" customHeight="1" x14ac:dyDescent="0.35">
      <c r="A26" s="25"/>
      <c r="B26" s="25" t="s">
        <v>21</v>
      </c>
      <c r="C26" s="27" t="s">
        <v>241</v>
      </c>
    </row>
    <row r="27" spans="1:3" ht="18" customHeight="1" x14ac:dyDescent="0.35">
      <c r="A27" s="25"/>
      <c r="B27" s="25" t="s">
        <v>21</v>
      </c>
      <c r="C27" s="27" t="s">
        <v>242</v>
      </c>
    </row>
    <row r="28" spans="1:3" ht="18" customHeight="1" x14ac:dyDescent="0.35">
      <c r="A28" s="25"/>
      <c r="B28" s="25" t="s">
        <v>21</v>
      </c>
      <c r="C28" s="27" t="s">
        <v>243</v>
      </c>
    </row>
    <row r="29" spans="1:3" ht="18" customHeight="1" x14ac:dyDescent="0.35">
      <c r="A29" s="25"/>
      <c r="B29" s="25" t="s">
        <v>21</v>
      </c>
      <c r="C29" s="27" t="s">
        <v>244</v>
      </c>
    </row>
    <row r="30" spans="1:3" ht="44" customHeight="1" x14ac:dyDescent="0.35">
      <c r="A30" s="25"/>
      <c r="B30" s="25" t="s">
        <v>21</v>
      </c>
      <c r="C30" s="28" t="s">
        <v>245</v>
      </c>
    </row>
    <row r="31" spans="1:3" ht="10" customHeight="1" x14ac:dyDescent="0.35"/>
    <row r="32" spans="1:3" ht="3" customHeight="1" x14ac:dyDescent="0.35">
      <c r="B32" s="23"/>
      <c r="C32" s="23"/>
    </row>
    <row r="33" spans="2:3" ht="12" customHeight="1" x14ac:dyDescent="0.35"/>
    <row r="34" spans="2:3" ht="24" customHeight="1" x14ac:dyDescent="0.35">
      <c r="B34" s="29" t="s">
        <v>246</v>
      </c>
      <c r="C34" s="30" t="s">
        <v>247</v>
      </c>
    </row>
    <row r="35" spans="2:3" ht="18.5" x14ac:dyDescent="0.35">
      <c r="B35" s="29" t="s">
        <v>248</v>
      </c>
      <c r="C35" s="31" t="s">
        <v>249</v>
      </c>
    </row>
    <row r="36" spans="2:3" ht="27" customHeight="1" x14ac:dyDescent="0.35">
      <c r="B36" s="32" t="s">
        <v>250</v>
      </c>
      <c r="C36" s="24" t="s">
        <v>251</v>
      </c>
    </row>
    <row r="37" spans="2:3" x14ac:dyDescent="0.35">
      <c r="B37" s="29" t="s">
        <v>252</v>
      </c>
      <c r="C37" s="33" t="s">
        <v>253</v>
      </c>
    </row>
    <row r="38" spans="2:3" ht="10" customHeight="1" x14ac:dyDescent="0.35"/>
    <row r="39" spans="2:3" ht="220" customHeight="1" x14ac:dyDescent="0.35">
      <c r="B39" s="29" t="s">
        <v>254</v>
      </c>
      <c r="C39" s="34" t="s">
        <v>255</v>
      </c>
    </row>
    <row r="40" spans="2:3" ht="10" customHeight="1" x14ac:dyDescent="0.35"/>
    <row r="41" spans="2:3" ht="20" customHeight="1" x14ac:dyDescent="0.35">
      <c r="B41" s="29" t="s">
        <v>256</v>
      </c>
      <c r="C41" s="35" t="s">
        <v>17</v>
      </c>
    </row>
    <row r="42" spans="2:3" ht="29" x14ac:dyDescent="0.35">
      <c r="C42" s="21" t="s">
        <v>257</v>
      </c>
    </row>
    <row r="43" spans="2:3" ht="10" customHeight="1" x14ac:dyDescent="0.35"/>
    <row r="44" spans="2:3" ht="20" customHeight="1" x14ac:dyDescent="0.35">
      <c r="C44" s="35" t="s">
        <v>94</v>
      </c>
    </row>
    <row r="45" spans="2:3" ht="29" x14ac:dyDescent="0.35">
      <c r="C45" s="21" t="s">
        <v>258</v>
      </c>
    </row>
    <row r="46" spans="2:3" ht="10" customHeight="1" x14ac:dyDescent="0.35"/>
    <row r="47" spans="2:3" ht="43.5" x14ac:dyDescent="0.35">
      <c r="B47" s="29" t="s">
        <v>259</v>
      </c>
      <c r="C47" s="21" t="s">
        <v>260</v>
      </c>
    </row>
    <row r="48" spans="2:3" ht="10" customHeight="1" x14ac:dyDescent="0.35"/>
    <row r="49" spans="2:3" ht="15.5" x14ac:dyDescent="0.35">
      <c r="C49" s="36" t="s">
        <v>62</v>
      </c>
    </row>
    <row r="50" spans="2:3" ht="29" x14ac:dyDescent="0.35">
      <c r="C50" s="21" t="s">
        <v>261</v>
      </c>
    </row>
    <row r="51" spans="2:3" ht="10" customHeight="1" x14ac:dyDescent="0.35"/>
    <row r="52" spans="2:3" ht="15.5" x14ac:dyDescent="0.35">
      <c r="C52" s="37" t="s">
        <v>16</v>
      </c>
    </row>
    <row r="53" spans="2:3" ht="29" x14ac:dyDescent="0.35">
      <c r="C53" s="21" t="s">
        <v>262</v>
      </c>
    </row>
    <row r="54" spans="2:3" ht="10" customHeight="1" x14ac:dyDescent="0.35"/>
    <row r="55" spans="2:3" ht="15.5" x14ac:dyDescent="0.35">
      <c r="C55" s="38" t="s">
        <v>73</v>
      </c>
    </row>
    <row r="56" spans="2:3" ht="29" x14ac:dyDescent="0.35">
      <c r="C56" s="21" t="s">
        <v>263</v>
      </c>
    </row>
    <row r="57" spans="2:3" ht="10" customHeight="1" x14ac:dyDescent="0.35"/>
    <row r="58" spans="2:3" ht="3" customHeight="1" x14ac:dyDescent="0.35">
      <c r="B58" s="23"/>
      <c r="C58" s="23"/>
    </row>
    <row r="59" spans="2:3" ht="12" customHeight="1" x14ac:dyDescent="0.35"/>
    <row r="60" spans="2:3" ht="130.5" x14ac:dyDescent="0.35">
      <c r="B60" s="20" t="s">
        <v>264</v>
      </c>
      <c r="C60" s="21" t="s">
        <v>265</v>
      </c>
    </row>
    <row r="61" spans="2:3" ht="6" customHeight="1" x14ac:dyDescent="0.35"/>
    <row r="62" spans="2:3" ht="217.5" x14ac:dyDescent="0.35">
      <c r="C62" s="21" t="s">
        <v>266</v>
      </c>
    </row>
    <row r="63" spans="2:3" ht="6" customHeight="1" x14ac:dyDescent="0.35"/>
    <row r="64" spans="2:3" ht="43.5" x14ac:dyDescent="0.35">
      <c r="C64" s="21" t="s">
        <v>267</v>
      </c>
    </row>
    <row r="65" spans="2:3" ht="10" customHeight="1" x14ac:dyDescent="0.35"/>
    <row r="66" spans="2:3" ht="3" customHeight="1" x14ac:dyDescent="0.35">
      <c r="B66" s="23"/>
      <c r="C66" s="23"/>
    </row>
    <row r="67" spans="2:3" ht="12" customHeight="1" x14ac:dyDescent="0.35"/>
    <row r="68" spans="2:3" ht="145" x14ac:dyDescent="0.35">
      <c r="B68" s="20" t="s">
        <v>268</v>
      </c>
      <c r="C68" s="21" t="s">
        <v>269</v>
      </c>
    </row>
    <row r="69" spans="2:3" ht="6" customHeight="1" x14ac:dyDescent="0.35"/>
    <row r="70" spans="2:3" ht="203" x14ac:dyDescent="0.35">
      <c r="C70" s="21" t="s">
        <v>270</v>
      </c>
    </row>
    <row r="71" spans="2:3" ht="6" customHeight="1" x14ac:dyDescent="0.35"/>
    <row r="72" spans="2:3" ht="43.5" x14ac:dyDescent="0.35">
      <c r="C72" s="21" t="s">
        <v>271</v>
      </c>
    </row>
    <row r="73" spans="2:3" ht="10" customHeight="1" x14ac:dyDescent="0.35"/>
    <row r="74" spans="2:3" ht="3" customHeight="1" x14ac:dyDescent="0.35">
      <c r="B74" s="23"/>
      <c r="C74" s="23"/>
    </row>
    <row r="75" spans="2:3" ht="12" customHeight="1" x14ac:dyDescent="0.35"/>
    <row r="76" spans="2:3" ht="101.5" x14ac:dyDescent="0.35">
      <c r="B76" s="20" t="s">
        <v>272</v>
      </c>
      <c r="C76" s="21" t="s">
        <v>273</v>
      </c>
    </row>
    <row r="77" spans="2:3" ht="6" customHeight="1" x14ac:dyDescent="0.35"/>
    <row r="78" spans="2:3" ht="145" x14ac:dyDescent="0.35">
      <c r="C78" s="21" t="s">
        <v>274</v>
      </c>
    </row>
    <row r="79" spans="2:3" ht="6" customHeight="1" x14ac:dyDescent="0.35"/>
    <row r="80" spans="2:3" ht="43.5" x14ac:dyDescent="0.35">
      <c r="C80" s="21" t="s">
        <v>275</v>
      </c>
    </row>
    <row r="81" spans="2:3" ht="10" customHeight="1" x14ac:dyDescent="0.35"/>
    <row r="82" spans="2:3" ht="3" customHeight="1" x14ac:dyDescent="0.35">
      <c r="B82" s="23"/>
      <c r="C82" s="23"/>
    </row>
    <row r="83" spans="2:3" ht="12" customHeight="1" x14ac:dyDescent="0.35"/>
    <row r="84" spans="2:3" ht="26" customHeight="1" x14ac:dyDescent="0.35">
      <c r="B84" s="39" t="s">
        <v>276</v>
      </c>
    </row>
    <row r="85" spans="2:3" ht="8" customHeight="1" x14ac:dyDescent="0.35"/>
    <row r="86" spans="2:3" ht="20" customHeight="1" x14ac:dyDescent="0.35">
      <c r="B86" s="29" t="s">
        <v>277</v>
      </c>
      <c r="C86" s="40" t="s">
        <v>278</v>
      </c>
    </row>
    <row r="87" spans="2:3" ht="116" x14ac:dyDescent="0.35">
      <c r="C87" s="21" t="s">
        <v>279</v>
      </c>
    </row>
    <row r="88" spans="2:3" ht="10" customHeight="1" x14ac:dyDescent="0.35"/>
    <row r="91" spans="2:3" ht="32" customHeight="1" x14ac:dyDescent="0.35">
      <c r="B91" s="109" t="s">
        <v>218</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280</v>
      </c>
      <c r="C2" s="111"/>
      <c r="D2" s="111"/>
      <c r="E2" s="111"/>
      <c r="F2" s="111"/>
      <c r="G2" s="111"/>
      <c r="H2" s="111"/>
      <c r="I2" s="111"/>
    </row>
    <row r="4" spans="2:15" ht="18.5" x14ac:dyDescent="0.45">
      <c r="B4" s="42" t="s">
        <v>281</v>
      </c>
    </row>
    <row r="5" spans="2:15" x14ac:dyDescent="0.35">
      <c r="B5" s="44" t="s">
        <v>21</v>
      </c>
      <c r="C5" s="44" t="s">
        <v>282</v>
      </c>
      <c r="D5" s="44" t="s">
        <v>283</v>
      </c>
      <c r="F5" s="112" t="s">
        <v>284</v>
      </c>
      <c r="G5" s="112"/>
      <c r="H5" s="112"/>
      <c r="I5" s="113" t="s">
        <v>285</v>
      </c>
      <c r="J5" s="113"/>
      <c r="K5" s="113"/>
      <c r="L5" s="113"/>
      <c r="M5" s="113"/>
      <c r="N5" s="113"/>
      <c r="O5" s="113"/>
    </row>
    <row r="6" spans="2:15" x14ac:dyDescent="0.35">
      <c r="B6" s="50" t="s">
        <v>286</v>
      </c>
      <c r="C6" s="51">
        <v>39</v>
      </c>
      <c r="D6" s="52" t="s">
        <v>21</v>
      </c>
      <c r="F6" s="112" t="s">
        <v>287</v>
      </c>
      <c r="G6" s="112"/>
      <c r="H6" s="112"/>
      <c r="I6" s="114" t="s">
        <v>288</v>
      </c>
      <c r="J6" s="114"/>
      <c r="K6" s="114"/>
      <c r="L6" s="114"/>
      <c r="M6" s="114"/>
      <c r="N6" s="114"/>
      <c r="O6" s="114"/>
    </row>
    <row r="7" spans="2:15" x14ac:dyDescent="0.35">
      <c r="B7" s="53" t="s">
        <v>289</v>
      </c>
      <c r="C7" s="54">
        <f>C6-C8-C9</f>
        <v>39</v>
      </c>
      <c r="D7" s="55">
        <f>IF(C6&gt;0,C7/C6,0)</f>
        <v>1</v>
      </c>
      <c r="F7" s="112" t="s">
        <v>290</v>
      </c>
      <c r="G7" s="112"/>
      <c r="H7" s="112"/>
      <c r="I7" s="114" t="s">
        <v>288</v>
      </c>
      <c r="J7" s="114"/>
      <c r="K7" s="114"/>
      <c r="L7" s="114"/>
      <c r="M7" s="114"/>
      <c r="N7" s="114"/>
      <c r="O7" s="114"/>
    </row>
    <row r="8" spans="2:15" x14ac:dyDescent="0.35">
      <c r="B8" s="46" t="s">
        <v>291</v>
      </c>
      <c r="C8" s="47">
        <f>COUNTIF('Recommendations'!H:H,"Risk Accepted")</f>
        <v>0</v>
      </c>
      <c r="D8" s="48">
        <f>IF(C6&gt;0,C8/C6,0)</f>
        <v>0</v>
      </c>
      <c r="F8" s="112" t="s">
        <v>292</v>
      </c>
      <c r="G8" s="112"/>
      <c r="H8" s="112"/>
      <c r="I8" s="114" t="s">
        <v>288</v>
      </c>
      <c r="J8" s="114"/>
      <c r="K8" s="114"/>
      <c r="L8" s="114"/>
      <c r="M8" s="114"/>
      <c r="N8" s="114"/>
      <c r="O8" s="114"/>
    </row>
    <row r="9" spans="2:15" x14ac:dyDescent="0.35">
      <c r="B9" s="46" t="s">
        <v>293</v>
      </c>
      <c r="C9" s="47">
        <f>COUNTIF('Recommendations'!H:H,"N/A")</f>
        <v>0</v>
      </c>
      <c r="D9" s="48">
        <f>IF(C6&gt;0,C9/C6,0)</f>
        <v>0</v>
      </c>
      <c r="F9" s="112" t="s">
        <v>294</v>
      </c>
      <c r="G9" s="112"/>
      <c r="H9" s="112"/>
      <c r="I9" s="114" t="s">
        <v>288</v>
      </c>
      <c r="J9" s="114"/>
      <c r="K9" s="114"/>
      <c r="L9" s="114"/>
      <c r="M9" s="114"/>
      <c r="N9" s="114"/>
      <c r="O9" s="114"/>
    </row>
    <row r="12" spans="2:15" ht="18.5" x14ac:dyDescent="0.45">
      <c r="B12" s="42" t="s">
        <v>295</v>
      </c>
    </row>
    <row r="14" spans="2:15" x14ac:dyDescent="0.35">
      <c r="B14" s="56" t="s">
        <v>296</v>
      </c>
    </row>
    <row r="15" spans="2:15" x14ac:dyDescent="0.35">
      <c r="B15" s="44" t="s">
        <v>21</v>
      </c>
      <c r="C15" s="44" t="s">
        <v>297</v>
      </c>
      <c r="D15" s="44" t="s">
        <v>298</v>
      </c>
      <c r="E15" s="44" t="s">
        <v>299</v>
      </c>
      <c r="F15" s="44" t="s">
        <v>300</v>
      </c>
    </row>
    <row r="16" spans="2:15" x14ac:dyDescent="0.35">
      <c r="B16" s="46" t="s">
        <v>301</v>
      </c>
      <c r="C16" s="47">
        <f>COUNTIF('Recommendations'!M:M,"Resolved")</f>
        <v>0</v>
      </c>
      <c r="D16" s="47">
        <f>COUNTIF('Recommendations'!M:M,"Testing")</f>
        <v>0</v>
      </c>
      <c r="E16" s="47">
        <f>COUNTIF('Recommendations'!M:M,"Outstanding")</f>
        <v>39</v>
      </c>
      <c r="F16" s="47">
        <f>SUM(C16:E16)</f>
        <v>39</v>
      </c>
    </row>
    <row r="18" spans="2:6" x14ac:dyDescent="0.35">
      <c r="B18" s="56" t="s">
        <v>302</v>
      </c>
    </row>
    <row r="19" spans="2:6" x14ac:dyDescent="0.35">
      <c r="B19" s="57" t="s">
        <v>21</v>
      </c>
      <c r="C19" s="57" t="s">
        <v>297</v>
      </c>
      <c r="D19" s="57" t="s">
        <v>298</v>
      </c>
      <c r="E19" s="57" t="s">
        <v>299</v>
      </c>
      <c r="F19" s="57" t="s">
        <v>21</v>
      </c>
    </row>
    <row r="20" spans="2:6" x14ac:dyDescent="0.35">
      <c r="B20" s="46" t="s">
        <v>301</v>
      </c>
      <c r="C20" s="48">
        <f>IF(F16&gt;0, C16/F16, 0)</f>
        <v>0</v>
      </c>
      <c r="D20" s="48">
        <f>IF(F16&gt;0, D16/F16, 0)</f>
        <v>0</v>
      </c>
      <c r="E20" s="48">
        <f>IF(F16&gt;0, E16/F16, 0)</f>
        <v>1</v>
      </c>
      <c r="F20" s="49" t="s">
        <v>21</v>
      </c>
    </row>
    <row r="25" spans="2:6" ht="18.5" x14ac:dyDescent="0.45">
      <c r="B25" s="42" t="s">
        <v>303</v>
      </c>
    </row>
    <row r="27" spans="2:6" x14ac:dyDescent="0.35">
      <c r="B27" s="56" t="s">
        <v>296</v>
      </c>
    </row>
    <row r="28" spans="2:6" x14ac:dyDescent="0.35">
      <c r="B28" s="44" t="s">
        <v>3</v>
      </c>
      <c r="C28" s="44" t="s">
        <v>297</v>
      </c>
      <c r="D28" s="44" t="s">
        <v>298</v>
      </c>
      <c r="E28" s="44" t="s">
        <v>299</v>
      </c>
      <c r="F28" s="44" t="s">
        <v>300</v>
      </c>
    </row>
    <row r="29" spans="2:6" x14ac:dyDescent="0.35">
      <c r="B29" s="46" t="s">
        <v>17</v>
      </c>
      <c r="C29" s="47">
        <f>COUNTIFS('Recommendations'!D:D,"Component-1",'Recommendations'!M:M,"=Resolved")</f>
        <v>0</v>
      </c>
      <c r="D29" s="47">
        <f>COUNTIFS('Recommendations'!D:D,"=Component-1",'Recommendations'!M:M,"=Testing")</f>
        <v>0</v>
      </c>
      <c r="E29" s="47">
        <f>COUNTIFS('Recommendations'!D:D,"=Component-1",'Recommendations'!M:M,"=Outstanding")</f>
        <v>14</v>
      </c>
      <c r="F29" s="47">
        <f>SUM(C29:E29)</f>
        <v>14</v>
      </c>
    </row>
    <row r="30" spans="2:6" x14ac:dyDescent="0.35">
      <c r="B30" s="46" t="s">
        <v>94</v>
      </c>
      <c r="C30" s="47">
        <f>COUNTIFS('Recommendations'!D:D,"MDFPP 3.3",'Recommendations'!M:M,"=Resolved")</f>
        <v>0</v>
      </c>
      <c r="D30" s="47">
        <f>COUNTIFS('Recommendations'!D:D,"=MDFPP 3.3",'Recommendations'!M:M,"=Testing")</f>
        <v>0</v>
      </c>
      <c r="E30" s="47">
        <f>COUNTIFS('Recommendations'!D:D,"=MDFPP 3.3",'Recommendations'!M:M,"=Outstanding")</f>
        <v>25</v>
      </c>
      <c r="F30" s="47">
        <f>SUM(C30:E30)</f>
        <v>25</v>
      </c>
    </row>
    <row r="32" spans="2:6" x14ac:dyDescent="0.35">
      <c r="B32" s="56" t="s">
        <v>302</v>
      </c>
    </row>
    <row r="33" spans="2:6" x14ac:dyDescent="0.35">
      <c r="B33" s="57" t="s">
        <v>3</v>
      </c>
      <c r="C33" s="57" t="s">
        <v>297</v>
      </c>
      <c r="D33" s="57" t="s">
        <v>298</v>
      </c>
      <c r="E33" s="57" t="s">
        <v>299</v>
      </c>
      <c r="F33" s="57" t="s">
        <v>21</v>
      </c>
    </row>
    <row r="34" spans="2:6" x14ac:dyDescent="0.35">
      <c r="B34" s="46" t="s">
        <v>17</v>
      </c>
      <c r="C34" s="48">
        <f>IF(F29&gt;0, C29/F29, 0)</f>
        <v>0</v>
      </c>
      <c r="D34" s="48">
        <f>IF(F29&gt;0, D29/F29, 0)</f>
        <v>0</v>
      </c>
      <c r="E34" s="48">
        <f>IF(F29&gt;0, E29/F29, 0)</f>
        <v>1</v>
      </c>
      <c r="F34" s="49" t="s">
        <v>21</v>
      </c>
    </row>
    <row r="35" spans="2:6" x14ac:dyDescent="0.35">
      <c r="B35" s="46" t="s">
        <v>94</v>
      </c>
      <c r="C35" s="48">
        <f>IF(F30&gt;0, C30/F30, 0)</f>
        <v>0</v>
      </c>
      <c r="D35" s="48">
        <f>IF(F30&gt;0, D30/F30, 0)</f>
        <v>0</v>
      </c>
      <c r="E35" s="48">
        <f>IF(F30&gt;0, E30/F30, 0)</f>
        <v>1</v>
      </c>
      <c r="F35" s="49" t="s">
        <v>21</v>
      </c>
    </row>
    <row r="40" spans="2:6" ht="18.5" x14ac:dyDescent="0.45">
      <c r="B40" s="42" t="s">
        <v>304</v>
      </c>
    </row>
    <row r="42" spans="2:6" x14ac:dyDescent="0.35">
      <c r="B42" s="56" t="s">
        <v>296</v>
      </c>
    </row>
    <row r="43" spans="2:6" x14ac:dyDescent="0.35">
      <c r="B43" s="44" t="s">
        <v>6</v>
      </c>
      <c r="C43" s="44" t="s">
        <v>297</v>
      </c>
      <c r="D43" s="44" t="s">
        <v>298</v>
      </c>
      <c r="E43" s="44" t="s">
        <v>299</v>
      </c>
      <c r="F43" s="44" t="s">
        <v>300</v>
      </c>
    </row>
    <row r="44" spans="2:6" x14ac:dyDescent="0.35">
      <c r="B44" s="46" t="s">
        <v>305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306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307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308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309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39</v>
      </c>
      <c r="F49" s="47">
        <f t="shared" si="0"/>
        <v>39</v>
      </c>
    </row>
    <row r="51" spans="2:6" x14ac:dyDescent="0.35">
      <c r="B51" s="56" t="s">
        <v>302</v>
      </c>
    </row>
    <row r="52" spans="2:6" x14ac:dyDescent="0.35">
      <c r="B52" s="57" t="s">
        <v>6</v>
      </c>
      <c r="C52" s="57" t="s">
        <v>297</v>
      </c>
      <c r="D52" s="57" t="s">
        <v>298</v>
      </c>
      <c r="E52" s="57" t="s">
        <v>299</v>
      </c>
      <c r="F52" s="57" t="s">
        <v>21</v>
      </c>
    </row>
    <row r="53" spans="2:6" x14ac:dyDescent="0.35">
      <c r="B53" s="46" t="s">
        <v>305</v>
      </c>
      <c r="C53" s="48">
        <f t="shared" ref="C53:C58" si="1">IF(F44&gt;0, C44/F44, 0)</f>
        <v>0</v>
      </c>
      <c r="D53" s="48">
        <f t="shared" ref="D53:D58" si="2">IF(F44&gt;0, D44/F44, 0)</f>
        <v>0</v>
      </c>
      <c r="E53" s="48">
        <f t="shared" ref="E53:E58" si="3">IF(F44&gt;0, E44/F44, 0)</f>
        <v>0</v>
      </c>
      <c r="F53" s="49" t="s">
        <v>21</v>
      </c>
    </row>
    <row r="54" spans="2:6" x14ac:dyDescent="0.35">
      <c r="B54" s="46" t="s">
        <v>306</v>
      </c>
      <c r="C54" s="48">
        <f t="shared" si="1"/>
        <v>0</v>
      </c>
      <c r="D54" s="48">
        <f t="shared" si="2"/>
        <v>0</v>
      </c>
      <c r="E54" s="48">
        <f t="shared" si="3"/>
        <v>0</v>
      </c>
      <c r="F54" s="49" t="s">
        <v>21</v>
      </c>
    </row>
    <row r="55" spans="2:6" x14ac:dyDescent="0.35">
      <c r="B55" s="46" t="s">
        <v>307</v>
      </c>
      <c r="C55" s="48">
        <f t="shared" si="1"/>
        <v>0</v>
      </c>
      <c r="D55" s="48">
        <f t="shared" si="2"/>
        <v>0</v>
      </c>
      <c r="E55" s="48">
        <f t="shared" si="3"/>
        <v>0</v>
      </c>
      <c r="F55" s="49" t="s">
        <v>21</v>
      </c>
    </row>
    <row r="56" spans="2:6" x14ac:dyDescent="0.35">
      <c r="B56" s="46" t="s">
        <v>308</v>
      </c>
      <c r="C56" s="48">
        <f t="shared" si="1"/>
        <v>0</v>
      </c>
      <c r="D56" s="48">
        <f t="shared" si="2"/>
        <v>0</v>
      </c>
      <c r="E56" s="48">
        <f t="shared" si="3"/>
        <v>0</v>
      </c>
      <c r="F56" s="49" t="s">
        <v>21</v>
      </c>
    </row>
    <row r="57" spans="2:6" x14ac:dyDescent="0.35">
      <c r="B57" s="46" t="s">
        <v>309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310</v>
      </c>
    </row>
    <row r="65" spans="2:6" x14ac:dyDescent="0.35">
      <c r="B65" s="56" t="s">
        <v>296</v>
      </c>
    </row>
    <row r="66" spans="2:6" x14ac:dyDescent="0.35">
      <c r="B66" s="44" t="s">
        <v>2</v>
      </c>
      <c r="C66" s="44" t="s">
        <v>297</v>
      </c>
      <c r="D66" s="44" t="s">
        <v>298</v>
      </c>
      <c r="E66" s="44" t="s">
        <v>299</v>
      </c>
      <c r="F66" s="44" t="s">
        <v>300</v>
      </c>
    </row>
    <row r="67" spans="2:6" x14ac:dyDescent="0.35">
      <c r="B67" s="46" t="s">
        <v>62</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31</v>
      </c>
      <c r="F68" s="47">
        <f>SUM(C68:E68)</f>
        <v>31</v>
      </c>
    </row>
    <row r="69" spans="2:6" x14ac:dyDescent="0.35">
      <c r="B69" s="46" t="s">
        <v>73</v>
      </c>
      <c r="C69" s="47">
        <f>COUNTIFS('Recommendations'!C:C,"CAT III (Low)",'Recommendations'!M:M,"=Resolved")</f>
        <v>0</v>
      </c>
      <c r="D69" s="47">
        <f>COUNTIFS('Recommendations'!C:C,"=CAT III (Low)",'Recommendations'!M:M,"=Testing")</f>
        <v>0</v>
      </c>
      <c r="E69" s="47">
        <f>COUNTIFS('Recommendations'!C:C,"=CAT III (Low)",'Recommendations'!M:M,"=Outstanding")</f>
        <v>4</v>
      </c>
      <c r="F69" s="47">
        <f>SUM(C69:E69)</f>
        <v>4</v>
      </c>
    </row>
    <row r="71" spans="2:6" x14ac:dyDescent="0.35">
      <c r="B71" s="56" t="s">
        <v>302</v>
      </c>
    </row>
    <row r="72" spans="2:6" x14ac:dyDescent="0.35">
      <c r="B72" s="57" t="s">
        <v>2</v>
      </c>
      <c r="C72" s="57" t="s">
        <v>297</v>
      </c>
      <c r="D72" s="57" t="s">
        <v>298</v>
      </c>
      <c r="E72" s="57" t="s">
        <v>299</v>
      </c>
      <c r="F72" s="57" t="s">
        <v>21</v>
      </c>
    </row>
    <row r="73" spans="2:6" x14ac:dyDescent="0.35">
      <c r="B73" s="46" t="s">
        <v>62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73</v>
      </c>
      <c r="C75" s="48">
        <f>IF(F69&gt;0, C69/F69, 0)</f>
        <v>0</v>
      </c>
      <c r="D75" s="48">
        <f>IF(F69&gt;0, D69/F69, 0)</f>
        <v>0</v>
      </c>
      <c r="E75" s="48">
        <f>IF(F69&gt;0, E69/F69, 0)</f>
        <v>1</v>
      </c>
      <c r="F75" s="49" t="s">
        <v>21</v>
      </c>
    </row>
    <row r="80" spans="2:6" ht="18.5" x14ac:dyDescent="0.45">
      <c r="B80" s="42" t="s">
        <v>311</v>
      </c>
    </row>
    <row r="82" spans="2:6" x14ac:dyDescent="0.35">
      <c r="B82" s="56" t="s">
        <v>296</v>
      </c>
    </row>
    <row r="83" spans="2:6" x14ac:dyDescent="0.35">
      <c r="B83" s="44" t="s">
        <v>4</v>
      </c>
      <c r="C83" s="44" t="s">
        <v>297</v>
      </c>
      <c r="D83" s="44" t="s">
        <v>298</v>
      </c>
      <c r="E83" s="44" t="s">
        <v>299</v>
      </c>
      <c r="F83" s="44" t="s">
        <v>300</v>
      </c>
    </row>
    <row r="84" spans="2:6" x14ac:dyDescent="0.35">
      <c r="B84" s="46" t="s">
        <v>312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313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314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315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39</v>
      </c>
      <c r="F88" s="47">
        <f>SUM(C88:E88)</f>
        <v>39</v>
      </c>
    </row>
    <row r="90" spans="2:6" x14ac:dyDescent="0.35">
      <c r="B90" s="56" t="s">
        <v>302</v>
      </c>
    </row>
    <row r="91" spans="2:6" x14ac:dyDescent="0.35">
      <c r="B91" s="57" t="s">
        <v>4</v>
      </c>
      <c r="C91" s="57" t="s">
        <v>297</v>
      </c>
      <c r="D91" s="57" t="s">
        <v>298</v>
      </c>
      <c r="E91" s="57" t="s">
        <v>299</v>
      </c>
      <c r="F91" s="57" t="s">
        <v>21</v>
      </c>
    </row>
    <row r="92" spans="2:6" x14ac:dyDescent="0.35">
      <c r="B92" s="46" t="s">
        <v>312</v>
      </c>
      <c r="C92" s="48">
        <f>IF(F84&gt;0, C84/F84, 0)</f>
        <v>0</v>
      </c>
      <c r="D92" s="48">
        <f>IF(F84&gt;0, D84/F84, 0)</f>
        <v>0</v>
      </c>
      <c r="E92" s="48">
        <f>IF(F84&gt;0, E84/F84, 0)</f>
        <v>0</v>
      </c>
      <c r="F92" s="49" t="s">
        <v>21</v>
      </c>
    </row>
    <row r="93" spans="2:6" x14ac:dyDescent="0.35">
      <c r="B93" s="46" t="s">
        <v>313</v>
      </c>
      <c r="C93" s="48">
        <f>IF(F85&gt;0, C85/F85, 0)</f>
        <v>0</v>
      </c>
      <c r="D93" s="48">
        <f>IF(F85&gt;0, D85/F85, 0)</f>
        <v>0</v>
      </c>
      <c r="E93" s="48">
        <f>IF(F85&gt;0, E85/F85, 0)</f>
        <v>0</v>
      </c>
      <c r="F93" s="49" t="s">
        <v>21</v>
      </c>
    </row>
    <row r="94" spans="2:6" x14ac:dyDescent="0.35">
      <c r="B94" s="46" t="s">
        <v>314</v>
      </c>
      <c r="C94" s="48">
        <f>IF(F86&gt;0, C86/F86, 0)</f>
        <v>0</v>
      </c>
      <c r="D94" s="48">
        <f>IF(F86&gt;0, D86/F86, 0)</f>
        <v>0</v>
      </c>
      <c r="E94" s="48">
        <f>IF(F86&gt;0, E86/F86, 0)</f>
        <v>0</v>
      </c>
      <c r="F94" s="49" t="s">
        <v>21</v>
      </c>
    </row>
    <row r="95" spans="2:6" x14ac:dyDescent="0.35">
      <c r="B95" s="46" t="s">
        <v>315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316</v>
      </c>
    </row>
    <row r="103" spans="2:6" x14ac:dyDescent="0.35">
      <c r="B103" s="56" t="s">
        <v>296</v>
      </c>
    </row>
    <row r="104" spans="2:6" x14ac:dyDescent="0.35">
      <c r="B104" s="44" t="s">
        <v>317</v>
      </c>
      <c r="C104" s="44" t="s">
        <v>297</v>
      </c>
      <c r="D104" s="44" t="s">
        <v>298</v>
      </c>
      <c r="E104" s="44" t="s">
        <v>299</v>
      </c>
      <c r="F104" s="44" t="s">
        <v>300</v>
      </c>
    </row>
    <row r="105" spans="2:6" x14ac:dyDescent="0.35">
      <c r="B105" s="46" t="s">
        <v>318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319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320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39</v>
      </c>
      <c r="F108" s="47">
        <f>SUM(C108:E108)</f>
        <v>39</v>
      </c>
    </row>
    <row r="110" spans="2:6" x14ac:dyDescent="0.35">
      <c r="B110" s="56" t="s">
        <v>302</v>
      </c>
    </row>
    <row r="111" spans="2:6" x14ac:dyDescent="0.35">
      <c r="B111" s="57" t="s">
        <v>317</v>
      </c>
      <c r="C111" s="57" t="s">
        <v>297</v>
      </c>
      <c r="D111" s="57" t="s">
        <v>298</v>
      </c>
      <c r="E111" s="57" t="s">
        <v>299</v>
      </c>
      <c r="F111" s="57" t="s">
        <v>21</v>
      </c>
    </row>
    <row r="112" spans="2:6" x14ac:dyDescent="0.35">
      <c r="B112" s="46" t="s">
        <v>318</v>
      </c>
      <c r="C112" s="48">
        <f>IF(F105&gt;0, C105/F105, 0)</f>
        <v>0</v>
      </c>
      <c r="D112" s="48">
        <f>IF(F105&gt;0, D105/F105, 0)</f>
        <v>0</v>
      </c>
      <c r="E112" s="48">
        <f>IF(F105&gt;0, E105/F105, 0)</f>
        <v>0</v>
      </c>
      <c r="F112" s="49" t="s">
        <v>21</v>
      </c>
    </row>
    <row r="113" spans="2:15" x14ac:dyDescent="0.35">
      <c r="B113" s="46" t="s">
        <v>319</v>
      </c>
      <c r="C113" s="48">
        <f>IF(F106&gt;0, C106/F106, 0)</f>
        <v>0</v>
      </c>
      <c r="D113" s="48">
        <f>IF(F106&gt;0, D106/F106, 0)</f>
        <v>0</v>
      </c>
      <c r="E113" s="48">
        <f>IF(F106&gt;0, E106/F106, 0)</f>
        <v>0</v>
      </c>
      <c r="F113" s="49" t="s">
        <v>21</v>
      </c>
    </row>
    <row r="114" spans="2:15" x14ac:dyDescent="0.35">
      <c r="B114" s="46" t="s">
        <v>320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321</v>
      </c>
      <c r="J120" s="42" t="s">
        <v>322</v>
      </c>
    </row>
    <row r="121" spans="2:15" x14ac:dyDescent="0.35">
      <c r="B121" s="44" t="s">
        <v>6</v>
      </c>
      <c r="C121" s="115" t="s">
        <v>323</v>
      </c>
      <c r="D121" s="115"/>
      <c r="E121" s="44" t="s">
        <v>289</v>
      </c>
      <c r="F121" s="44" t="s">
        <v>297</v>
      </c>
      <c r="G121" s="115" t="s">
        <v>324</v>
      </c>
      <c r="H121" s="115"/>
      <c r="J121" s="44" t="s">
        <v>6</v>
      </c>
      <c r="K121" s="44" t="s">
        <v>312</v>
      </c>
      <c r="L121" s="44" t="s">
        <v>313</v>
      </c>
      <c r="M121" s="44" t="s">
        <v>314</v>
      </c>
      <c r="N121" s="44" t="s">
        <v>315</v>
      </c>
      <c r="O121" s="44" t="s">
        <v>18</v>
      </c>
    </row>
    <row r="122" spans="2:15" x14ac:dyDescent="0.35">
      <c r="B122" s="50" t="s">
        <v>305</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305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306</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306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307</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307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308</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308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309</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309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39</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39</v>
      </c>
    </row>
    <row r="134" spans="2:24" ht="21" x14ac:dyDescent="0.5">
      <c r="B134" s="42" t="s">
        <v>325</v>
      </c>
      <c r="P134" s="59" t="s">
        <v>326</v>
      </c>
    </row>
    <row r="136" spans="2:24" ht="60" customHeight="1" x14ac:dyDescent="0.35">
      <c r="B136" s="118" t="s">
        <v>327</v>
      </c>
      <c r="C136" s="111"/>
      <c r="D136" s="111"/>
      <c r="E136" s="111"/>
      <c r="F136" s="111"/>
      <c r="P136" s="118" t="s">
        <v>328</v>
      </c>
      <c r="Q136" s="111"/>
      <c r="R136" s="111"/>
      <c r="S136" s="111"/>
      <c r="T136" s="111"/>
      <c r="U136" s="111"/>
      <c r="V136" s="111"/>
      <c r="W136" s="111"/>
    </row>
    <row r="138" spans="2:24" ht="30" customHeight="1" x14ac:dyDescent="0.35">
      <c r="P138" s="60" t="s">
        <v>329</v>
      </c>
      <c r="Q138" s="61">
        <f>C16</f>
        <v>0</v>
      </c>
      <c r="R138" s="62"/>
      <c r="S138" s="61">
        <f>C84</f>
        <v>0</v>
      </c>
      <c r="T138" s="62"/>
      <c r="U138" s="61">
        <f>C85</f>
        <v>0</v>
      </c>
      <c r="V138" s="62"/>
      <c r="W138" s="61">
        <f>C86</f>
        <v>0</v>
      </c>
      <c r="X138" s="62"/>
    </row>
    <row r="139" spans="2:24" ht="35" customHeight="1" x14ac:dyDescent="0.35">
      <c r="P139" s="63" t="s">
        <v>330</v>
      </c>
      <c r="Q139" s="63" t="s">
        <v>331</v>
      </c>
      <c r="R139" s="63" t="s">
        <v>332</v>
      </c>
      <c r="S139" s="63" t="s">
        <v>333</v>
      </c>
      <c r="T139" s="63" t="s">
        <v>334</v>
      </c>
      <c r="U139" s="63" t="s">
        <v>335</v>
      </c>
      <c r="V139" s="63" t="s">
        <v>336</v>
      </c>
      <c r="W139" s="63" t="s">
        <v>337</v>
      </c>
      <c r="X139" s="63" t="s">
        <v>338</v>
      </c>
    </row>
    <row r="140" spans="2:24" x14ac:dyDescent="0.35">
      <c r="O140" s="64" t="s">
        <v>339</v>
      </c>
      <c r="P140" s="65" t="s">
        <v>340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341</v>
      </c>
      <c r="P175" s="59" t="s">
        <v>342</v>
      </c>
    </row>
    <row r="177" spans="2:22" ht="45" customHeight="1" x14ac:dyDescent="0.35">
      <c r="B177" s="118" t="s">
        <v>343</v>
      </c>
      <c r="C177" s="111"/>
      <c r="D177" s="111"/>
      <c r="E177" s="111"/>
      <c r="F177" s="111"/>
      <c r="P177" s="118" t="s">
        <v>344</v>
      </c>
      <c r="Q177" s="111"/>
      <c r="R177" s="111"/>
      <c r="S177" s="111"/>
      <c r="T177" s="111"/>
      <c r="U177" s="111"/>
    </row>
    <row r="178" spans="2:22" ht="35" customHeight="1" x14ac:dyDescent="0.35">
      <c r="P178" s="115" t="s">
        <v>345</v>
      </c>
      <c r="Q178" s="115"/>
      <c r="R178" s="115" t="s">
        <v>346</v>
      </c>
      <c r="S178" s="115"/>
      <c r="T178" s="115"/>
    </row>
    <row r="179" spans="2:22" ht="30" customHeight="1" x14ac:dyDescent="0.35">
      <c r="P179" s="119">
        <v>0</v>
      </c>
      <c r="Q179" s="120"/>
      <c r="R179" s="121" t="s">
        <v>347</v>
      </c>
      <c r="S179" s="122"/>
      <c r="T179" s="122"/>
    </row>
    <row r="182" spans="2:22" ht="25" customHeight="1" x14ac:dyDescent="0.35">
      <c r="P182" s="68" t="s">
        <v>330</v>
      </c>
      <c r="Q182" s="68" t="s">
        <v>348</v>
      </c>
      <c r="R182" s="68" t="s">
        <v>349</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218</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40"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62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62</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73</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62</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94</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73</v>
      </c>
      <c r="D17" s="3" t="s">
        <v>94</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94</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94</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94</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94</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94</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94</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16</v>
      </c>
      <c r="D24" s="3" t="s">
        <v>94</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94</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94</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94</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94</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94</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94</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94</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94</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62</v>
      </c>
      <c r="D33" s="3" t="s">
        <v>94</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73</v>
      </c>
      <c r="D34" s="3" t="s">
        <v>94</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94</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16</v>
      </c>
      <c r="D36" s="3" t="s">
        <v>94</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94</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94</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73</v>
      </c>
      <c r="D39" s="3" t="s">
        <v>94</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2" t="s">
        <v>213</v>
      </c>
      <c r="B40" s="6" t="s">
        <v>214</v>
      </c>
      <c r="C40" s="7" t="s">
        <v>16</v>
      </c>
      <c r="D40" s="8" t="s">
        <v>94</v>
      </c>
      <c r="E40" s="9" t="s">
        <v>18</v>
      </c>
      <c r="F40" s="9" t="s">
        <v>19</v>
      </c>
      <c r="G40" s="9" t="s">
        <v>20</v>
      </c>
      <c r="H40" s="9" t="s">
        <v>21</v>
      </c>
      <c r="I40" s="10" t="s">
        <v>21</v>
      </c>
      <c r="J40" s="6" t="s">
        <v>215</v>
      </c>
      <c r="K40" s="6" t="s">
        <v>216</v>
      </c>
      <c r="L40" s="6" t="s">
        <v>217</v>
      </c>
      <c r="M40" s="9" t="str">
        <f t="shared" si="0"/>
        <v>Outstanding</v>
      </c>
      <c r="N40" s="14" t="s">
        <v>21</v>
      </c>
    </row>
    <row r="44" spans="1:14" ht="32" customHeight="1" x14ac:dyDescent="0.35">
      <c r="A44" s="109" t="s">
        <v>218</v>
      </c>
      <c r="B44" s="109"/>
      <c r="C44" s="109"/>
      <c r="D44" s="109"/>
    </row>
  </sheetData>
  <mergeCells count="1">
    <mergeCell ref="A44:D44"/>
  </mergeCells>
  <conditionalFormatting sqref="C2:C40">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4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4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4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40" xr:uid="{00000000-0002-0000-0200-000000000000}">
      <formula1>"Must,Should,Could,Won't,Unassigned"</formula1>
    </dataValidation>
    <dataValidation type="list" showErrorMessage="1" errorTitle="Invalid Value" error="Please select a value from the list: Low, Medium, High, Unassessed." sqref="F2:F40" xr:uid="{00000000-0002-0000-0200-000001000000}">
      <formula1>"Low,Medium,High,Unassessed"</formula1>
    </dataValidation>
    <dataValidation type="list" showErrorMessage="1" errorTitle="Invalid Value" error="Please select a value from the list: Phase1, Phase2, Phase3, Phase4, Phase5, Pending." sqref="G2:G4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0" xr:uid="{00000000-0002-0000-0200-000003000000}">
      <formula1>"Implemented,Testing,Failed,Compensated,Risk Accepted,N/A"</formula1>
    </dataValidation>
  </dataValidations>
  <hyperlinks>
    <hyperlink ref="A4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350</v>
      </c>
      <c r="C2" s="126" t="s">
        <v>350</v>
      </c>
      <c r="D2" s="126" t="s">
        <v>350</v>
      </c>
      <c r="E2" s="126" t="s">
        <v>350</v>
      </c>
      <c r="F2" s="126" t="s">
        <v>350</v>
      </c>
      <c r="G2" s="126" t="s">
        <v>350</v>
      </c>
      <c r="H2" s="130" t="s">
        <v>351</v>
      </c>
      <c r="I2" s="130" t="s">
        <v>351</v>
      </c>
      <c r="J2" s="130" t="s">
        <v>351</v>
      </c>
      <c r="K2" s="130" t="s">
        <v>351</v>
      </c>
      <c r="L2" s="130" t="s">
        <v>351</v>
      </c>
      <c r="M2" s="129" t="s">
        <v>352</v>
      </c>
      <c r="N2" s="129" t="s">
        <v>352</v>
      </c>
      <c r="O2" s="131" t="s">
        <v>353</v>
      </c>
      <c r="P2" s="131" t="s">
        <v>353</v>
      </c>
      <c r="Q2" s="127" t="s">
        <v>12</v>
      </c>
      <c r="R2" s="127" t="s">
        <v>12</v>
      </c>
      <c r="S2" s="127" t="s">
        <v>12</v>
      </c>
      <c r="T2" s="128" t="s">
        <v>354</v>
      </c>
    </row>
    <row r="3" spans="2:20" ht="35" customHeight="1" x14ac:dyDescent="0.35">
      <c r="B3" s="73" t="s">
        <v>355</v>
      </c>
      <c r="C3" s="73" t="s">
        <v>356</v>
      </c>
      <c r="D3" s="73" t="s">
        <v>357</v>
      </c>
      <c r="E3" s="73" t="s">
        <v>358</v>
      </c>
      <c r="F3" s="73" t="s">
        <v>359</v>
      </c>
      <c r="G3" s="73" t="s">
        <v>10</v>
      </c>
      <c r="H3" s="74" t="s">
        <v>360</v>
      </c>
      <c r="I3" s="74" t="s">
        <v>361</v>
      </c>
      <c r="J3" s="74" t="s">
        <v>362</v>
      </c>
      <c r="K3" s="74" t="s">
        <v>363</v>
      </c>
      <c r="L3" s="74" t="s">
        <v>294</v>
      </c>
      <c r="M3" s="75" t="s">
        <v>364</v>
      </c>
      <c r="N3" s="75" t="s">
        <v>365</v>
      </c>
      <c r="O3" s="76" t="s">
        <v>366</v>
      </c>
      <c r="P3" s="76" t="s">
        <v>367</v>
      </c>
      <c r="Q3" s="77" t="s">
        <v>12</v>
      </c>
      <c r="R3" s="77" t="s">
        <v>368</v>
      </c>
      <c r="S3" s="77" t="s">
        <v>369</v>
      </c>
      <c r="T3" s="78" t="s">
        <v>370</v>
      </c>
    </row>
    <row r="4" spans="2:20" ht="60" customHeight="1" x14ac:dyDescent="0.35">
      <c r="B4" s="79" t="s">
        <v>371</v>
      </c>
      <c r="C4" s="79" t="s">
        <v>372</v>
      </c>
      <c r="D4" s="79" t="s">
        <v>373</v>
      </c>
      <c r="E4" s="79" t="s">
        <v>374</v>
      </c>
      <c r="F4" s="79" t="s">
        <v>375</v>
      </c>
      <c r="G4" s="79" t="s">
        <v>376</v>
      </c>
      <c r="H4" s="79" t="s">
        <v>377</v>
      </c>
      <c r="I4" s="79" t="s">
        <v>378</v>
      </c>
      <c r="J4" s="79" t="s">
        <v>379</v>
      </c>
      <c r="K4" s="79" t="s">
        <v>380</v>
      </c>
      <c r="L4" s="79" t="s">
        <v>381</v>
      </c>
      <c r="M4" s="79" t="s">
        <v>382</v>
      </c>
      <c r="N4" s="79" t="s">
        <v>383</v>
      </c>
      <c r="O4" s="79" t="s">
        <v>384</v>
      </c>
      <c r="P4" s="79" t="s">
        <v>385</v>
      </c>
      <c r="Q4" s="79" t="s">
        <v>386</v>
      </c>
      <c r="R4" s="79" t="s">
        <v>387</v>
      </c>
      <c r="S4" s="79" t="s">
        <v>388</v>
      </c>
      <c r="T4" s="79" t="s">
        <v>389</v>
      </c>
    </row>
    <row r="5" spans="2:20" ht="60" customHeight="1" x14ac:dyDescent="0.35">
      <c r="B5" s="41" t="s">
        <v>390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391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392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393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394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395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396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397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398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399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400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401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402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403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404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405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406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407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408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409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410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411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412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413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414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415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416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417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418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419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420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421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422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423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424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425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426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427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428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429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430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431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432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433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434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435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436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437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438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439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218</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440</v>
      </c>
      <c r="B1" s="107" t="s">
        <v>0</v>
      </c>
      <c r="C1" s="107" t="s">
        <v>441</v>
      </c>
      <c r="D1" s="107" t="s">
        <v>10</v>
      </c>
      <c r="E1" s="107" t="s">
        <v>442</v>
      </c>
      <c r="F1" s="107" t="s">
        <v>443</v>
      </c>
      <c r="G1" s="107" t="s">
        <v>444</v>
      </c>
      <c r="H1" s="107" t="s">
        <v>445</v>
      </c>
      <c r="I1" s="107" t="s">
        <v>446</v>
      </c>
      <c r="J1" s="107" t="s">
        <v>447</v>
      </c>
      <c r="K1" s="107" t="s">
        <v>448</v>
      </c>
      <c r="L1" s="107" t="s">
        <v>449</v>
      </c>
      <c r="M1" s="107" t="s">
        <v>450</v>
      </c>
      <c r="N1" s="107" t="s">
        <v>451</v>
      </c>
      <c r="O1" s="107" t="s">
        <v>452</v>
      </c>
      <c r="P1" s="107" t="s">
        <v>453</v>
      </c>
      <c r="Q1" s="107" t="s">
        <v>454</v>
      </c>
      <c r="R1" s="107" t="s">
        <v>455</v>
      </c>
      <c r="S1" s="107" t="s">
        <v>456</v>
      </c>
      <c r="T1" s="107" t="s">
        <v>457</v>
      </c>
      <c r="U1" s="107" t="s">
        <v>458</v>
      </c>
      <c r="V1" s="107" t="s">
        <v>459</v>
      </c>
      <c r="W1" s="107" t="s">
        <v>460</v>
      </c>
      <c r="X1" s="107" t="s">
        <v>461</v>
      </c>
      <c r="Y1" s="107" t="s">
        <v>462</v>
      </c>
      <c r="Z1" s="107" t="s">
        <v>463</v>
      </c>
      <c r="AA1" s="107" t="s">
        <v>464</v>
      </c>
      <c r="AB1" s="107" t="s">
        <v>465</v>
      </c>
      <c r="AC1" s="107" t="s">
        <v>466</v>
      </c>
      <c r="AD1" s="107" t="s">
        <v>467</v>
      </c>
      <c r="AE1" s="107" t="s">
        <v>468</v>
      </c>
      <c r="AF1" s="107" t="s">
        <v>469</v>
      </c>
      <c r="AG1" s="107" t="s">
        <v>470</v>
      </c>
      <c r="AH1" s="107" t="s">
        <v>471</v>
      </c>
      <c r="AI1" s="107" t="s">
        <v>472</v>
      </c>
      <c r="AJ1" s="107" t="s">
        <v>473</v>
      </c>
      <c r="AK1" s="107" t="s">
        <v>474</v>
      </c>
      <c r="AL1" s="107" t="s">
        <v>475</v>
      </c>
      <c r="AM1" s="107" t="s">
        <v>476</v>
      </c>
      <c r="AN1" s="107" t="s">
        <v>477</v>
      </c>
      <c r="AO1" s="107" t="s">
        <v>478</v>
      </c>
      <c r="AP1" s="107" t="s">
        <v>479</v>
      </c>
      <c r="AQ1" s="107" t="s">
        <v>480</v>
      </c>
      <c r="AR1" s="107" t="s">
        <v>481</v>
      </c>
      <c r="AS1" s="107" t="s">
        <v>482</v>
      </c>
      <c r="AT1" s="107" t="s">
        <v>483</v>
      </c>
      <c r="AU1" s="107" t="s">
        <v>484</v>
      </c>
      <c r="AV1" s="107" t="s">
        <v>485</v>
      </c>
      <c r="AW1" s="108" t="s">
        <v>486</v>
      </c>
    </row>
    <row r="2" spans="1:49" ht="60" customHeight="1" outlineLevel="1" x14ac:dyDescent="0.35">
      <c r="A2" s="100" t="s">
        <v>487</v>
      </c>
      <c r="B2" s="83">
        <v>1</v>
      </c>
      <c r="C2" s="85" t="s">
        <v>21</v>
      </c>
      <c r="D2" s="87" t="s">
        <v>488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487</v>
      </c>
      <c r="B3" s="84" t="s">
        <v>489</v>
      </c>
      <c r="C3" s="86" t="s">
        <v>490</v>
      </c>
      <c r="D3" s="88" t="s">
        <v>491</v>
      </c>
      <c r="E3" s="88" t="s">
        <v>492</v>
      </c>
      <c r="F3" s="89" t="s">
        <v>493</v>
      </c>
      <c r="G3" s="89" t="s">
        <v>494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487</v>
      </c>
      <c r="B4" s="84" t="s">
        <v>495</v>
      </c>
      <c r="C4" s="86" t="s">
        <v>496</v>
      </c>
      <c r="D4" s="88" t="s">
        <v>497</v>
      </c>
      <c r="E4" s="88" t="s">
        <v>498</v>
      </c>
      <c r="F4" s="89" t="s">
        <v>493</v>
      </c>
      <c r="G4" s="89" t="s">
        <v>499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487</v>
      </c>
      <c r="B5" s="84" t="s">
        <v>500</v>
      </c>
      <c r="C5" s="86" t="s">
        <v>501</v>
      </c>
      <c r="D5" s="88" t="s">
        <v>502</v>
      </c>
      <c r="E5" s="88" t="s">
        <v>503</v>
      </c>
      <c r="F5" s="89" t="s">
        <v>493</v>
      </c>
      <c r="G5" s="89" t="s">
        <v>504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487</v>
      </c>
      <c r="B6" s="84" t="s">
        <v>505</v>
      </c>
      <c r="C6" s="86" t="s">
        <v>506</v>
      </c>
      <c r="D6" s="88" t="s">
        <v>507</v>
      </c>
      <c r="E6" s="88" t="s">
        <v>508</v>
      </c>
      <c r="F6" s="89" t="s">
        <v>493</v>
      </c>
      <c r="G6" s="89" t="s">
        <v>494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487</v>
      </c>
      <c r="B7" s="84" t="s">
        <v>509</v>
      </c>
      <c r="C7" s="86" t="s">
        <v>510</v>
      </c>
      <c r="D7" s="88" t="s">
        <v>511</v>
      </c>
      <c r="E7" s="88" t="s">
        <v>512</v>
      </c>
      <c r="F7" s="89" t="s">
        <v>493</v>
      </c>
      <c r="G7" s="89" t="s">
        <v>504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513</v>
      </c>
      <c r="B8" s="83">
        <v>2</v>
      </c>
      <c r="C8" s="85" t="s">
        <v>21</v>
      </c>
      <c r="D8" s="87" t="s">
        <v>514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513</v>
      </c>
      <c r="B9" s="84" t="s">
        <v>515</v>
      </c>
      <c r="C9" s="86" t="s">
        <v>516</v>
      </c>
      <c r="D9" s="88" t="s">
        <v>517</v>
      </c>
      <c r="E9" s="88" t="s">
        <v>518</v>
      </c>
      <c r="F9" s="89" t="s">
        <v>519</v>
      </c>
      <c r="G9" s="89" t="s">
        <v>494</v>
      </c>
      <c r="H9" s="89">
        <v>1</v>
      </c>
      <c r="I9" s="91">
        <f>IF(COUNTIF(J9:AW9,"&lt;&gt;")=0,"",SUMPRODUCT(((Recommendations[ImplStatus]="Implemented")+(Recommendations[ImplStatus]="Compensated"))*ISNUMBER(MATCH(Recommendations[Id],J9:AW9,0)))/COUNTIF(J9:AW9,"&lt;&gt;"))</f>
        <v>0</v>
      </c>
      <c r="J9" s="93" t="s">
        <v>45</v>
      </c>
      <c r="K9" s="93" t="s">
        <v>50</v>
      </c>
      <c r="L9" s="93" t="s">
        <v>60</v>
      </c>
      <c r="M9" s="93" t="s">
        <v>71</v>
      </c>
      <c r="N9" s="93" t="s">
        <v>87</v>
      </c>
      <c r="O9" s="93" t="s">
        <v>143</v>
      </c>
      <c r="P9" s="93" t="s">
        <v>213</v>
      </c>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513</v>
      </c>
      <c r="B10" s="84" t="s">
        <v>520</v>
      </c>
      <c r="C10" s="86" t="s">
        <v>521</v>
      </c>
      <c r="D10" s="88" t="s">
        <v>522</v>
      </c>
      <c r="E10" s="88" t="s">
        <v>523</v>
      </c>
      <c r="F10" s="89" t="s">
        <v>519</v>
      </c>
      <c r="G10" s="89" t="s">
        <v>494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513</v>
      </c>
      <c r="B11" s="84" t="s">
        <v>524</v>
      </c>
      <c r="C11" s="86" t="s">
        <v>525</v>
      </c>
      <c r="D11" s="88" t="s">
        <v>526</v>
      </c>
      <c r="E11" s="88" t="s">
        <v>527</v>
      </c>
      <c r="F11" s="89" t="s">
        <v>519</v>
      </c>
      <c r="G11" s="89" t="s">
        <v>499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513</v>
      </c>
      <c r="B12" s="84" t="s">
        <v>528</v>
      </c>
      <c r="C12" s="86" t="s">
        <v>529</v>
      </c>
      <c r="D12" s="88" t="s">
        <v>530</v>
      </c>
      <c r="E12" s="88" t="s">
        <v>531</v>
      </c>
      <c r="F12" s="89" t="s">
        <v>519</v>
      </c>
      <c r="G12" s="89" t="s">
        <v>504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513</v>
      </c>
      <c r="B13" s="84" t="s">
        <v>532</v>
      </c>
      <c r="C13" s="86" t="s">
        <v>533</v>
      </c>
      <c r="D13" s="88" t="s">
        <v>534</v>
      </c>
      <c r="E13" s="88" t="s">
        <v>535</v>
      </c>
      <c r="F13" s="89" t="s">
        <v>519</v>
      </c>
      <c r="G13" s="89" t="s">
        <v>536</v>
      </c>
      <c r="H13" s="89">
        <v>2</v>
      </c>
      <c r="I13" s="91">
        <f>IF(COUNTIF(J13:AW13,"&lt;&gt;")=0,"",SUMPRODUCT(((Recommendations[ImplStatus]="Implemented")+(Recommendations[ImplStatus]="Compensated"))*ISNUMBER(MATCH(Recommendations[Id],J13:AW13,0)))/COUNTIF(J13:AW13,"&lt;&gt;"))</f>
        <v>0</v>
      </c>
      <c r="J13" s="93" t="s">
        <v>148</v>
      </c>
      <c r="K13" s="93" t="s">
        <v>168</v>
      </c>
      <c r="L13" s="93" t="s">
        <v>198</v>
      </c>
      <c r="M13" s="93" t="s">
        <v>203</v>
      </c>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513</v>
      </c>
      <c r="B14" s="84" t="s">
        <v>537</v>
      </c>
      <c r="C14" s="86" t="s">
        <v>538</v>
      </c>
      <c r="D14" s="88" t="s">
        <v>539</v>
      </c>
      <c r="E14" s="88" t="s">
        <v>540</v>
      </c>
      <c r="F14" s="89" t="s">
        <v>519</v>
      </c>
      <c r="G14" s="89" t="s">
        <v>536</v>
      </c>
      <c r="H14" s="89">
        <v>2</v>
      </c>
      <c r="I14" s="91">
        <f>IF(COUNTIF(J14:AW14,"&lt;&gt;")=0,"",SUMPRODUCT(((Recommendations[ImplStatus]="Implemented")+(Recommendations[ImplStatus]="Compensated"))*ISNUMBER(MATCH(Recommendations[Id],J14:AW14,0)))/COUNTIF(J14:AW14,"&lt;&gt;"))</f>
        <v>0</v>
      </c>
      <c r="J14" s="93" t="s">
        <v>148</v>
      </c>
      <c r="K14" s="93" t="s">
        <v>168</v>
      </c>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513</v>
      </c>
      <c r="B15" s="84" t="s">
        <v>541</v>
      </c>
      <c r="C15" s="86" t="s">
        <v>542</v>
      </c>
      <c r="D15" s="88" t="s">
        <v>543</v>
      </c>
      <c r="E15" s="88" t="s">
        <v>544</v>
      </c>
      <c r="F15" s="89" t="s">
        <v>519</v>
      </c>
      <c r="G15" s="89" t="s">
        <v>536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545</v>
      </c>
      <c r="B16" s="83">
        <v>3</v>
      </c>
      <c r="C16" s="85" t="s">
        <v>21</v>
      </c>
      <c r="D16" s="87" t="s">
        <v>546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545</v>
      </c>
      <c r="B17" s="84" t="s">
        <v>547</v>
      </c>
      <c r="C17" s="86" t="s">
        <v>548</v>
      </c>
      <c r="D17" s="88" t="s">
        <v>549</v>
      </c>
      <c r="E17" s="88" t="s">
        <v>550</v>
      </c>
      <c r="F17" s="89" t="s">
        <v>551</v>
      </c>
      <c r="G17" s="89" t="s">
        <v>552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545</v>
      </c>
      <c r="B18" s="84" t="s">
        <v>553</v>
      </c>
      <c r="C18" s="86" t="s">
        <v>554</v>
      </c>
      <c r="D18" s="88" t="s">
        <v>555</v>
      </c>
      <c r="E18" s="88" t="s">
        <v>556</v>
      </c>
      <c r="F18" s="89" t="s">
        <v>551</v>
      </c>
      <c r="G18" s="89" t="s">
        <v>494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545</v>
      </c>
      <c r="B19" s="84" t="s">
        <v>557</v>
      </c>
      <c r="C19" s="86" t="s">
        <v>558</v>
      </c>
      <c r="D19" s="88" t="s">
        <v>559</v>
      </c>
      <c r="E19" s="88" t="s">
        <v>560</v>
      </c>
      <c r="F19" s="89" t="s">
        <v>551</v>
      </c>
      <c r="G19" s="89" t="s">
        <v>536</v>
      </c>
      <c r="H19" s="89">
        <v>1</v>
      </c>
      <c r="I19" s="91">
        <f>IF(COUNTIF(J19:AW19,"&lt;&gt;")=0,"",SUMPRODUCT(((Recommendations[ImplStatus]="Implemented")+(Recommendations[ImplStatus]="Compensated"))*ISNUMBER(MATCH(Recommendations[Id],J19:AW19,0)))/COUNTIF(J19:AW19,"&lt;&gt;"))</f>
        <v>0</v>
      </c>
      <c r="J19" s="93" t="s">
        <v>158</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545</v>
      </c>
      <c r="B20" s="84" t="s">
        <v>561</v>
      </c>
      <c r="C20" s="86" t="s">
        <v>562</v>
      </c>
      <c r="D20" s="88" t="s">
        <v>563</v>
      </c>
      <c r="E20" s="88" t="s">
        <v>564</v>
      </c>
      <c r="F20" s="89" t="s">
        <v>551</v>
      </c>
      <c r="G20" s="89" t="s">
        <v>536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545</v>
      </c>
      <c r="B21" s="84" t="s">
        <v>565</v>
      </c>
      <c r="C21" s="86" t="s">
        <v>566</v>
      </c>
      <c r="D21" s="88" t="s">
        <v>567</v>
      </c>
      <c r="E21" s="88" t="s">
        <v>568</v>
      </c>
      <c r="F21" s="89" t="s">
        <v>551</v>
      </c>
      <c r="G21" s="89" t="s">
        <v>536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545</v>
      </c>
      <c r="B22" s="84" t="s">
        <v>569</v>
      </c>
      <c r="C22" s="86" t="s">
        <v>570</v>
      </c>
      <c r="D22" s="88" t="s">
        <v>571</v>
      </c>
      <c r="E22" s="88" t="s">
        <v>572</v>
      </c>
      <c r="F22" s="89" t="s">
        <v>551</v>
      </c>
      <c r="G22" s="89" t="s">
        <v>536</v>
      </c>
      <c r="H22" s="89">
        <v>1</v>
      </c>
      <c r="I22" s="91">
        <f>IF(COUNTIF(J22:AW22,"&lt;&gt;")=0,"",SUMPRODUCT(((Recommendations[ImplStatus]="Implemented")+(Recommendations[ImplStatus]="Compensated"))*ISNUMBER(MATCH(Recommendations[Id],J22:AW22,0)))/COUNTIF(J22:AW22,"&lt;&gt;"))</f>
        <v>0</v>
      </c>
      <c r="J22" s="93" t="s">
        <v>138</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545</v>
      </c>
      <c r="B23" s="84" t="s">
        <v>573</v>
      </c>
      <c r="C23" s="86" t="s">
        <v>574</v>
      </c>
      <c r="D23" s="88" t="s">
        <v>575</v>
      </c>
      <c r="E23" s="88" t="s">
        <v>576</v>
      </c>
      <c r="F23" s="89" t="s">
        <v>551</v>
      </c>
      <c r="G23" s="89" t="s">
        <v>494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545</v>
      </c>
      <c r="B24" s="84" t="s">
        <v>577</v>
      </c>
      <c r="C24" s="86" t="s">
        <v>578</v>
      </c>
      <c r="D24" s="88" t="s">
        <v>579</v>
      </c>
      <c r="E24" s="88" t="s">
        <v>580</v>
      </c>
      <c r="F24" s="89" t="s">
        <v>551</v>
      </c>
      <c r="G24" s="89" t="s">
        <v>494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545</v>
      </c>
      <c r="B25" s="84" t="s">
        <v>581</v>
      </c>
      <c r="C25" s="86" t="s">
        <v>582</v>
      </c>
      <c r="D25" s="88" t="s">
        <v>583</v>
      </c>
      <c r="E25" s="88" t="s">
        <v>584</v>
      </c>
      <c r="F25" s="89" t="s">
        <v>551</v>
      </c>
      <c r="G25" s="89" t="s">
        <v>536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545</v>
      </c>
      <c r="B26" s="84" t="s">
        <v>585</v>
      </c>
      <c r="C26" s="86" t="s">
        <v>586</v>
      </c>
      <c r="D26" s="88" t="s">
        <v>587</v>
      </c>
      <c r="E26" s="88" t="s">
        <v>588</v>
      </c>
      <c r="F26" s="89" t="s">
        <v>551</v>
      </c>
      <c r="G26" s="89" t="s">
        <v>536</v>
      </c>
      <c r="H26" s="89">
        <v>2</v>
      </c>
      <c r="I26" s="91">
        <f>IF(COUNTIF(J26:AW26,"&lt;&gt;")=0,"",SUMPRODUCT(((Recommendations[ImplStatus]="Implemented")+(Recommendations[ImplStatus]="Compensated"))*ISNUMBER(MATCH(Recommendations[Id],J26:AW26,0)))/COUNTIF(J26:AW26,"&lt;&gt;"))</f>
        <v>0</v>
      </c>
      <c r="J26" s="93" t="s">
        <v>128</v>
      </c>
      <c r="K26" s="93" t="s">
        <v>163</v>
      </c>
      <c r="L26" s="93" t="s">
        <v>188</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545</v>
      </c>
      <c r="B27" s="84" t="s">
        <v>589</v>
      </c>
      <c r="C27" s="86" t="s">
        <v>590</v>
      </c>
      <c r="D27" s="88" t="s">
        <v>591</v>
      </c>
      <c r="E27" s="88" t="s">
        <v>592</v>
      </c>
      <c r="F27" s="89" t="s">
        <v>551</v>
      </c>
      <c r="G27" s="89" t="s">
        <v>536</v>
      </c>
      <c r="H27" s="89">
        <v>2</v>
      </c>
      <c r="I27" s="91">
        <f>IF(COUNTIF(J27:AW27,"&lt;&gt;")=0,"",SUMPRODUCT(((Recommendations[ImplStatus]="Implemented")+(Recommendations[ImplStatus]="Compensated"))*ISNUMBER(MATCH(Recommendations[Id],J27:AW27,0)))/COUNTIF(J27:AW27,"&lt;&gt;"))</f>
        <v>0</v>
      </c>
      <c r="J27" s="93" t="s">
        <v>138</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545</v>
      </c>
      <c r="B28" s="84" t="s">
        <v>593</v>
      </c>
      <c r="C28" s="86" t="s">
        <v>594</v>
      </c>
      <c r="D28" s="88" t="s">
        <v>595</v>
      </c>
      <c r="E28" s="88" t="s">
        <v>596</v>
      </c>
      <c r="F28" s="89" t="s">
        <v>551</v>
      </c>
      <c r="G28" s="89" t="s">
        <v>536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545</v>
      </c>
      <c r="B29" s="84" t="s">
        <v>597</v>
      </c>
      <c r="C29" s="86" t="s">
        <v>598</v>
      </c>
      <c r="D29" s="88" t="s">
        <v>599</v>
      </c>
      <c r="E29" s="88" t="s">
        <v>600</v>
      </c>
      <c r="F29" s="89" t="s">
        <v>551</v>
      </c>
      <c r="G29" s="89" t="s">
        <v>536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545</v>
      </c>
      <c r="B30" s="84" t="s">
        <v>601</v>
      </c>
      <c r="C30" s="86" t="s">
        <v>602</v>
      </c>
      <c r="D30" s="88" t="s">
        <v>603</v>
      </c>
      <c r="E30" s="88" t="s">
        <v>604</v>
      </c>
      <c r="F30" s="89" t="s">
        <v>551</v>
      </c>
      <c r="G30" s="89" t="s">
        <v>504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605</v>
      </c>
      <c r="B31" s="83">
        <v>4</v>
      </c>
      <c r="C31" s="85" t="s">
        <v>21</v>
      </c>
      <c r="D31" s="87" t="s">
        <v>606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605</v>
      </c>
      <c r="B32" s="84" t="s">
        <v>607</v>
      </c>
      <c r="C32" s="86" t="s">
        <v>608</v>
      </c>
      <c r="D32" s="88" t="s">
        <v>609</v>
      </c>
      <c r="E32" s="88" t="s">
        <v>610</v>
      </c>
      <c r="F32" s="89" t="s">
        <v>611</v>
      </c>
      <c r="G32" s="89" t="s">
        <v>552</v>
      </c>
      <c r="H32" s="89">
        <v>1</v>
      </c>
      <c r="I32" s="91">
        <f>IF(COUNTIF(J32:AW32,"&lt;&gt;")=0,"",SUMPRODUCT(((Recommendations[ImplStatus]="Implemented")+(Recommendations[ImplStatus]="Compensated"))*ISNUMBER(MATCH(Recommendations[Id],J32:AW32,0)))/COUNTIF(J32:AW32,"&lt;&gt;"))</f>
        <v>0</v>
      </c>
      <c r="J32" s="93" t="s">
        <v>14</v>
      </c>
      <c r="K32" s="93" t="s">
        <v>25</v>
      </c>
      <c r="L32" s="93" t="s">
        <v>40</v>
      </c>
      <c r="M32" s="93" t="s">
        <v>66</v>
      </c>
      <c r="N32" s="93" t="s">
        <v>77</v>
      </c>
      <c r="O32" s="93" t="s">
        <v>92</v>
      </c>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605</v>
      </c>
      <c r="B33" s="84" t="s">
        <v>612</v>
      </c>
      <c r="C33" s="86" t="s">
        <v>613</v>
      </c>
      <c r="D33" s="88" t="s">
        <v>614</v>
      </c>
      <c r="E33" s="88" t="s">
        <v>615</v>
      </c>
      <c r="F33" s="89" t="s">
        <v>611</v>
      </c>
      <c r="G33" s="89" t="s">
        <v>552</v>
      </c>
      <c r="H33" s="89">
        <v>1</v>
      </c>
      <c r="I33" s="91">
        <f>IF(COUNTIF(J33:AW33,"&lt;&gt;")=0,"",SUMPRODUCT(((Recommendations[ImplStatus]="Implemented")+(Recommendations[ImplStatus]="Compensated"))*ISNUMBER(MATCH(Recommendations[Id],J33:AW33,0)))/COUNTIF(J33:AW33,"&lt;&gt;"))</f>
        <v>0</v>
      </c>
      <c r="J33" s="93" t="s">
        <v>14</v>
      </c>
      <c r="K33" s="93" t="s">
        <v>25</v>
      </c>
      <c r="L33" s="93" t="s">
        <v>40</v>
      </c>
      <c r="M33" s="93" t="s">
        <v>66</v>
      </c>
      <c r="N33" s="93" t="s">
        <v>77</v>
      </c>
      <c r="O33" s="93" t="s">
        <v>92</v>
      </c>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605</v>
      </c>
      <c r="B34" s="84" t="s">
        <v>616</v>
      </c>
      <c r="C34" s="86" t="s">
        <v>617</v>
      </c>
      <c r="D34" s="88" t="s">
        <v>618</v>
      </c>
      <c r="E34" s="88" t="s">
        <v>619</v>
      </c>
      <c r="F34" s="89" t="s">
        <v>493</v>
      </c>
      <c r="G34" s="89" t="s">
        <v>536</v>
      </c>
      <c r="H34" s="89">
        <v>1</v>
      </c>
      <c r="I34" s="91">
        <f>IF(COUNTIF(J34:AW34,"&lt;&gt;")=0,"",SUMPRODUCT(((Recommendations[ImplStatus]="Implemented")+(Recommendations[ImplStatus]="Compensated"))*ISNUMBER(MATCH(Recommendations[Id],J34:AW34,0)))/COUNTIF(J34:AW34,"&lt;&gt;"))</f>
        <v>0</v>
      </c>
      <c r="J34" s="93" t="s">
        <v>118</v>
      </c>
      <c r="K34" s="93" t="s">
        <v>123</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605</v>
      </c>
      <c r="B35" s="84" t="s">
        <v>620</v>
      </c>
      <c r="C35" s="86" t="s">
        <v>621</v>
      </c>
      <c r="D35" s="88" t="s">
        <v>622</v>
      </c>
      <c r="E35" s="88" t="s">
        <v>623</v>
      </c>
      <c r="F35" s="89" t="s">
        <v>493</v>
      </c>
      <c r="G35" s="89" t="s">
        <v>536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605</v>
      </c>
      <c r="B36" s="84" t="s">
        <v>624</v>
      </c>
      <c r="C36" s="86" t="s">
        <v>625</v>
      </c>
      <c r="D36" s="88" t="s">
        <v>626</v>
      </c>
      <c r="E36" s="88" t="s">
        <v>627</v>
      </c>
      <c r="F36" s="89" t="s">
        <v>493</v>
      </c>
      <c r="G36" s="89" t="s">
        <v>536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605</v>
      </c>
      <c r="B37" s="84" t="s">
        <v>628</v>
      </c>
      <c r="C37" s="86" t="s">
        <v>629</v>
      </c>
      <c r="D37" s="88" t="s">
        <v>630</v>
      </c>
      <c r="E37" s="88" t="s">
        <v>631</v>
      </c>
      <c r="F37" s="89" t="s">
        <v>493</v>
      </c>
      <c r="G37" s="89" t="s">
        <v>536</v>
      </c>
      <c r="H37" s="89">
        <v>1</v>
      </c>
      <c r="I37" s="91">
        <f>IF(COUNTIF(J37:AW37,"&lt;&gt;")=0,"",SUMPRODUCT(((Recommendations[ImplStatus]="Implemented")+(Recommendations[ImplStatus]="Compensated"))*ISNUMBER(MATCH(Recommendations[Id],J37:AW37,0)))/COUNTIF(J37:AW37,"&lt;&gt;"))</f>
        <v>0</v>
      </c>
      <c r="J37" s="93" t="s">
        <v>45</v>
      </c>
      <c r="K37" s="93" t="s">
        <v>50</v>
      </c>
      <c r="L37" s="93" t="s">
        <v>60</v>
      </c>
      <c r="M37" s="93" t="s">
        <v>71</v>
      </c>
      <c r="N37" s="93" t="s">
        <v>87</v>
      </c>
      <c r="O37" s="93" t="s">
        <v>143</v>
      </c>
      <c r="P37" s="93" t="s">
        <v>213</v>
      </c>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605</v>
      </c>
      <c r="B38" s="84" t="s">
        <v>632</v>
      </c>
      <c r="C38" s="86" t="s">
        <v>633</v>
      </c>
      <c r="D38" s="88" t="s">
        <v>634</v>
      </c>
      <c r="E38" s="88" t="s">
        <v>635</v>
      </c>
      <c r="F38" s="89" t="s">
        <v>636</v>
      </c>
      <c r="G38" s="89" t="s">
        <v>536</v>
      </c>
      <c r="H38" s="89">
        <v>1</v>
      </c>
      <c r="I38" s="91">
        <f>IF(COUNTIF(J38:AW38,"&lt;&gt;")=0,"",SUMPRODUCT(((Recommendations[ImplStatus]="Implemented")+(Recommendations[ImplStatus]="Compensated"))*ISNUMBER(MATCH(Recommendations[Id],J38:AW38,0)))/COUNTIF(J38:AW38,"&lt;&gt;"))</f>
        <v>0</v>
      </c>
      <c r="J38" s="93" t="s">
        <v>98</v>
      </c>
      <c r="K38" s="93" t="s">
        <v>103</v>
      </c>
      <c r="L38" s="93" t="s">
        <v>108</v>
      </c>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605</v>
      </c>
      <c r="B39" s="84" t="s">
        <v>637</v>
      </c>
      <c r="C39" s="86" t="s">
        <v>638</v>
      </c>
      <c r="D39" s="88" t="s">
        <v>639</v>
      </c>
      <c r="E39" s="88" t="s">
        <v>640</v>
      </c>
      <c r="F39" s="89" t="s">
        <v>493</v>
      </c>
      <c r="G39" s="89" t="s">
        <v>536</v>
      </c>
      <c r="H39" s="89">
        <v>2</v>
      </c>
      <c r="I39" s="91">
        <f>IF(COUNTIF(J39:AW39,"&lt;&gt;")=0,"",SUMPRODUCT(((Recommendations[ImplStatus]="Implemented")+(Recommendations[ImplStatus]="Compensated"))*ISNUMBER(MATCH(Recommendations[Id],J39:AW39,0)))/COUNTIF(J39:AW39,"&lt;&gt;"))</f>
        <v>0</v>
      </c>
      <c r="J39" s="93" t="s">
        <v>82</v>
      </c>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605</v>
      </c>
      <c r="B40" s="84" t="s">
        <v>641</v>
      </c>
      <c r="C40" s="86" t="s">
        <v>642</v>
      </c>
      <c r="D40" s="88" t="s">
        <v>643</v>
      </c>
      <c r="E40" s="88" t="s">
        <v>644</v>
      </c>
      <c r="F40" s="89" t="s">
        <v>493</v>
      </c>
      <c r="G40" s="89" t="s">
        <v>536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605</v>
      </c>
      <c r="B41" s="84" t="s">
        <v>645</v>
      </c>
      <c r="C41" s="86" t="s">
        <v>646</v>
      </c>
      <c r="D41" s="88" t="s">
        <v>647</v>
      </c>
      <c r="E41" s="88" t="s">
        <v>648</v>
      </c>
      <c r="F41" s="89" t="s">
        <v>493</v>
      </c>
      <c r="G41" s="89" t="s">
        <v>536</v>
      </c>
      <c r="H41" s="89">
        <v>2</v>
      </c>
      <c r="I41" s="91">
        <f>IF(COUNTIF(J41:AW41,"&lt;&gt;")=0,"",SUMPRODUCT(((Recommendations[ImplStatus]="Implemented")+(Recommendations[ImplStatus]="Compensated"))*ISNUMBER(MATCH(Recommendations[Id],J41:AW41,0)))/COUNTIF(J41:AW41,"&lt;&gt;"))</f>
        <v>0</v>
      </c>
      <c r="J41" s="93" t="s">
        <v>113</v>
      </c>
      <c r="K41" s="93" t="s">
        <v>123</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605</v>
      </c>
      <c r="B42" s="84" t="s">
        <v>649</v>
      </c>
      <c r="C42" s="86" t="s">
        <v>650</v>
      </c>
      <c r="D42" s="88" t="s">
        <v>651</v>
      </c>
      <c r="E42" s="88" t="s">
        <v>652</v>
      </c>
      <c r="F42" s="89" t="s">
        <v>551</v>
      </c>
      <c r="G42" s="89" t="s">
        <v>536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605</v>
      </c>
      <c r="B43" s="84" t="s">
        <v>653</v>
      </c>
      <c r="C43" s="86" t="s">
        <v>654</v>
      </c>
      <c r="D43" s="88" t="s">
        <v>655</v>
      </c>
      <c r="E43" s="88" t="s">
        <v>656</v>
      </c>
      <c r="F43" s="89" t="s">
        <v>551</v>
      </c>
      <c r="G43" s="89" t="s">
        <v>536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657</v>
      </c>
      <c r="B44" s="83">
        <v>5</v>
      </c>
      <c r="C44" s="85" t="s">
        <v>21</v>
      </c>
      <c r="D44" s="87" t="s">
        <v>658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657</v>
      </c>
      <c r="B45" s="84" t="s">
        <v>659</v>
      </c>
      <c r="C45" s="86" t="s">
        <v>660</v>
      </c>
      <c r="D45" s="88" t="s">
        <v>661</v>
      </c>
      <c r="E45" s="88" t="s">
        <v>662</v>
      </c>
      <c r="F45" s="89" t="s">
        <v>636</v>
      </c>
      <c r="G45" s="89" t="s">
        <v>494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657</v>
      </c>
      <c r="B46" s="84" t="s">
        <v>663</v>
      </c>
      <c r="C46" s="86" t="s">
        <v>664</v>
      </c>
      <c r="D46" s="88" t="s">
        <v>665</v>
      </c>
      <c r="E46" s="88" t="s">
        <v>666</v>
      </c>
      <c r="F46" s="89" t="s">
        <v>636</v>
      </c>
      <c r="G46" s="89" t="s">
        <v>536</v>
      </c>
      <c r="H46" s="89">
        <v>1</v>
      </c>
      <c r="I46" s="91">
        <f>IF(COUNTIF(J46:AW46,"&lt;&gt;")=0,"",SUMPRODUCT(((Recommendations[ImplStatus]="Implemented")+(Recommendations[ImplStatus]="Compensated"))*ISNUMBER(MATCH(Recommendations[Id],J46:AW46,0)))/COUNTIF(J46:AW46,"&lt;&gt;"))</f>
        <v>0</v>
      </c>
      <c r="J46" s="93" t="s">
        <v>98</v>
      </c>
      <c r="K46" s="93" t="s">
        <v>103</v>
      </c>
      <c r="L46" s="93" t="s">
        <v>108</v>
      </c>
      <c r="M46" s="93" t="s">
        <v>113</v>
      </c>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657</v>
      </c>
      <c r="B47" s="84" t="s">
        <v>667</v>
      </c>
      <c r="C47" s="86" t="s">
        <v>668</v>
      </c>
      <c r="D47" s="88" t="s">
        <v>669</v>
      </c>
      <c r="E47" s="88" t="s">
        <v>670</v>
      </c>
      <c r="F47" s="89" t="s">
        <v>636</v>
      </c>
      <c r="G47" s="89" t="s">
        <v>536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657</v>
      </c>
      <c r="B48" s="84" t="s">
        <v>671</v>
      </c>
      <c r="C48" s="86" t="s">
        <v>672</v>
      </c>
      <c r="D48" s="88" t="s">
        <v>673</v>
      </c>
      <c r="E48" s="88" t="s">
        <v>674</v>
      </c>
      <c r="F48" s="89" t="s">
        <v>636</v>
      </c>
      <c r="G48" s="89" t="s">
        <v>536</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657</v>
      </c>
      <c r="B49" s="84" t="s">
        <v>675</v>
      </c>
      <c r="C49" s="86" t="s">
        <v>676</v>
      </c>
      <c r="D49" s="88" t="s">
        <v>677</v>
      </c>
      <c r="E49" s="88" t="s">
        <v>678</v>
      </c>
      <c r="F49" s="89" t="s">
        <v>636</v>
      </c>
      <c r="G49" s="89" t="s">
        <v>494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657</v>
      </c>
      <c r="B50" s="84" t="s">
        <v>679</v>
      </c>
      <c r="C50" s="86" t="s">
        <v>680</v>
      </c>
      <c r="D50" s="88" t="s">
        <v>681</v>
      </c>
      <c r="E50" s="88" t="s">
        <v>682</v>
      </c>
      <c r="F50" s="89" t="s">
        <v>636</v>
      </c>
      <c r="G50" s="89" t="s">
        <v>552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683</v>
      </c>
      <c r="B51" s="83">
        <v>6</v>
      </c>
      <c r="C51" s="85" t="s">
        <v>21</v>
      </c>
      <c r="D51" s="87" t="s">
        <v>684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683</v>
      </c>
      <c r="B52" s="84" t="s">
        <v>685</v>
      </c>
      <c r="C52" s="86" t="s">
        <v>686</v>
      </c>
      <c r="D52" s="88" t="s">
        <v>687</v>
      </c>
      <c r="E52" s="88" t="s">
        <v>688</v>
      </c>
      <c r="F52" s="89" t="s">
        <v>611</v>
      </c>
      <c r="G52" s="89" t="s">
        <v>552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683</v>
      </c>
      <c r="B53" s="84" t="s">
        <v>689</v>
      </c>
      <c r="C53" s="86" t="s">
        <v>690</v>
      </c>
      <c r="D53" s="88" t="s">
        <v>691</v>
      </c>
      <c r="E53" s="88" t="s">
        <v>692</v>
      </c>
      <c r="F53" s="89" t="s">
        <v>611</v>
      </c>
      <c r="G53" s="89" t="s">
        <v>552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683</v>
      </c>
      <c r="B54" s="84" t="s">
        <v>693</v>
      </c>
      <c r="C54" s="86" t="s">
        <v>694</v>
      </c>
      <c r="D54" s="88" t="s">
        <v>695</v>
      </c>
      <c r="E54" s="88" t="s">
        <v>696</v>
      </c>
      <c r="F54" s="89" t="s">
        <v>636</v>
      </c>
      <c r="G54" s="89" t="s">
        <v>536</v>
      </c>
      <c r="H54" s="89">
        <v>1</v>
      </c>
      <c r="I54" s="91">
        <f>IF(COUNTIF(J54:AW54,"&lt;&gt;")=0,"",SUMPRODUCT(((Recommendations[ImplStatus]="Implemented")+(Recommendations[ImplStatus]="Compensated"))*ISNUMBER(MATCH(Recommendations[Id],J54:AW54,0)))/COUNTIF(J54:AW54,"&lt;&gt;"))</f>
        <v>0</v>
      </c>
      <c r="J54" s="93" t="s">
        <v>118</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683</v>
      </c>
      <c r="B55" s="84" t="s">
        <v>697</v>
      </c>
      <c r="C55" s="86" t="s">
        <v>698</v>
      </c>
      <c r="D55" s="88" t="s">
        <v>699</v>
      </c>
      <c r="E55" s="88" t="s">
        <v>700</v>
      </c>
      <c r="F55" s="89" t="s">
        <v>636</v>
      </c>
      <c r="G55" s="89" t="s">
        <v>536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683</v>
      </c>
      <c r="B56" s="84" t="s">
        <v>701</v>
      </c>
      <c r="C56" s="86" t="s">
        <v>702</v>
      </c>
      <c r="D56" s="88" t="s">
        <v>703</v>
      </c>
      <c r="E56" s="88" t="s">
        <v>704</v>
      </c>
      <c r="F56" s="89" t="s">
        <v>636</v>
      </c>
      <c r="G56" s="89" t="s">
        <v>536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683</v>
      </c>
      <c r="B57" s="84" t="s">
        <v>705</v>
      </c>
      <c r="C57" s="86" t="s">
        <v>706</v>
      </c>
      <c r="D57" s="88" t="s">
        <v>707</v>
      </c>
      <c r="E57" s="88" t="s">
        <v>708</v>
      </c>
      <c r="F57" s="89" t="s">
        <v>519</v>
      </c>
      <c r="G57" s="89" t="s">
        <v>494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683</v>
      </c>
      <c r="B58" s="84" t="s">
        <v>709</v>
      </c>
      <c r="C58" s="86" t="s">
        <v>710</v>
      </c>
      <c r="D58" s="88" t="s">
        <v>711</v>
      </c>
      <c r="E58" s="88" t="s">
        <v>712</v>
      </c>
      <c r="F58" s="89" t="s">
        <v>636</v>
      </c>
      <c r="G58" s="89" t="s">
        <v>536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683</v>
      </c>
      <c r="B59" s="84" t="s">
        <v>713</v>
      </c>
      <c r="C59" s="86" t="s">
        <v>714</v>
      </c>
      <c r="D59" s="88" t="s">
        <v>715</v>
      </c>
      <c r="E59" s="88" t="s">
        <v>716</v>
      </c>
      <c r="F59" s="89" t="s">
        <v>636</v>
      </c>
      <c r="G59" s="89" t="s">
        <v>552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717</v>
      </c>
      <c r="B60" s="83">
        <v>7</v>
      </c>
      <c r="C60" s="85" t="s">
        <v>21</v>
      </c>
      <c r="D60" s="87" t="s">
        <v>718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717</v>
      </c>
      <c r="B61" s="84" t="s">
        <v>719</v>
      </c>
      <c r="C61" s="86" t="s">
        <v>720</v>
      </c>
      <c r="D61" s="88" t="s">
        <v>721</v>
      </c>
      <c r="E61" s="88" t="s">
        <v>722</v>
      </c>
      <c r="F61" s="89" t="s">
        <v>611</v>
      </c>
      <c r="G61" s="89" t="s">
        <v>552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717</v>
      </c>
      <c r="B62" s="84" t="s">
        <v>723</v>
      </c>
      <c r="C62" s="86" t="s">
        <v>724</v>
      </c>
      <c r="D62" s="88" t="s">
        <v>725</v>
      </c>
      <c r="E62" s="88" t="s">
        <v>726</v>
      </c>
      <c r="F62" s="89" t="s">
        <v>611</v>
      </c>
      <c r="G62" s="89" t="s">
        <v>552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717</v>
      </c>
      <c r="B63" s="84" t="s">
        <v>727</v>
      </c>
      <c r="C63" s="86" t="s">
        <v>728</v>
      </c>
      <c r="D63" s="88" t="s">
        <v>729</v>
      </c>
      <c r="E63" s="88" t="s">
        <v>730</v>
      </c>
      <c r="F63" s="89" t="s">
        <v>519</v>
      </c>
      <c r="G63" s="89" t="s">
        <v>536</v>
      </c>
      <c r="H63" s="89">
        <v>1</v>
      </c>
      <c r="I63" s="91">
        <f>IF(COUNTIF(J63:AW63,"&lt;&gt;")=0,"",SUMPRODUCT(((Recommendations[ImplStatus]="Implemented")+(Recommendations[ImplStatus]="Compensated"))*ISNUMBER(MATCH(Recommendations[Id],J63:AW63,0)))/COUNTIF(J63:AW63,"&lt;&gt;"))</f>
        <v>0</v>
      </c>
      <c r="J63" s="93" t="s">
        <v>55</v>
      </c>
      <c r="K63" s="93" t="s">
        <v>178</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717</v>
      </c>
      <c r="B64" s="84" t="s">
        <v>731</v>
      </c>
      <c r="C64" s="86" t="s">
        <v>732</v>
      </c>
      <c r="D64" s="88" t="s">
        <v>733</v>
      </c>
      <c r="E64" s="88" t="s">
        <v>734</v>
      </c>
      <c r="F64" s="89" t="s">
        <v>519</v>
      </c>
      <c r="G64" s="89" t="s">
        <v>536</v>
      </c>
      <c r="H64" s="89">
        <v>1</v>
      </c>
      <c r="I64" s="91">
        <f>IF(COUNTIF(J64:AW64,"&lt;&gt;")=0,"",SUMPRODUCT(((Recommendations[ImplStatus]="Implemented")+(Recommendations[ImplStatus]="Compensated"))*ISNUMBER(MATCH(Recommendations[Id],J64:AW64,0)))/COUNTIF(J64:AW64,"&lt;&gt;"))</f>
        <v>0</v>
      </c>
      <c r="J64" s="93" t="s">
        <v>55</v>
      </c>
      <c r="K64" s="93" t="s">
        <v>178</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717</v>
      </c>
      <c r="B65" s="84" t="s">
        <v>735</v>
      </c>
      <c r="C65" s="86" t="s">
        <v>736</v>
      </c>
      <c r="D65" s="88" t="s">
        <v>737</v>
      </c>
      <c r="E65" s="88" t="s">
        <v>738</v>
      </c>
      <c r="F65" s="89" t="s">
        <v>519</v>
      </c>
      <c r="G65" s="89" t="s">
        <v>494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717</v>
      </c>
      <c r="B66" s="84" t="s">
        <v>739</v>
      </c>
      <c r="C66" s="86" t="s">
        <v>740</v>
      </c>
      <c r="D66" s="88" t="s">
        <v>741</v>
      </c>
      <c r="E66" s="88" t="s">
        <v>742</v>
      </c>
      <c r="F66" s="89" t="s">
        <v>519</v>
      </c>
      <c r="G66" s="89" t="s">
        <v>494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717</v>
      </c>
      <c r="B67" s="84" t="s">
        <v>743</v>
      </c>
      <c r="C67" s="86" t="s">
        <v>744</v>
      </c>
      <c r="D67" s="88" t="s">
        <v>745</v>
      </c>
      <c r="E67" s="88" t="s">
        <v>746</v>
      </c>
      <c r="F67" s="89" t="s">
        <v>519</v>
      </c>
      <c r="G67" s="89" t="s">
        <v>499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747</v>
      </c>
      <c r="B68" s="83">
        <v>8</v>
      </c>
      <c r="C68" s="85" t="s">
        <v>21</v>
      </c>
      <c r="D68" s="87" t="s">
        <v>748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747</v>
      </c>
      <c r="B69" s="84" t="s">
        <v>749</v>
      </c>
      <c r="C69" s="86" t="s">
        <v>750</v>
      </c>
      <c r="D69" s="88" t="s">
        <v>751</v>
      </c>
      <c r="E69" s="88" t="s">
        <v>752</v>
      </c>
      <c r="F69" s="89" t="s">
        <v>611</v>
      </c>
      <c r="G69" s="89" t="s">
        <v>552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747</v>
      </c>
      <c r="B70" s="84" t="s">
        <v>753</v>
      </c>
      <c r="C70" s="86" t="s">
        <v>754</v>
      </c>
      <c r="D70" s="88" t="s">
        <v>755</v>
      </c>
      <c r="E70" s="88" t="s">
        <v>756</v>
      </c>
      <c r="F70" s="89" t="s">
        <v>551</v>
      </c>
      <c r="G70" s="89" t="s">
        <v>504</v>
      </c>
      <c r="H70" s="89">
        <v>1</v>
      </c>
      <c r="I70" s="91">
        <f>IF(COUNTIF(J70:AW70,"&lt;&gt;")=0,"",SUMPRODUCT(((Recommendations[ImplStatus]="Implemented")+(Recommendations[ImplStatus]="Compensated"))*ISNUMBER(MATCH(Recommendations[Id],J70:AW70,0)))/COUNTIF(J70:AW70,"&lt;&gt;"))</f>
        <v>0</v>
      </c>
      <c r="J70" s="93" t="s">
        <v>30</v>
      </c>
      <c r="K70" s="93" t="s">
        <v>35</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747</v>
      </c>
      <c r="B71" s="84" t="s">
        <v>757</v>
      </c>
      <c r="C71" s="86" t="s">
        <v>758</v>
      </c>
      <c r="D71" s="88" t="s">
        <v>759</v>
      </c>
      <c r="E71" s="88" t="s">
        <v>760</v>
      </c>
      <c r="F71" s="89" t="s">
        <v>551</v>
      </c>
      <c r="G71" s="89" t="s">
        <v>536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747</v>
      </c>
      <c r="B72" s="84" t="s">
        <v>761</v>
      </c>
      <c r="C72" s="86" t="s">
        <v>762</v>
      </c>
      <c r="D72" s="88" t="s">
        <v>763</v>
      </c>
      <c r="E72" s="88" t="s">
        <v>764</v>
      </c>
      <c r="F72" s="89" t="s">
        <v>765</v>
      </c>
      <c r="G72" s="89" t="s">
        <v>536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747</v>
      </c>
      <c r="B73" s="84" t="s">
        <v>766</v>
      </c>
      <c r="C73" s="86" t="s">
        <v>767</v>
      </c>
      <c r="D73" s="88" t="s">
        <v>768</v>
      </c>
      <c r="E73" s="88" t="s">
        <v>769</v>
      </c>
      <c r="F73" s="89" t="s">
        <v>551</v>
      </c>
      <c r="G73" s="89" t="s">
        <v>504</v>
      </c>
      <c r="H73" s="89">
        <v>2</v>
      </c>
      <c r="I73" s="91">
        <f>IF(COUNTIF(J73:AW73,"&lt;&gt;")=0,"",SUMPRODUCT(((Recommendations[ImplStatus]="Implemented")+(Recommendations[ImplStatus]="Compensated"))*ISNUMBER(MATCH(Recommendations[Id],J73:AW73,0)))/COUNTIF(J73:AW73,"&lt;&gt;"))</f>
        <v>0</v>
      </c>
      <c r="J73" s="93" t="s">
        <v>30</v>
      </c>
      <c r="K73" s="93" t="s">
        <v>35</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747</v>
      </c>
      <c r="B74" s="84" t="s">
        <v>770</v>
      </c>
      <c r="C74" s="86" t="s">
        <v>771</v>
      </c>
      <c r="D74" s="88" t="s">
        <v>772</v>
      </c>
      <c r="E74" s="88" t="s">
        <v>773</v>
      </c>
      <c r="F74" s="89" t="s">
        <v>551</v>
      </c>
      <c r="G74" s="89" t="s">
        <v>504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747</v>
      </c>
      <c r="B75" s="84" t="s">
        <v>774</v>
      </c>
      <c r="C75" s="86" t="s">
        <v>775</v>
      </c>
      <c r="D75" s="88" t="s">
        <v>776</v>
      </c>
      <c r="E75" s="88" t="s">
        <v>777</v>
      </c>
      <c r="F75" s="89" t="s">
        <v>551</v>
      </c>
      <c r="G75" s="89" t="s">
        <v>504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747</v>
      </c>
      <c r="B76" s="84" t="s">
        <v>778</v>
      </c>
      <c r="C76" s="86" t="s">
        <v>779</v>
      </c>
      <c r="D76" s="88" t="s">
        <v>780</v>
      </c>
      <c r="E76" s="88" t="s">
        <v>781</v>
      </c>
      <c r="F76" s="89" t="s">
        <v>551</v>
      </c>
      <c r="G76" s="89" t="s">
        <v>504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747</v>
      </c>
      <c r="B77" s="84" t="s">
        <v>782</v>
      </c>
      <c r="C77" s="86" t="s">
        <v>783</v>
      </c>
      <c r="D77" s="88" t="s">
        <v>784</v>
      </c>
      <c r="E77" s="88" t="s">
        <v>785</v>
      </c>
      <c r="F77" s="89" t="s">
        <v>551</v>
      </c>
      <c r="G77" s="89" t="s">
        <v>504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747</v>
      </c>
      <c r="B78" s="84" t="s">
        <v>786</v>
      </c>
      <c r="C78" s="86" t="s">
        <v>787</v>
      </c>
      <c r="D78" s="88" t="s">
        <v>788</v>
      </c>
      <c r="E78" s="88" t="s">
        <v>789</v>
      </c>
      <c r="F78" s="89" t="s">
        <v>551</v>
      </c>
      <c r="G78" s="89" t="s">
        <v>536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747</v>
      </c>
      <c r="B79" s="84" t="s">
        <v>790</v>
      </c>
      <c r="C79" s="86" t="s">
        <v>791</v>
      </c>
      <c r="D79" s="88" t="s">
        <v>792</v>
      </c>
      <c r="E79" s="88" t="s">
        <v>793</v>
      </c>
      <c r="F79" s="89" t="s">
        <v>551</v>
      </c>
      <c r="G79" s="89" t="s">
        <v>504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747</v>
      </c>
      <c r="B80" s="84" t="s">
        <v>794</v>
      </c>
      <c r="C80" s="86" t="s">
        <v>795</v>
      </c>
      <c r="D80" s="88" t="s">
        <v>796</v>
      </c>
      <c r="E80" s="88" t="s">
        <v>797</v>
      </c>
      <c r="F80" s="89" t="s">
        <v>551</v>
      </c>
      <c r="G80" s="89" t="s">
        <v>504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798</v>
      </c>
      <c r="B81" s="83">
        <v>9</v>
      </c>
      <c r="C81" s="85" t="s">
        <v>21</v>
      </c>
      <c r="D81" s="87" t="s">
        <v>799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798</v>
      </c>
      <c r="B82" s="84" t="s">
        <v>800</v>
      </c>
      <c r="C82" s="86" t="s">
        <v>801</v>
      </c>
      <c r="D82" s="88" t="s">
        <v>802</v>
      </c>
      <c r="E82" s="88" t="s">
        <v>803</v>
      </c>
      <c r="F82" s="89" t="s">
        <v>519</v>
      </c>
      <c r="G82" s="89" t="s">
        <v>536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798</v>
      </c>
      <c r="B83" s="84" t="s">
        <v>804</v>
      </c>
      <c r="C83" s="86" t="s">
        <v>805</v>
      </c>
      <c r="D83" s="88" t="s">
        <v>806</v>
      </c>
      <c r="E83" s="88" t="s">
        <v>807</v>
      </c>
      <c r="F83" s="89" t="s">
        <v>493</v>
      </c>
      <c r="G83" s="89" t="s">
        <v>536</v>
      </c>
      <c r="H83" s="89">
        <v>1</v>
      </c>
      <c r="I83" s="91">
        <f>IF(COUNTIF(J83:AW83,"&lt;&gt;")=0,"",SUMPRODUCT(((Recommendations[ImplStatus]="Implemented")+(Recommendations[ImplStatus]="Compensated"))*ISNUMBER(MATCH(Recommendations[Id],J83:AW83,0)))/COUNTIF(J83:AW83,"&lt;&gt;"))</f>
        <v>0</v>
      </c>
      <c r="J83" s="93" t="s">
        <v>198</v>
      </c>
      <c r="K83" s="93" t="s">
        <v>203</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798</v>
      </c>
      <c r="B84" s="84" t="s">
        <v>808</v>
      </c>
      <c r="C84" s="86" t="s">
        <v>809</v>
      </c>
      <c r="D84" s="88" t="s">
        <v>810</v>
      </c>
      <c r="E84" s="88" t="s">
        <v>811</v>
      </c>
      <c r="F84" s="89" t="s">
        <v>765</v>
      </c>
      <c r="G84" s="89" t="s">
        <v>536</v>
      </c>
      <c r="H84" s="89">
        <v>2</v>
      </c>
      <c r="I84" s="91">
        <f>IF(COUNTIF(J84:AW84,"&lt;&gt;")=0,"",SUMPRODUCT(((Recommendations[ImplStatus]="Implemented")+(Recommendations[ImplStatus]="Compensated"))*ISNUMBER(MATCH(Recommendations[Id],J84:AW84,0)))/COUNTIF(J84:AW84,"&lt;&gt;"))</f>
        <v>0</v>
      </c>
      <c r="J84" s="93" t="s">
        <v>198</v>
      </c>
      <c r="K84" s="93" t="s">
        <v>203</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798</v>
      </c>
      <c r="B85" s="84" t="s">
        <v>812</v>
      </c>
      <c r="C85" s="86" t="s">
        <v>813</v>
      </c>
      <c r="D85" s="88" t="s">
        <v>814</v>
      </c>
      <c r="E85" s="88" t="s">
        <v>815</v>
      </c>
      <c r="F85" s="89" t="s">
        <v>519</v>
      </c>
      <c r="G85" s="89" t="s">
        <v>536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798</v>
      </c>
      <c r="B86" s="84" t="s">
        <v>816</v>
      </c>
      <c r="C86" s="86" t="s">
        <v>817</v>
      </c>
      <c r="D86" s="88" t="s">
        <v>818</v>
      </c>
      <c r="E86" s="88" t="s">
        <v>819</v>
      </c>
      <c r="F86" s="89" t="s">
        <v>765</v>
      </c>
      <c r="G86" s="89" t="s">
        <v>536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798</v>
      </c>
      <c r="B87" s="84" t="s">
        <v>820</v>
      </c>
      <c r="C87" s="86" t="s">
        <v>821</v>
      </c>
      <c r="D87" s="88" t="s">
        <v>822</v>
      </c>
      <c r="E87" s="88" t="s">
        <v>823</v>
      </c>
      <c r="F87" s="89" t="s">
        <v>765</v>
      </c>
      <c r="G87" s="89" t="s">
        <v>536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798</v>
      </c>
      <c r="B88" s="84" t="s">
        <v>824</v>
      </c>
      <c r="C88" s="86" t="s">
        <v>825</v>
      </c>
      <c r="D88" s="88" t="s">
        <v>826</v>
      </c>
      <c r="E88" s="88" t="s">
        <v>827</v>
      </c>
      <c r="F88" s="89" t="s">
        <v>765</v>
      </c>
      <c r="G88" s="89" t="s">
        <v>536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828</v>
      </c>
      <c r="B89" s="83">
        <v>10</v>
      </c>
      <c r="C89" s="85" t="s">
        <v>21</v>
      </c>
      <c r="D89" s="87" t="s">
        <v>829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828</v>
      </c>
      <c r="B90" s="84" t="s">
        <v>830</v>
      </c>
      <c r="C90" s="86" t="s">
        <v>831</v>
      </c>
      <c r="D90" s="88" t="s">
        <v>832</v>
      </c>
      <c r="E90" s="88" t="s">
        <v>833</v>
      </c>
      <c r="F90" s="89" t="s">
        <v>493</v>
      </c>
      <c r="G90" s="89" t="s">
        <v>504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828</v>
      </c>
      <c r="B91" s="84" t="s">
        <v>834</v>
      </c>
      <c r="C91" s="86" t="s">
        <v>835</v>
      </c>
      <c r="D91" s="88" t="s">
        <v>836</v>
      </c>
      <c r="E91" s="88" t="s">
        <v>837</v>
      </c>
      <c r="F91" s="89" t="s">
        <v>493</v>
      </c>
      <c r="G91" s="89" t="s">
        <v>536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828</v>
      </c>
      <c r="B92" s="84" t="s">
        <v>838</v>
      </c>
      <c r="C92" s="86" t="s">
        <v>839</v>
      </c>
      <c r="D92" s="88" t="s">
        <v>840</v>
      </c>
      <c r="E92" s="88" t="s">
        <v>841</v>
      </c>
      <c r="F92" s="89" t="s">
        <v>493</v>
      </c>
      <c r="G92" s="89" t="s">
        <v>536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828</v>
      </c>
      <c r="B93" s="84" t="s">
        <v>842</v>
      </c>
      <c r="C93" s="86" t="s">
        <v>843</v>
      </c>
      <c r="D93" s="88" t="s">
        <v>844</v>
      </c>
      <c r="E93" s="88" t="s">
        <v>845</v>
      </c>
      <c r="F93" s="89" t="s">
        <v>493</v>
      </c>
      <c r="G93" s="89" t="s">
        <v>504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828</v>
      </c>
      <c r="B94" s="84" t="s">
        <v>846</v>
      </c>
      <c r="C94" s="86" t="s">
        <v>847</v>
      </c>
      <c r="D94" s="88" t="s">
        <v>848</v>
      </c>
      <c r="E94" s="88" t="s">
        <v>849</v>
      </c>
      <c r="F94" s="89" t="s">
        <v>493</v>
      </c>
      <c r="G94" s="89" t="s">
        <v>536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828</v>
      </c>
      <c r="B95" s="84" t="s">
        <v>850</v>
      </c>
      <c r="C95" s="86" t="s">
        <v>851</v>
      </c>
      <c r="D95" s="88" t="s">
        <v>852</v>
      </c>
      <c r="E95" s="88" t="s">
        <v>853</v>
      </c>
      <c r="F95" s="89" t="s">
        <v>493</v>
      </c>
      <c r="G95" s="89" t="s">
        <v>536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828</v>
      </c>
      <c r="B96" s="84" t="s">
        <v>854</v>
      </c>
      <c r="C96" s="86" t="s">
        <v>855</v>
      </c>
      <c r="D96" s="88" t="s">
        <v>856</v>
      </c>
      <c r="E96" s="88" t="s">
        <v>857</v>
      </c>
      <c r="F96" s="89" t="s">
        <v>493</v>
      </c>
      <c r="G96" s="89" t="s">
        <v>504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858</v>
      </c>
      <c r="B97" s="83">
        <v>11</v>
      </c>
      <c r="C97" s="85" t="s">
        <v>21</v>
      </c>
      <c r="D97" s="87" t="s">
        <v>859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858</v>
      </c>
      <c r="B98" s="84" t="s">
        <v>860</v>
      </c>
      <c r="C98" s="86" t="s">
        <v>861</v>
      </c>
      <c r="D98" s="88" t="s">
        <v>862</v>
      </c>
      <c r="E98" s="88" t="s">
        <v>863</v>
      </c>
      <c r="F98" s="89" t="s">
        <v>611</v>
      </c>
      <c r="G98" s="89" t="s">
        <v>552</v>
      </c>
      <c r="H98" s="89">
        <v>1</v>
      </c>
      <c r="I98" s="91">
        <f>IF(COUNTIF(J98:AW98,"&lt;&gt;")=0,"",SUMPRODUCT(((Recommendations[ImplStatus]="Implemented")+(Recommendations[ImplStatus]="Compensated"))*ISNUMBER(MATCH(Recommendations[Id],J98:AW98,0)))/COUNTIF(J98:AW98,"&lt;&gt;"))</f>
        <v>0</v>
      </c>
      <c r="J98" s="93" t="s">
        <v>153</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858</v>
      </c>
      <c r="B99" s="84" t="s">
        <v>864</v>
      </c>
      <c r="C99" s="86" t="s">
        <v>865</v>
      </c>
      <c r="D99" s="88" t="s">
        <v>866</v>
      </c>
      <c r="E99" s="88" t="s">
        <v>867</v>
      </c>
      <c r="F99" s="89" t="s">
        <v>551</v>
      </c>
      <c r="G99" s="89" t="s">
        <v>868</v>
      </c>
      <c r="H99" s="89">
        <v>1</v>
      </c>
      <c r="I99" s="91">
        <f>IF(COUNTIF(J99:AW99,"&lt;&gt;")=0,"",SUMPRODUCT(((Recommendations[ImplStatus]="Implemented")+(Recommendations[ImplStatus]="Compensated"))*ISNUMBER(MATCH(Recommendations[Id],J99:AW99,0)))/COUNTIF(J99:AW99,"&lt;&gt;"))</f>
        <v>0</v>
      </c>
      <c r="J99" s="93" t="s">
        <v>153</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858</v>
      </c>
      <c r="B100" s="84" t="s">
        <v>869</v>
      </c>
      <c r="C100" s="86" t="s">
        <v>870</v>
      </c>
      <c r="D100" s="88" t="s">
        <v>871</v>
      </c>
      <c r="E100" s="88" t="s">
        <v>872</v>
      </c>
      <c r="F100" s="89" t="s">
        <v>551</v>
      </c>
      <c r="G100" s="89" t="s">
        <v>536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858</v>
      </c>
      <c r="B101" s="84" t="s">
        <v>873</v>
      </c>
      <c r="C101" s="86" t="s">
        <v>874</v>
      </c>
      <c r="D101" s="88" t="s">
        <v>875</v>
      </c>
      <c r="E101" s="88" t="s">
        <v>876</v>
      </c>
      <c r="F101" s="89" t="s">
        <v>551</v>
      </c>
      <c r="G101" s="89" t="s">
        <v>868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858</v>
      </c>
      <c r="B102" s="84" t="s">
        <v>877</v>
      </c>
      <c r="C102" s="86" t="s">
        <v>878</v>
      </c>
      <c r="D102" s="88" t="s">
        <v>879</v>
      </c>
      <c r="E102" s="88" t="s">
        <v>880</v>
      </c>
      <c r="F102" s="89" t="s">
        <v>551</v>
      </c>
      <c r="G102" s="89" t="s">
        <v>868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881</v>
      </c>
      <c r="B103" s="83">
        <v>12</v>
      </c>
      <c r="C103" s="85" t="s">
        <v>21</v>
      </c>
      <c r="D103" s="87" t="s">
        <v>882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881</v>
      </c>
      <c r="B104" s="84" t="s">
        <v>883</v>
      </c>
      <c r="C104" s="86" t="s">
        <v>884</v>
      </c>
      <c r="D104" s="88" t="s">
        <v>885</v>
      </c>
      <c r="E104" s="88" t="s">
        <v>886</v>
      </c>
      <c r="F104" s="89" t="s">
        <v>765</v>
      </c>
      <c r="G104" s="89" t="s">
        <v>536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881</v>
      </c>
      <c r="B105" s="84" t="s">
        <v>887</v>
      </c>
      <c r="C105" s="86" t="s">
        <v>888</v>
      </c>
      <c r="D105" s="88" t="s">
        <v>889</v>
      </c>
      <c r="E105" s="88" t="s">
        <v>890</v>
      </c>
      <c r="F105" s="89" t="s">
        <v>765</v>
      </c>
      <c r="G105" s="89" t="s">
        <v>536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881</v>
      </c>
      <c r="B106" s="84" t="s">
        <v>891</v>
      </c>
      <c r="C106" s="86" t="s">
        <v>892</v>
      </c>
      <c r="D106" s="88" t="s">
        <v>893</v>
      </c>
      <c r="E106" s="88" t="s">
        <v>894</v>
      </c>
      <c r="F106" s="89" t="s">
        <v>765</v>
      </c>
      <c r="G106" s="89" t="s">
        <v>536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881</v>
      </c>
      <c r="B107" s="84" t="s">
        <v>895</v>
      </c>
      <c r="C107" s="86" t="s">
        <v>896</v>
      </c>
      <c r="D107" s="88" t="s">
        <v>897</v>
      </c>
      <c r="E107" s="88" t="s">
        <v>898</v>
      </c>
      <c r="F107" s="89" t="s">
        <v>611</v>
      </c>
      <c r="G107" s="89" t="s">
        <v>552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881</v>
      </c>
      <c r="B108" s="84" t="s">
        <v>899</v>
      </c>
      <c r="C108" s="86" t="s">
        <v>900</v>
      </c>
      <c r="D108" s="88" t="s">
        <v>901</v>
      </c>
      <c r="E108" s="88" t="s">
        <v>902</v>
      </c>
      <c r="F108" s="89" t="s">
        <v>765</v>
      </c>
      <c r="G108" s="89" t="s">
        <v>536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881</v>
      </c>
      <c r="B109" s="84" t="s">
        <v>903</v>
      </c>
      <c r="C109" s="86" t="s">
        <v>904</v>
      </c>
      <c r="D109" s="88" t="s">
        <v>905</v>
      </c>
      <c r="E109" s="88" t="s">
        <v>906</v>
      </c>
      <c r="F109" s="89" t="s">
        <v>765</v>
      </c>
      <c r="G109" s="89" t="s">
        <v>536</v>
      </c>
      <c r="H109" s="89">
        <v>2</v>
      </c>
      <c r="I109" s="91">
        <f>IF(COUNTIF(J109:AW109,"&lt;&gt;")=0,"",SUMPRODUCT(((Recommendations[ImplStatus]="Implemented")+(Recommendations[ImplStatus]="Compensated"))*ISNUMBER(MATCH(Recommendations[Id],J109:AW109,0)))/COUNTIF(J109:AW109,"&lt;&gt;"))</f>
        <v>0</v>
      </c>
      <c r="J109" s="93" t="s">
        <v>133</v>
      </c>
      <c r="K109" s="93" t="s">
        <v>183</v>
      </c>
      <c r="L109" s="93" t="s">
        <v>193</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881</v>
      </c>
      <c r="B110" s="84" t="s">
        <v>907</v>
      </c>
      <c r="C110" s="86" t="s">
        <v>908</v>
      </c>
      <c r="D110" s="88" t="s">
        <v>909</v>
      </c>
      <c r="E110" s="88" t="s">
        <v>910</v>
      </c>
      <c r="F110" s="89" t="s">
        <v>493</v>
      </c>
      <c r="G110" s="89" t="s">
        <v>536</v>
      </c>
      <c r="H110" s="89">
        <v>2</v>
      </c>
      <c r="I110" s="91">
        <f>IF(COUNTIF(J110:AW110,"&lt;&gt;")=0,"",SUMPRODUCT(((Recommendations[ImplStatus]="Implemented")+(Recommendations[ImplStatus]="Compensated"))*ISNUMBER(MATCH(Recommendations[Id],J110:AW110,0)))/COUNTIF(J110:AW110,"&lt;&gt;"))</f>
        <v>0</v>
      </c>
      <c r="J110" s="93" t="s">
        <v>133</v>
      </c>
      <c r="K110" s="93" t="s">
        <v>183</v>
      </c>
      <c r="L110" s="93" t="s">
        <v>193</v>
      </c>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881</v>
      </c>
      <c r="B111" s="84" t="s">
        <v>911</v>
      </c>
      <c r="C111" s="86" t="s">
        <v>912</v>
      </c>
      <c r="D111" s="88" t="s">
        <v>913</v>
      </c>
      <c r="E111" s="88" t="s">
        <v>914</v>
      </c>
      <c r="F111" s="89" t="s">
        <v>493</v>
      </c>
      <c r="G111" s="89" t="s">
        <v>536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915</v>
      </c>
      <c r="B112" s="83">
        <v>13</v>
      </c>
      <c r="C112" s="85" t="s">
        <v>21</v>
      </c>
      <c r="D112" s="87" t="s">
        <v>916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915</v>
      </c>
      <c r="B113" s="84" t="s">
        <v>917</v>
      </c>
      <c r="C113" s="86" t="s">
        <v>918</v>
      </c>
      <c r="D113" s="88" t="s">
        <v>919</v>
      </c>
      <c r="E113" s="88" t="s">
        <v>920</v>
      </c>
      <c r="F113" s="89" t="s">
        <v>765</v>
      </c>
      <c r="G113" s="89" t="s">
        <v>504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915</v>
      </c>
      <c r="B114" s="84" t="s">
        <v>921</v>
      </c>
      <c r="C114" s="86" t="s">
        <v>922</v>
      </c>
      <c r="D114" s="88" t="s">
        <v>923</v>
      </c>
      <c r="E114" s="88" t="s">
        <v>924</v>
      </c>
      <c r="F114" s="89" t="s">
        <v>493</v>
      </c>
      <c r="G114" s="89" t="s">
        <v>504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915</v>
      </c>
      <c r="B115" s="84" t="s">
        <v>925</v>
      </c>
      <c r="C115" s="86" t="s">
        <v>926</v>
      </c>
      <c r="D115" s="88" t="s">
        <v>927</v>
      </c>
      <c r="E115" s="88" t="s">
        <v>928</v>
      </c>
      <c r="F115" s="89" t="s">
        <v>765</v>
      </c>
      <c r="G115" s="89" t="s">
        <v>504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915</v>
      </c>
      <c r="B116" s="84" t="s">
        <v>929</v>
      </c>
      <c r="C116" s="86" t="s">
        <v>930</v>
      </c>
      <c r="D116" s="88" t="s">
        <v>931</v>
      </c>
      <c r="E116" s="88" t="s">
        <v>932</v>
      </c>
      <c r="F116" s="89" t="s">
        <v>765</v>
      </c>
      <c r="G116" s="89" t="s">
        <v>536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915</v>
      </c>
      <c r="B117" s="84" t="s">
        <v>933</v>
      </c>
      <c r="C117" s="86" t="s">
        <v>934</v>
      </c>
      <c r="D117" s="88" t="s">
        <v>935</v>
      </c>
      <c r="E117" s="88" t="s">
        <v>936</v>
      </c>
      <c r="F117" s="89" t="s">
        <v>493</v>
      </c>
      <c r="G117" s="89" t="s">
        <v>536</v>
      </c>
      <c r="H117" s="89">
        <v>2</v>
      </c>
      <c r="I117" s="91">
        <f>IF(COUNTIF(J117:AW117,"&lt;&gt;")=0,"",SUMPRODUCT(((Recommendations[ImplStatus]="Implemented")+(Recommendations[ImplStatus]="Compensated"))*ISNUMBER(MATCH(Recommendations[Id],J117:AW117,0)))/COUNTIF(J117:AW117,"&lt;&gt;"))</f>
        <v>0</v>
      </c>
      <c r="J117" s="93" t="s">
        <v>128</v>
      </c>
      <c r="K117" s="93" t="s">
        <v>163</v>
      </c>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915</v>
      </c>
      <c r="B118" s="84" t="s">
        <v>937</v>
      </c>
      <c r="C118" s="86" t="s">
        <v>938</v>
      </c>
      <c r="D118" s="88" t="s">
        <v>939</v>
      </c>
      <c r="E118" s="88" t="s">
        <v>940</v>
      </c>
      <c r="F118" s="89" t="s">
        <v>765</v>
      </c>
      <c r="G118" s="89" t="s">
        <v>504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915</v>
      </c>
      <c r="B119" s="84" t="s">
        <v>941</v>
      </c>
      <c r="C119" s="86" t="s">
        <v>942</v>
      </c>
      <c r="D119" s="88" t="s">
        <v>943</v>
      </c>
      <c r="E119" s="88" t="s">
        <v>944</v>
      </c>
      <c r="F119" s="89" t="s">
        <v>493</v>
      </c>
      <c r="G119" s="89" t="s">
        <v>536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915</v>
      </c>
      <c r="B120" s="84" t="s">
        <v>945</v>
      </c>
      <c r="C120" s="86" t="s">
        <v>946</v>
      </c>
      <c r="D120" s="88" t="s">
        <v>947</v>
      </c>
      <c r="E120" s="88" t="s">
        <v>948</v>
      </c>
      <c r="F120" s="89" t="s">
        <v>765</v>
      </c>
      <c r="G120" s="89" t="s">
        <v>536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915</v>
      </c>
      <c r="B121" s="84" t="s">
        <v>949</v>
      </c>
      <c r="C121" s="86" t="s">
        <v>950</v>
      </c>
      <c r="D121" s="88" t="s">
        <v>951</v>
      </c>
      <c r="E121" s="88" t="s">
        <v>952</v>
      </c>
      <c r="F121" s="89" t="s">
        <v>765</v>
      </c>
      <c r="G121" s="89" t="s">
        <v>536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915</v>
      </c>
      <c r="B122" s="84" t="s">
        <v>953</v>
      </c>
      <c r="C122" s="86" t="s">
        <v>954</v>
      </c>
      <c r="D122" s="88" t="s">
        <v>955</v>
      </c>
      <c r="E122" s="88" t="s">
        <v>956</v>
      </c>
      <c r="F122" s="89" t="s">
        <v>765</v>
      </c>
      <c r="G122" s="89" t="s">
        <v>536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915</v>
      </c>
      <c r="B123" s="84" t="s">
        <v>957</v>
      </c>
      <c r="C123" s="86" t="s">
        <v>958</v>
      </c>
      <c r="D123" s="88" t="s">
        <v>959</v>
      </c>
      <c r="E123" s="88" t="s">
        <v>960</v>
      </c>
      <c r="F123" s="89" t="s">
        <v>765</v>
      </c>
      <c r="G123" s="89" t="s">
        <v>504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961</v>
      </c>
      <c r="B124" s="83">
        <v>14</v>
      </c>
      <c r="C124" s="85" t="s">
        <v>21</v>
      </c>
      <c r="D124" s="87" t="s">
        <v>962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961</v>
      </c>
      <c r="B125" s="84" t="s">
        <v>963</v>
      </c>
      <c r="C125" s="86" t="s">
        <v>964</v>
      </c>
      <c r="D125" s="88" t="s">
        <v>965</v>
      </c>
      <c r="E125" s="88" t="s">
        <v>966</v>
      </c>
      <c r="F125" s="89" t="s">
        <v>611</v>
      </c>
      <c r="G125" s="89" t="s">
        <v>552</v>
      </c>
      <c r="H125" s="89">
        <v>1</v>
      </c>
      <c r="I125" s="91">
        <f>IF(COUNTIF(J125:AW125,"&lt;&gt;")=0,"",SUMPRODUCT(((Recommendations[ImplStatus]="Implemented")+(Recommendations[ImplStatus]="Compensated"))*ISNUMBER(MATCH(Recommendations[Id],J125:AW125,0)))/COUNTIF(J125:AW125,"&lt;&gt;"))</f>
        <v>0</v>
      </c>
      <c r="J125" s="93" t="s">
        <v>173</v>
      </c>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961</v>
      </c>
      <c r="B126" s="84" t="s">
        <v>967</v>
      </c>
      <c r="C126" s="86" t="s">
        <v>968</v>
      </c>
      <c r="D126" s="88" t="s">
        <v>969</v>
      </c>
      <c r="E126" s="88" t="s">
        <v>970</v>
      </c>
      <c r="F126" s="89" t="s">
        <v>636</v>
      </c>
      <c r="G126" s="89" t="s">
        <v>536</v>
      </c>
      <c r="H126" s="89">
        <v>1</v>
      </c>
      <c r="I126" s="91">
        <f>IF(COUNTIF(J126:AW126,"&lt;&gt;")=0,"",SUMPRODUCT(((Recommendations[ImplStatus]="Implemented")+(Recommendations[ImplStatus]="Compensated"))*ISNUMBER(MATCH(Recommendations[Id],J126:AW126,0)))/COUNTIF(J126:AW126,"&lt;&gt;"))</f>
        <v>0</v>
      </c>
      <c r="J126" s="93" t="s">
        <v>173</v>
      </c>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961</v>
      </c>
      <c r="B127" s="84" t="s">
        <v>971</v>
      </c>
      <c r="C127" s="86" t="s">
        <v>972</v>
      </c>
      <c r="D127" s="88" t="s">
        <v>973</v>
      </c>
      <c r="E127" s="88" t="s">
        <v>974</v>
      </c>
      <c r="F127" s="89" t="s">
        <v>636</v>
      </c>
      <c r="G127" s="89" t="s">
        <v>536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961</v>
      </c>
      <c r="B128" s="84" t="s">
        <v>975</v>
      </c>
      <c r="C128" s="86" t="s">
        <v>976</v>
      </c>
      <c r="D128" s="88" t="s">
        <v>977</v>
      </c>
      <c r="E128" s="88" t="s">
        <v>978</v>
      </c>
      <c r="F128" s="89" t="s">
        <v>636</v>
      </c>
      <c r="G128" s="89" t="s">
        <v>536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961</v>
      </c>
      <c r="B129" s="84" t="s">
        <v>979</v>
      </c>
      <c r="C129" s="86" t="s">
        <v>980</v>
      </c>
      <c r="D129" s="88" t="s">
        <v>981</v>
      </c>
      <c r="E129" s="88" t="s">
        <v>982</v>
      </c>
      <c r="F129" s="89" t="s">
        <v>636</v>
      </c>
      <c r="G129" s="89" t="s">
        <v>536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961</v>
      </c>
      <c r="B130" s="84" t="s">
        <v>983</v>
      </c>
      <c r="C130" s="86" t="s">
        <v>984</v>
      </c>
      <c r="D130" s="88" t="s">
        <v>985</v>
      </c>
      <c r="E130" s="88" t="s">
        <v>986</v>
      </c>
      <c r="F130" s="89" t="s">
        <v>636</v>
      </c>
      <c r="G130" s="89" t="s">
        <v>536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961</v>
      </c>
      <c r="B131" s="84" t="s">
        <v>987</v>
      </c>
      <c r="C131" s="86" t="s">
        <v>988</v>
      </c>
      <c r="D131" s="88" t="s">
        <v>989</v>
      </c>
      <c r="E131" s="88" t="s">
        <v>990</v>
      </c>
      <c r="F131" s="89" t="s">
        <v>636</v>
      </c>
      <c r="G131" s="89" t="s">
        <v>536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961</v>
      </c>
      <c r="B132" s="84" t="s">
        <v>991</v>
      </c>
      <c r="C132" s="86" t="s">
        <v>992</v>
      </c>
      <c r="D132" s="88" t="s">
        <v>993</v>
      </c>
      <c r="E132" s="88" t="s">
        <v>994</v>
      </c>
      <c r="F132" s="89" t="s">
        <v>636</v>
      </c>
      <c r="G132" s="89" t="s">
        <v>536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961</v>
      </c>
      <c r="B133" s="84" t="s">
        <v>995</v>
      </c>
      <c r="C133" s="86" t="s">
        <v>996</v>
      </c>
      <c r="D133" s="88" t="s">
        <v>997</v>
      </c>
      <c r="E133" s="88" t="s">
        <v>998</v>
      </c>
      <c r="F133" s="89" t="s">
        <v>636</v>
      </c>
      <c r="G133" s="89" t="s">
        <v>536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999</v>
      </c>
      <c r="B134" s="83">
        <v>15</v>
      </c>
      <c r="C134" s="85" t="s">
        <v>21</v>
      </c>
      <c r="D134" s="87" t="s">
        <v>1000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999</v>
      </c>
      <c r="B135" s="84" t="s">
        <v>1001</v>
      </c>
      <c r="C135" s="86" t="s">
        <v>1002</v>
      </c>
      <c r="D135" s="88" t="s">
        <v>1003</v>
      </c>
      <c r="E135" s="88" t="s">
        <v>1004</v>
      </c>
      <c r="F135" s="89" t="s">
        <v>636</v>
      </c>
      <c r="G135" s="89" t="s">
        <v>494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999</v>
      </c>
      <c r="B136" s="84" t="s">
        <v>1005</v>
      </c>
      <c r="C136" s="86" t="s">
        <v>1006</v>
      </c>
      <c r="D136" s="88" t="s">
        <v>1007</v>
      </c>
      <c r="E136" s="88" t="s">
        <v>1008</v>
      </c>
      <c r="F136" s="89" t="s">
        <v>611</v>
      </c>
      <c r="G136" s="89" t="s">
        <v>552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999</v>
      </c>
      <c r="B137" s="84" t="s">
        <v>1009</v>
      </c>
      <c r="C137" s="86" t="s">
        <v>1010</v>
      </c>
      <c r="D137" s="88" t="s">
        <v>1011</v>
      </c>
      <c r="E137" s="88" t="s">
        <v>1012</v>
      </c>
      <c r="F137" s="89" t="s">
        <v>636</v>
      </c>
      <c r="G137" s="89" t="s">
        <v>552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999</v>
      </c>
      <c r="B138" s="84" t="s">
        <v>1013</v>
      </c>
      <c r="C138" s="86" t="s">
        <v>1014</v>
      </c>
      <c r="D138" s="88" t="s">
        <v>1015</v>
      </c>
      <c r="E138" s="88" t="s">
        <v>1016</v>
      </c>
      <c r="F138" s="89" t="s">
        <v>611</v>
      </c>
      <c r="G138" s="89" t="s">
        <v>552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999</v>
      </c>
      <c r="B139" s="84" t="s">
        <v>1017</v>
      </c>
      <c r="C139" s="86" t="s">
        <v>1018</v>
      </c>
      <c r="D139" s="88" t="s">
        <v>1019</v>
      </c>
      <c r="E139" s="88" t="s">
        <v>1020</v>
      </c>
      <c r="F139" s="89" t="s">
        <v>636</v>
      </c>
      <c r="G139" s="89" t="s">
        <v>552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999</v>
      </c>
      <c r="B140" s="84" t="s">
        <v>1021</v>
      </c>
      <c r="C140" s="86" t="s">
        <v>1022</v>
      </c>
      <c r="D140" s="88" t="s">
        <v>1023</v>
      </c>
      <c r="E140" s="88" t="s">
        <v>1024</v>
      </c>
      <c r="F140" s="89" t="s">
        <v>551</v>
      </c>
      <c r="G140" s="89" t="s">
        <v>552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999</v>
      </c>
      <c r="B141" s="84" t="s">
        <v>1025</v>
      </c>
      <c r="C141" s="86" t="s">
        <v>1026</v>
      </c>
      <c r="D141" s="88" t="s">
        <v>1027</v>
      </c>
      <c r="E141" s="88" t="s">
        <v>1028</v>
      </c>
      <c r="F141" s="89" t="s">
        <v>551</v>
      </c>
      <c r="G141" s="89" t="s">
        <v>536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1029</v>
      </c>
      <c r="B142" s="83">
        <v>16</v>
      </c>
      <c r="C142" s="85" t="s">
        <v>21</v>
      </c>
      <c r="D142" s="87" t="s">
        <v>1030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1029</v>
      </c>
      <c r="B143" s="84" t="s">
        <v>1031</v>
      </c>
      <c r="C143" s="86" t="s">
        <v>1032</v>
      </c>
      <c r="D143" s="88" t="s">
        <v>1033</v>
      </c>
      <c r="E143" s="88" t="s">
        <v>1034</v>
      </c>
      <c r="F143" s="89" t="s">
        <v>611</v>
      </c>
      <c r="G143" s="89" t="s">
        <v>552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1029</v>
      </c>
      <c r="B144" s="84" t="s">
        <v>1035</v>
      </c>
      <c r="C144" s="86" t="s">
        <v>1036</v>
      </c>
      <c r="D144" s="88" t="s">
        <v>1037</v>
      </c>
      <c r="E144" s="88" t="s">
        <v>1038</v>
      </c>
      <c r="F144" s="89" t="s">
        <v>611</v>
      </c>
      <c r="G144" s="89" t="s">
        <v>552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1029</v>
      </c>
      <c r="B145" s="84" t="s">
        <v>1039</v>
      </c>
      <c r="C145" s="86" t="s">
        <v>1040</v>
      </c>
      <c r="D145" s="88" t="s">
        <v>1041</v>
      </c>
      <c r="E145" s="88" t="s">
        <v>1042</v>
      </c>
      <c r="F145" s="89" t="s">
        <v>519</v>
      </c>
      <c r="G145" s="89" t="s">
        <v>504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1029</v>
      </c>
      <c r="B146" s="84" t="s">
        <v>1043</v>
      </c>
      <c r="C146" s="86" t="s">
        <v>1044</v>
      </c>
      <c r="D146" s="88" t="s">
        <v>1045</v>
      </c>
      <c r="E146" s="88" t="s">
        <v>1046</v>
      </c>
      <c r="F146" s="89" t="s">
        <v>519</v>
      </c>
      <c r="G146" s="89" t="s">
        <v>494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1029</v>
      </c>
      <c r="B147" s="84" t="s">
        <v>1047</v>
      </c>
      <c r="C147" s="86" t="s">
        <v>1048</v>
      </c>
      <c r="D147" s="88" t="s">
        <v>1049</v>
      </c>
      <c r="E147" s="88" t="s">
        <v>1050</v>
      </c>
      <c r="F147" s="89" t="s">
        <v>519</v>
      </c>
      <c r="G147" s="89" t="s">
        <v>536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1029</v>
      </c>
      <c r="B148" s="84" t="s">
        <v>1051</v>
      </c>
      <c r="C148" s="86" t="s">
        <v>1052</v>
      </c>
      <c r="D148" s="88" t="s">
        <v>1053</v>
      </c>
      <c r="E148" s="88" t="s">
        <v>1054</v>
      </c>
      <c r="F148" s="89" t="s">
        <v>611</v>
      </c>
      <c r="G148" s="89" t="s">
        <v>552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1029</v>
      </c>
      <c r="B149" s="84" t="s">
        <v>1055</v>
      </c>
      <c r="C149" s="86" t="s">
        <v>1056</v>
      </c>
      <c r="D149" s="88" t="s">
        <v>1057</v>
      </c>
      <c r="E149" s="88" t="s">
        <v>1058</v>
      </c>
      <c r="F149" s="89" t="s">
        <v>519</v>
      </c>
      <c r="G149" s="89" t="s">
        <v>536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1029</v>
      </c>
      <c r="B150" s="84" t="s">
        <v>1059</v>
      </c>
      <c r="C150" s="86" t="s">
        <v>1060</v>
      </c>
      <c r="D150" s="88" t="s">
        <v>1061</v>
      </c>
      <c r="E150" s="88" t="s">
        <v>1062</v>
      </c>
      <c r="F150" s="89" t="s">
        <v>765</v>
      </c>
      <c r="G150" s="89" t="s">
        <v>536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1029</v>
      </c>
      <c r="B151" s="84" t="s">
        <v>1063</v>
      </c>
      <c r="C151" s="86" t="s">
        <v>1064</v>
      </c>
      <c r="D151" s="88" t="s">
        <v>1065</v>
      </c>
      <c r="E151" s="88" t="s">
        <v>1066</v>
      </c>
      <c r="F151" s="89" t="s">
        <v>636</v>
      </c>
      <c r="G151" s="89" t="s">
        <v>536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1029</v>
      </c>
      <c r="B152" s="84" t="s">
        <v>1067</v>
      </c>
      <c r="C152" s="86" t="s">
        <v>1068</v>
      </c>
      <c r="D152" s="88" t="s">
        <v>1069</v>
      </c>
      <c r="E152" s="88" t="s">
        <v>1070</v>
      </c>
      <c r="F152" s="89" t="s">
        <v>519</v>
      </c>
      <c r="G152" s="89" t="s">
        <v>536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1029</v>
      </c>
      <c r="B153" s="84" t="s">
        <v>1071</v>
      </c>
      <c r="C153" s="86" t="s">
        <v>1072</v>
      </c>
      <c r="D153" s="88" t="s">
        <v>1073</v>
      </c>
      <c r="E153" s="88" t="s">
        <v>1074</v>
      </c>
      <c r="F153" s="89" t="s">
        <v>519</v>
      </c>
      <c r="G153" s="89" t="s">
        <v>536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1029</v>
      </c>
      <c r="B154" s="84" t="s">
        <v>1075</v>
      </c>
      <c r="C154" s="86" t="s">
        <v>1076</v>
      </c>
      <c r="D154" s="88" t="s">
        <v>1077</v>
      </c>
      <c r="E154" s="88" t="s">
        <v>1078</v>
      </c>
      <c r="F154" s="89" t="s">
        <v>519</v>
      </c>
      <c r="G154" s="89" t="s">
        <v>536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1029</v>
      </c>
      <c r="B155" s="84" t="s">
        <v>1079</v>
      </c>
      <c r="C155" s="86" t="s">
        <v>1080</v>
      </c>
      <c r="D155" s="88" t="s">
        <v>1081</v>
      </c>
      <c r="E155" s="88" t="s">
        <v>1082</v>
      </c>
      <c r="F155" s="89" t="s">
        <v>519</v>
      </c>
      <c r="G155" s="89" t="s">
        <v>504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1029</v>
      </c>
      <c r="B156" s="84" t="s">
        <v>1083</v>
      </c>
      <c r="C156" s="86" t="s">
        <v>1084</v>
      </c>
      <c r="D156" s="88" t="s">
        <v>1085</v>
      </c>
      <c r="E156" s="88" t="s">
        <v>1086</v>
      </c>
      <c r="F156" s="89" t="s">
        <v>519</v>
      </c>
      <c r="G156" s="89" t="s">
        <v>536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1087</v>
      </c>
      <c r="B157" s="83">
        <v>17</v>
      </c>
      <c r="C157" s="85" t="s">
        <v>21</v>
      </c>
      <c r="D157" s="87" t="s">
        <v>1088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1087</v>
      </c>
      <c r="B158" s="84" t="s">
        <v>1089</v>
      </c>
      <c r="C158" s="86" t="s">
        <v>1090</v>
      </c>
      <c r="D158" s="88" t="s">
        <v>1091</v>
      </c>
      <c r="E158" s="88" t="s">
        <v>1092</v>
      </c>
      <c r="F158" s="89" t="s">
        <v>636</v>
      </c>
      <c r="G158" s="89" t="s">
        <v>499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1087</v>
      </c>
      <c r="B159" s="84" t="s">
        <v>1093</v>
      </c>
      <c r="C159" s="86" t="s">
        <v>1094</v>
      </c>
      <c r="D159" s="88" t="s">
        <v>1095</v>
      </c>
      <c r="E159" s="88" t="s">
        <v>1096</v>
      </c>
      <c r="F159" s="89" t="s">
        <v>611</v>
      </c>
      <c r="G159" s="89" t="s">
        <v>552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1087</v>
      </c>
      <c r="B160" s="84" t="s">
        <v>1097</v>
      </c>
      <c r="C160" s="86" t="s">
        <v>1098</v>
      </c>
      <c r="D160" s="88" t="s">
        <v>1099</v>
      </c>
      <c r="E160" s="88" t="s">
        <v>1100</v>
      </c>
      <c r="F160" s="89" t="s">
        <v>611</v>
      </c>
      <c r="G160" s="89" t="s">
        <v>552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1087</v>
      </c>
      <c r="B161" s="84" t="s">
        <v>1101</v>
      </c>
      <c r="C161" s="86" t="s">
        <v>1102</v>
      </c>
      <c r="D161" s="88" t="s">
        <v>1103</v>
      </c>
      <c r="E161" s="88" t="s">
        <v>1104</v>
      </c>
      <c r="F161" s="89" t="s">
        <v>611</v>
      </c>
      <c r="G161" s="89" t="s">
        <v>552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1087</v>
      </c>
      <c r="B162" s="84" t="s">
        <v>1105</v>
      </c>
      <c r="C162" s="86" t="s">
        <v>1106</v>
      </c>
      <c r="D162" s="88" t="s">
        <v>1107</v>
      </c>
      <c r="E162" s="88" t="s">
        <v>1108</v>
      </c>
      <c r="F162" s="89" t="s">
        <v>636</v>
      </c>
      <c r="G162" s="89" t="s">
        <v>499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1087</v>
      </c>
      <c r="B163" s="84" t="s">
        <v>1109</v>
      </c>
      <c r="C163" s="86" t="s">
        <v>1110</v>
      </c>
      <c r="D163" s="88" t="s">
        <v>1111</v>
      </c>
      <c r="E163" s="88" t="s">
        <v>1112</v>
      </c>
      <c r="F163" s="89" t="s">
        <v>636</v>
      </c>
      <c r="G163" s="89" t="s">
        <v>499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1087</v>
      </c>
      <c r="B164" s="84" t="s">
        <v>1113</v>
      </c>
      <c r="C164" s="86" t="s">
        <v>1114</v>
      </c>
      <c r="D164" s="88" t="s">
        <v>1115</v>
      </c>
      <c r="E164" s="88" t="s">
        <v>1116</v>
      </c>
      <c r="F164" s="89" t="s">
        <v>636</v>
      </c>
      <c r="G164" s="89" t="s">
        <v>868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1087</v>
      </c>
      <c r="B165" s="84" t="s">
        <v>1117</v>
      </c>
      <c r="C165" s="86" t="s">
        <v>1118</v>
      </c>
      <c r="D165" s="88" t="s">
        <v>1119</v>
      </c>
      <c r="E165" s="88" t="s">
        <v>1120</v>
      </c>
      <c r="F165" s="89" t="s">
        <v>636</v>
      </c>
      <c r="G165" s="89" t="s">
        <v>868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1087</v>
      </c>
      <c r="B166" s="84" t="s">
        <v>1121</v>
      </c>
      <c r="C166" s="86" t="s">
        <v>1122</v>
      </c>
      <c r="D166" s="88" t="s">
        <v>1123</v>
      </c>
      <c r="E166" s="88" t="s">
        <v>1124</v>
      </c>
      <c r="F166" s="89" t="s">
        <v>611</v>
      </c>
      <c r="G166" s="89" t="s">
        <v>868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1125</v>
      </c>
      <c r="B167" s="83">
        <v>18</v>
      </c>
      <c r="C167" s="85" t="s">
        <v>21</v>
      </c>
      <c r="D167" s="87" t="s">
        <v>1126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1125</v>
      </c>
      <c r="B168" s="84" t="s">
        <v>1127</v>
      </c>
      <c r="C168" s="86" t="s">
        <v>1128</v>
      </c>
      <c r="D168" s="88" t="s">
        <v>1129</v>
      </c>
      <c r="E168" s="88" t="s">
        <v>1130</v>
      </c>
      <c r="F168" s="89" t="s">
        <v>611</v>
      </c>
      <c r="G168" s="89" t="s">
        <v>552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1125</v>
      </c>
      <c r="B169" s="84" t="s">
        <v>1131</v>
      </c>
      <c r="C169" s="86" t="s">
        <v>1132</v>
      </c>
      <c r="D169" s="88" t="s">
        <v>1133</v>
      </c>
      <c r="E169" s="88" t="s">
        <v>1134</v>
      </c>
      <c r="F169" s="89" t="s">
        <v>765</v>
      </c>
      <c r="G169" s="89" t="s">
        <v>504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1125</v>
      </c>
      <c r="B170" s="84" t="s">
        <v>1135</v>
      </c>
      <c r="C170" s="86" t="s">
        <v>1136</v>
      </c>
      <c r="D170" s="88" t="s">
        <v>1137</v>
      </c>
      <c r="E170" s="88" t="s">
        <v>1138</v>
      </c>
      <c r="F170" s="89" t="s">
        <v>765</v>
      </c>
      <c r="G170" s="89" t="s">
        <v>536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1125</v>
      </c>
      <c r="B171" s="84" t="s">
        <v>1139</v>
      </c>
      <c r="C171" s="86" t="s">
        <v>1140</v>
      </c>
      <c r="D171" s="88" t="s">
        <v>1141</v>
      </c>
      <c r="E171" s="88" t="s">
        <v>1142</v>
      </c>
      <c r="F171" s="89" t="s">
        <v>765</v>
      </c>
      <c r="G171" s="89" t="s">
        <v>536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1125</v>
      </c>
      <c r="B172" s="94" t="s">
        <v>1143</v>
      </c>
      <c r="C172" s="95" t="s">
        <v>1144</v>
      </c>
      <c r="D172" s="96" t="s">
        <v>1145</v>
      </c>
      <c r="E172" s="96" t="s">
        <v>1146</v>
      </c>
      <c r="F172" s="97" t="s">
        <v>765</v>
      </c>
      <c r="G172" s="97" t="s">
        <v>504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218</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IFERROR(INDEX('Recommendations'!$H$2:$H$40, MATCH(J2,'Recommendations'!$A$2:$A$40,0))="Implemented", FALSE))</xm:f>
            <x14:dxf>
              <font>
                <color rgb="FF000000"/>
              </font>
              <fill>
                <patternFill>
                  <bgColor rgb="FF3C7D22"/>
                </patternFill>
              </fill>
            </x14:dxf>
          </x14:cfRule>
          <x14:cfRule type="expression" priority="2" id="{00000000-000E-0000-0400-000002000000}">
            <xm:f>AND(J2&lt;&gt;"", IFERROR(INDEX('Recommendations'!$H$2:$H$40, MATCH(J2,'Recommendations'!$A$2:$A$40,0))="Compensated", FALSE))</xm:f>
            <x14:dxf>
              <font>
                <color rgb="FF000000"/>
              </font>
              <fill>
                <patternFill>
                  <bgColor rgb="FFC6E0B4"/>
                </patternFill>
              </fill>
            </x14:dxf>
          </x14:cfRule>
          <x14:cfRule type="expression" priority="3" id="{00000000-000E-0000-0400-000003000000}">
            <xm:f>AND(J2&lt;&gt;"", IFERROR(INDEX('Recommendations'!$H$2:$H$40, MATCH(J2,'Recommendations'!$A$2:$A$40,0))="Testing", FALSE))</xm:f>
            <x14:dxf>
              <font>
                <color rgb="FF000000"/>
              </font>
              <fill>
                <patternFill>
                  <bgColor rgb="FFFFC000"/>
                </patternFill>
              </fill>
            </x14:dxf>
          </x14:cfRule>
          <x14:cfRule type="expression" priority="4" id="{00000000-000E-0000-0400-000004000000}">
            <xm:f>AND(J2&lt;&gt;"", IFERROR(INDEX('Recommendations'!$H$2:$H$40, MATCH(J2,'Recommendations'!$A$2:$A$40,0))="Failed", FALSE))</xm:f>
            <x14:dxf>
              <font>
                <color rgb="FF000000"/>
              </font>
              <fill>
                <patternFill>
                  <bgColor rgb="FFD82891"/>
                </patternFill>
              </fill>
            </x14:dxf>
          </x14:cfRule>
          <x14:cfRule type="expression" priority="5" id="{00000000-000E-0000-0400-000005000000}">
            <xm:f>AND(J2&lt;&gt;"", IFERROR(INDEX('Recommendations'!$H$2:$H$40, MATCH(J2,'Recommendations'!$A$2:$A$40,0))="Risk Accepted", FALSE))</xm:f>
            <x14:dxf>
              <font>
                <color rgb="FF000000"/>
              </font>
              <fill>
                <patternFill>
                  <bgColor rgb="FFD9D9D9"/>
                </patternFill>
              </fill>
            </x14:dxf>
          </x14:cfRule>
          <x14:cfRule type="expression" priority="6" id="{00000000-000E-0000-0400-000006000000}">
            <xm:f>AND(J2&lt;&gt;"", IFERROR(INDEX('Recommendations'!$H$2:$H$40, MATCH(J2,'Recommendations'!$A$2:$A$40,0))="N/A",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14 BYOAD Security Technical Implementation Guide - SHGIR</dc:title>
  <dc:subject>Generated on: 2026-06-08 13:05:20</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2026-06-08T12:05:26Z</dcterms:modified>
  <cp:category>DISA-STIG</cp:category>
  <cp:contentStatus>Draft</cp:contentStatus>
</cp:coreProperties>
</file>