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D35FCBBF0B08B2998F1CA0383B857F02AB1089FA" xr6:coauthVersionLast="47" xr6:coauthVersionMax="47" xr10:uidLastSave="{8B156AF3-6035-4C44-BD94-EAB58AFFF15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E86" i="3" s="1"/>
  <c r="M10" i="1"/>
  <c r="M9" i="1"/>
  <c r="M8" i="1"/>
  <c r="M7" i="1"/>
  <c r="M6" i="1"/>
  <c r="M5" i="1"/>
  <c r="M4" i="1"/>
  <c r="F125" i="3" s="1"/>
  <c r="M3" i="1"/>
  <c r="M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D106" i="3"/>
  <c r="C106" i="3"/>
  <c r="E105" i="3"/>
  <c r="D105" i="3"/>
  <c r="C105" i="3"/>
  <c r="F105" i="3" s="1"/>
  <c r="E104" i="3"/>
  <c r="D104" i="3"/>
  <c r="C104" i="3"/>
  <c r="F104" i="3" s="1"/>
  <c r="E103" i="3"/>
  <c r="D103" i="3"/>
  <c r="C103" i="3"/>
  <c r="F103" i="3" s="1"/>
  <c r="C91" i="3"/>
  <c r="C86" i="3"/>
  <c r="F85" i="3"/>
  <c r="E93" i="3" s="1"/>
  <c r="E85" i="3"/>
  <c r="D85" i="3"/>
  <c r="C85" i="3"/>
  <c r="E84" i="3"/>
  <c r="D84" i="3"/>
  <c r="C84" i="3"/>
  <c r="W136" i="3" s="1"/>
  <c r="F83" i="3"/>
  <c r="V168" i="3" s="1"/>
  <c r="E83" i="3"/>
  <c r="D83" i="3"/>
  <c r="C83" i="3"/>
  <c r="U136" i="3" s="1"/>
  <c r="F82" i="3"/>
  <c r="T164" i="3" s="1"/>
  <c r="E82" i="3"/>
  <c r="D82" i="3"/>
  <c r="C82" i="3"/>
  <c r="S136" i="3" s="1"/>
  <c r="E68" i="3"/>
  <c r="D68" i="3"/>
  <c r="C68" i="3"/>
  <c r="F68" i="3" s="1"/>
  <c r="E67" i="3"/>
  <c r="D67" i="3"/>
  <c r="C67" i="3"/>
  <c r="F67" i="3" s="1"/>
  <c r="E49" i="3"/>
  <c r="D49" i="3"/>
  <c r="F49" i="3" s="1"/>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C8" i="3"/>
  <c r="C7" i="3" s="1"/>
  <c r="D7" i="3" s="1"/>
  <c r="E110" i="3" l="1"/>
  <c r="D110" i="3"/>
  <c r="C110" i="3"/>
  <c r="D55" i="3"/>
  <c r="C55" i="3"/>
  <c r="E55" i="3"/>
  <c r="G125" i="3"/>
  <c r="D56" i="3"/>
  <c r="C56" i="3"/>
  <c r="E56" i="3"/>
  <c r="C58" i="3"/>
  <c r="E58" i="3"/>
  <c r="D58" i="3"/>
  <c r="E53" i="3"/>
  <c r="C53" i="3"/>
  <c r="D53" i="3"/>
  <c r="E54" i="3"/>
  <c r="D54" i="3"/>
  <c r="C54" i="3"/>
  <c r="E111" i="3"/>
  <c r="D111" i="3"/>
  <c r="C111" i="3"/>
  <c r="E35" i="3"/>
  <c r="D35" i="3"/>
  <c r="C35" i="3"/>
  <c r="D72" i="3"/>
  <c r="C72" i="3"/>
  <c r="E72" i="3"/>
  <c r="D73" i="3"/>
  <c r="C73" i="3"/>
  <c r="E73" i="3"/>
  <c r="E112" i="3"/>
  <c r="D112" i="3"/>
  <c r="C112" i="3"/>
  <c r="E34" i="3"/>
  <c r="D34" i="3"/>
  <c r="C34" i="3"/>
  <c r="F16" i="3"/>
  <c r="D8" i="3"/>
  <c r="D57" i="3"/>
  <c r="D90" i="3"/>
  <c r="V139" i="3"/>
  <c r="V144" i="3"/>
  <c r="V149" i="3"/>
  <c r="V154" i="3"/>
  <c r="V159" i="3"/>
  <c r="V164" i="3"/>
  <c r="C57" i="3"/>
  <c r="E90" i="3"/>
  <c r="D91" i="3"/>
  <c r="T140" i="3"/>
  <c r="T145" i="3"/>
  <c r="T150" i="3"/>
  <c r="T155" i="3"/>
  <c r="T160" i="3"/>
  <c r="T165" i="3"/>
  <c r="E91" i="3"/>
  <c r="V140" i="3"/>
  <c r="V145" i="3"/>
  <c r="V150" i="3"/>
  <c r="V155" i="3"/>
  <c r="V160" i="3"/>
  <c r="V165" i="3"/>
  <c r="T141" i="3"/>
  <c r="T146" i="3"/>
  <c r="T151" i="3"/>
  <c r="T156" i="3"/>
  <c r="T161" i="3"/>
  <c r="T166" i="3"/>
  <c r="C93" i="3"/>
  <c r="E106" i="3"/>
  <c r="F106" i="3" s="1"/>
  <c r="V141" i="3"/>
  <c r="V146" i="3"/>
  <c r="V151" i="3"/>
  <c r="V156" i="3"/>
  <c r="V161" i="3"/>
  <c r="V166" i="3"/>
  <c r="D93" i="3"/>
  <c r="F84" i="3"/>
  <c r="T142" i="3"/>
  <c r="T147" i="3"/>
  <c r="T152" i="3"/>
  <c r="T157" i="3"/>
  <c r="T162" i="3"/>
  <c r="T167" i="3"/>
  <c r="V142" i="3"/>
  <c r="V147" i="3"/>
  <c r="V152" i="3"/>
  <c r="V157" i="3"/>
  <c r="V162" i="3"/>
  <c r="V167" i="3"/>
  <c r="T138" i="3"/>
  <c r="T143" i="3"/>
  <c r="T148" i="3"/>
  <c r="T153" i="3"/>
  <c r="T158" i="3"/>
  <c r="T163" i="3"/>
  <c r="T168" i="3"/>
  <c r="D86" i="3"/>
  <c r="F86" i="3" s="1"/>
  <c r="V138" i="3"/>
  <c r="V143" i="3"/>
  <c r="V148" i="3"/>
  <c r="V153" i="3"/>
  <c r="V158" i="3"/>
  <c r="V163" i="3"/>
  <c r="C90" i="3"/>
  <c r="T139" i="3"/>
  <c r="T144" i="3"/>
  <c r="T149" i="3"/>
  <c r="T154" i="3"/>
  <c r="T159" i="3"/>
  <c r="E94" i="3" l="1"/>
  <c r="D94" i="3"/>
  <c r="C94" i="3"/>
  <c r="C113" i="3"/>
  <c r="E113" i="3"/>
  <c r="D113" i="3"/>
  <c r="R164" i="3"/>
  <c r="R159" i="3"/>
  <c r="R154" i="3"/>
  <c r="R149" i="3"/>
  <c r="R144" i="3"/>
  <c r="R139" i="3"/>
  <c r="R168" i="3"/>
  <c r="R163" i="3"/>
  <c r="R158" i="3"/>
  <c r="R153" i="3"/>
  <c r="R148" i="3"/>
  <c r="R143" i="3"/>
  <c r="R138" i="3"/>
  <c r="R167" i="3"/>
  <c r="R162" i="3"/>
  <c r="R157" i="3"/>
  <c r="R152" i="3"/>
  <c r="R147" i="3"/>
  <c r="R142" i="3"/>
  <c r="D20" i="3"/>
  <c r="E20" i="3"/>
  <c r="R166" i="3"/>
  <c r="R161" i="3"/>
  <c r="R156" i="3"/>
  <c r="R151" i="3"/>
  <c r="R146" i="3"/>
  <c r="R141" i="3"/>
  <c r="R165" i="3"/>
  <c r="R160" i="3"/>
  <c r="R155" i="3"/>
  <c r="R150" i="3"/>
  <c r="R145" i="3"/>
  <c r="R140" i="3"/>
  <c r="C20" i="3"/>
  <c r="X168" i="3"/>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 r="X164" i="3"/>
  <c r="X159" i="3"/>
  <c r="X154" i="3"/>
  <c r="X149" i="3"/>
  <c r="X144" i="3"/>
  <c r="X139" i="3"/>
</calcChain>
</file>

<file path=xl/sharedStrings.xml><?xml version="1.0" encoding="utf-8"?>
<sst xmlns="http://schemas.openxmlformats.org/spreadsheetml/2006/main" count="1453" uniqueCount="580">
  <si>
    <t>Id</t>
  </si>
  <si>
    <t>Title</t>
  </si>
  <si>
    <t>Severity</t>
  </si>
  <si>
    <t>Component</t>
  </si>
  <si>
    <t>MoSCoW</t>
  </si>
  <si>
    <t>OpsImpact</t>
  </si>
  <si>
    <t>Phase</t>
  </si>
  <si>
    <t>ImplStatus</t>
  </si>
  <si>
    <t>Notes</t>
  </si>
  <si>
    <t>Remediation</t>
  </si>
  <si>
    <t>Description</t>
  </si>
  <si>
    <t>Audit</t>
  </si>
  <si>
    <t>Status</t>
  </si>
  <si>
    <t>LogID</t>
  </si>
  <si>
    <t>V-62787</t>
  </si>
  <si>
    <r>
      <rPr>
        <sz val="11"/>
        <rFont val="Calibri"/>
      </rPr>
      <t>If TLS optimization is used, the Riverbed Optimization System (RiOS) providing Signed SMB and/or Encrypted MAPI must ensure the integrity and confidentiality of data transmitted over the WAN.</t>
    </r>
  </si>
  <si>
    <t>CAT II (Medium)</t>
  </si>
  <si>
    <t>ALG</t>
  </si>
  <si>
    <t>Unassigned</t>
  </si>
  <si>
    <t>Unassessed</t>
  </si>
  <si>
    <t>Pending</t>
  </si>
  <si>
    <t/>
  </si>
  <si>
    <r>
      <rPr>
        <sz val="11"/>
        <color rgb="FF000000"/>
        <rFont val="Calibri"/>
      </rPr>
      <t>On the Server-Side SteelHead appliance Navigate to the device Management Console.</t>
    </r>
    <r>
      <rPr>
        <sz val="11"/>
        <color rgb="FF000000"/>
        <rFont val="Calibri"/>
      </rPr>
      <t xml:space="preserve">
</t>
    </r>
    <r>
      <rPr>
        <sz val="11"/>
        <color rgb="FF000000"/>
        <rFont val="Calibri"/>
      </rPr>
      <t>Navigate to Configure &gt;&gt; Optimization &gt;&gt; Windows Domain Auth</t>
    </r>
    <r>
      <rPr>
        <sz val="11"/>
        <color rgb="FF000000"/>
        <rFont val="Calibri"/>
      </rPr>
      <t xml:space="preserve">
</t>
    </r>
    <r>
      <rPr>
        <sz val="11"/>
        <color rgb="FF000000"/>
        <rFont val="Calibri"/>
      </rPr>
      <t>Under Kerberos select "Add a New User"</t>
    </r>
    <r>
      <rPr>
        <sz val="11"/>
        <color rgb="FF000000"/>
        <rFont val="Calibri"/>
      </rPr>
      <t xml:space="preserve">
</t>
    </r>
    <r>
      <rPr>
        <sz val="11"/>
        <color rgb="FF000000"/>
        <rFont val="Calibri"/>
      </rPr>
      <t>Enter the "Active Directory Domain Name".</t>
    </r>
    <r>
      <rPr>
        <sz val="11"/>
        <color rgb="FF000000"/>
        <rFont val="Calibri"/>
      </rPr>
      <t xml:space="preserve">
</t>
    </r>
    <r>
      <rPr>
        <sz val="11"/>
        <color rgb="FF000000"/>
        <rFont val="Calibri"/>
      </rPr>
      <t>Enter the UserID in "Domain Login:".</t>
    </r>
    <r>
      <rPr>
        <sz val="11"/>
        <color rgb="FF000000"/>
        <rFont val="Calibri"/>
      </rPr>
      <t xml:space="preserve">
</t>
    </r>
    <r>
      <rPr>
        <sz val="11"/>
        <color rgb="FF000000"/>
        <rFont val="Calibri"/>
      </rPr>
      <t>Enter the User Account Password in "Password".</t>
    </r>
    <r>
      <rPr>
        <sz val="11"/>
        <color rgb="FF000000"/>
        <rFont val="Calibri"/>
      </rPr>
      <t xml:space="preserve">
</t>
    </r>
    <r>
      <rPr>
        <sz val="11"/>
        <color rgb="FF000000"/>
        <rFont val="Calibri"/>
      </rPr>
      <t>Enter "Password Confirm"</t>
    </r>
    <r>
      <rPr>
        <sz val="11"/>
        <color rgb="FF000000"/>
        <rFont val="Calibri"/>
      </rPr>
      <t xml:space="preserve">
</t>
    </r>
    <r>
      <rPr>
        <sz val="11"/>
        <color rgb="FF000000"/>
        <rFont val="Calibri"/>
      </rPr>
      <t>Select "Enable RODC Password Replication Policy"</t>
    </r>
    <r>
      <rPr>
        <sz val="11"/>
        <color rgb="FF000000"/>
        <rFont val="Calibri"/>
      </rPr>
      <t xml:space="preserve">
</t>
    </r>
    <r>
      <rPr>
        <sz val="11"/>
        <color rgb="FF000000"/>
        <rFont val="Calibri"/>
      </rPr>
      <t>Enter the "Domain Controller Name(s):" or IP Addresses.</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Verify that "In Domain Mode, Status: In a Domain" is displayed on the page.</t>
    </r>
    <r>
      <rPr>
        <sz val="11"/>
        <color rgb="FF000000"/>
        <rFont val="Calibri"/>
      </rPr>
      <t xml:space="preserve">
</t>
    </r>
    <r>
      <rPr>
        <sz val="11"/>
        <color rgb="FF000000"/>
        <rFont val="Calibri"/>
      </rPr>
      <t>Navigate to Configure &gt;&gt; Optimization &gt;&gt; CIFS (SMB1).</t>
    </r>
    <r>
      <rPr>
        <sz val="11"/>
        <color rgb="FF000000"/>
        <rFont val="Calibri"/>
      </rPr>
      <t xml:space="preserve">
</t>
    </r>
    <r>
      <rPr>
        <sz val="11"/>
        <color rgb="FF000000"/>
        <rFont val="Calibri"/>
      </rPr>
      <t>Select "Enable SMB Signing"</t>
    </r>
    <r>
      <rPr>
        <sz val="11"/>
        <color rgb="FF000000"/>
        <rFont val="Calibri"/>
      </rPr>
      <t xml:space="preserve">
</t>
    </r>
    <r>
      <rPr>
        <sz val="11"/>
        <color rgb="FF000000"/>
        <rFont val="Calibri"/>
      </rPr>
      <t>Select "NTLM Delegation Mode"</t>
    </r>
    <r>
      <rPr>
        <sz val="11"/>
        <color rgb="FF000000"/>
        <rFont val="Calibri"/>
      </rPr>
      <t xml:space="preserve">
</t>
    </r>
    <r>
      <rPr>
        <sz val="11"/>
        <color rgb="FF000000"/>
        <rFont val="Calibri"/>
      </rPr>
      <t>Select "Enable Kerberos Authentication Support".</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Configure &gt;&gt; Optimization &gt;&gt; SMB2/3.</t>
    </r>
    <r>
      <rPr>
        <sz val="11"/>
        <color rgb="FF000000"/>
        <rFont val="Calibri"/>
      </rPr>
      <t xml:space="preserve">
</t>
    </r>
    <r>
      <rPr>
        <sz val="11"/>
        <color rgb="FF000000"/>
        <rFont val="Calibri"/>
      </rPr>
      <t>Select "Enable SMB2 and SMB3 Signing"</t>
    </r>
    <r>
      <rPr>
        <sz val="11"/>
        <color rgb="FF000000"/>
        <rFont val="Calibri"/>
      </rPr>
      <t xml:space="preserve">
</t>
    </r>
    <r>
      <rPr>
        <sz val="11"/>
        <color rgb="FF000000"/>
        <rFont val="Calibri"/>
      </rPr>
      <t>Select "NTLM Delegation Mode"</t>
    </r>
    <r>
      <rPr>
        <sz val="11"/>
        <color rgb="FF000000"/>
        <rFont val="Calibri"/>
      </rPr>
      <t xml:space="preserve">
</t>
    </r>
    <r>
      <rPr>
        <sz val="11"/>
        <color rgb="FF000000"/>
        <rFont val="Calibri"/>
      </rPr>
      <t>Select "Enable Kerberos Authentication Support".</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Configure &gt;&gt; Optimization &gt;&gt; MAPI.</t>
    </r>
    <r>
      <rPr>
        <sz val="11"/>
        <color rgb="FF000000"/>
        <rFont val="Calibri"/>
      </rPr>
      <t xml:space="preserve">
</t>
    </r>
    <r>
      <rPr>
        <sz val="11"/>
        <color rgb="FF000000"/>
        <rFont val="Calibri"/>
      </rPr>
      <t>Select "Enable Encrypted Optimization"</t>
    </r>
    <r>
      <rPr>
        <sz val="11"/>
        <color rgb="FF000000"/>
        <rFont val="Calibri"/>
      </rPr>
      <t xml:space="preserve">
</t>
    </r>
    <r>
      <rPr>
        <sz val="11"/>
        <color rgb="FF000000"/>
        <rFont val="Calibri"/>
      </rPr>
      <t>Select "NTLM Delegation Mode"</t>
    </r>
    <r>
      <rPr>
        <sz val="11"/>
        <color rgb="FF000000"/>
        <rFont val="Calibri"/>
      </rPr>
      <t xml:space="preserve">
</t>
    </r>
    <r>
      <rPr>
        <sz val="11"/>
        <color rgb="FF000000"/>
        <rFont val="Calibri"/>
      </rPr>
      <t>Select "Enable Kerberos Authentication Support".</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 permanently.</t>
    </r>
  </si>
  <si>
    <r>
      <rPr>
        <sz val="11"/>
        <color rgb="FF000000"/>
        <rFont val="Calibri"/>
      </rPr>
      <t>Protecting the end-to-end security of TLS is required to ensure integrity and confidentiality of the data in transit.</t>
    </r>
    <r>
      <rPr>
        <sz val="11"/>
        <color rgb="FF000000"/>
        <rFont val="Calibri"/>
      </rPr>
      <t xml:space="preserve">
</t>
    </r>
    <r>
      <rPr>
        <sz val="11"/>
        <color rgb="FF000000"/>
        <rFont val="Calibri"/>
      </rPr>
      <t xml:space="preserve">Signed SMB and encrypted MAPI traffic use techniques to protect against unauthorized man-in-the-middle devices from making modifications to their exchanged data. Additionally, encrypted MAPI traffic and encrypted SMB3 traffic ensure data confidentiality by transmitting data with protection across the network. </t>
    </r>
    <r>
      <rPr>
        <sz val="11"/>
        <color rgb="FF000000"/>
        <rFont val="Calibri"/>
      </rPr>
      <t xml:space="preserve">
</t>
    </r>
    <r>
      <rPr>
        <sz val="11"/>
        <color rgb="FF000000"/>
        <rFont val="Calibri"/>
      </rPr>
      <t>To securely optimize this traffic, a properly configured client and server-side SteelHead appliance with the SteelHead WAN optimization platform must:</t>
    </r>
    <r>
      <rPr>
        <sz val="11"/>
        <color rgb="FF000000"/>
        <rFont val="Calibri"/>
      </rPr>
      <t xml:space="preserve">
</t>
    </r>
    <r>
      <rPr>
        <sz val="11"/>
        <color rgb="FF000000"/>
        <rFont val="Calibri"/>
      </rPr>
      <t>- decrypt and remove signatures on received LAN side data from the client or server.</t>
    </r>
    <r>
      <rPr>
        <sz val="11"/>
        <color rgb="FF000000"/>
        <rFont val="Calibri"/>
      </rPr>
      <t xml:space="preserve">
</t>
    </r>
    <r>
      <rPr>
        <sz val="11"/>
        <color rgb="FF000000"/>
        <rFont val="Calibri"/>
      </rPr>
      <t>- perform bandwidth and application layer optimization.</t>
    </r>
    <r>
      <rPr>
        <sz val="11"/>
        <color rgb="FF000000"/>
        <rFont val="Calibri"/>
      </rPr>
      <t xml:space="preserve">
</t>
    </r>
    <r>
      <rPr>
        <sz val="11"/>
        <color rgb="FF000000"/>
        <rFont val="Calibri"/>
      </rPr>
      <t>- use the secure inner channel feature to maintain data integrity and confidentiality of data transmitted over the WAN.</t>
    </r>
    <r>
      <rPr>
        <sz val="11"/>
        <color rgb="FF000000"/>
        <rFont val="Calibri"/>
      </rPr>
      <t xml:space="preserve">
</t>
    </r>
    <r>
      <rPr>
        <sz val="11"/>
        <color rgb="FF000000"/>
        <rFont val="Calibri"/>
      </rPr>
      <t>- convert the received optimized data back to its native form.</t>
    </r>
    <r>
      <rPr>
        <sz val="11"/>
        <color rgb="FF000000"/>
        <rFont val="Calibri"/>
      </rPr>
      <t xml:space="preserve">
</t>
    </r>
    <r>
      <rPr>
        <sz val="11"/>
        <color rgb="FF000000"/>
        <rFont val="Calibri"/>
      </rPr>
      <t>- encrypt and apply signatures for LAN side transmission of data to the client or server.</t>
    </r>
    <r>
      <rPr>
        <sz val="11"/>
        <color rgb="FF000000"/>
        <rFont val="Calibri"/>
      </rPr>
      <t xml:space="preserve">
</t>
    </r>
    <r>
      <rPr>
        <sz val="11"/>
        <color rgb="FF000000"/>
        <rFont val="Calibri"/>
      </rPr>
      <t>To query the Windows domain controller for the necessary cryptographic information to optimize this traffic, the server-side SteelHead appliance must join a Windows domain. The SteelHead appliance can require other configurations, both on the SteelHead appliance, and in the Windows domain. This cryptographic information is only useful for the lifetime of an individual connection or session. The information is obtained at the beginning of a connection, and transferred to the client-side SteelHead appliance as needed, using the secure inner channel feature. You must configure the secure inner channel to ensure maximum security.</t>
    </r>
    <r>
      <rPr>
        <sz val="11"/>
        <color rgb="FF000000"/>
        <rFont val="Calibri"/>
      </rPr>
      <t xml:space="preserve">
</t>
    </r>
    <r>
      <rPr>
        <sz val="11"/>
        <color rgb="FF000000"/>
        <rFont val="Calibri"/>
      </rPr>
      <t>Only the server-side SteelHead appliance is required to join the domain, and it does so using a machine account in the same way that a Windows device joins the domain using a machine account. The SteelHead appliance joins the domain this way to obtain a client user session key (CUSK) or server user session key (SUSK), which allows the SteelHead appliance to sign and/or decrypt MAPI on behalf of the Windows user that is establishing the relevant session.</t>
    </r>
    <r>
      <rPr>
        <sz val="11"/>
        <color rgb="FF000000"/>
        <rFont val="Calibri"/>
      </rPr>
      <t xml:space="preserve">
</t>
    </r>
    <r>
      <rPr>
        <sz val="11"/>
        <color rgb="FF000000"/>
        <rFont val="Calibri"/>
      </rPr>
      <t xml:space="preserve">The server-side SteelHead appliance must join a domain that is either: </t>
    </r>
    <r>
      <rPr>
        <sz val="11"/>
        <color rgb="FF000000"/>
        <rFont val="Calibri"/>
      </rPr>
      <t xml:space="preserve">
</t>
    </r>
    <r>
      <rPr>
        <sz val="11"/>
        <color rgb="FF000000"/>
        <rFont val="Calibri"/>
      </rPr>
      <t>- the user domain. The domain must have a trust with the domains that include the application servers (file server, Exchange server, and so on) you want to optimize.</t>
    </r>
    <r>
      <rPr>
        <sz val="11"/>
        <color rgb="FF000000"/>
        <rFont val="Calibri"/>
      </rPr>
      <t xml:space="preserve">
</t>
    </r>
    <r>
      <rPr>
        <sz val="11"/>
        <color rgb="FF000000"/>
        <rFont val="Calibri"/>
      </rPr>
      <t>- A domain with a bi-directional trust with the user domain. The domain might include some or all of the Windows application servers (file server, Exchange server) for SteelHead appliance optimization. Production deployments can have multiple combinations of client and server Windows operating system versions, and can include different configuration settings for signed SMB and encrypted MAPI. NTLM is not approved for use for DoD implementations. Therefore it is possible that the security authentication between clients and servers can use Kerberos, or a combination of the two.</t>
    </r>
  </si>
  <si>
    <r>
      <rPr>
        <sz val="11"/>
        <color rgb="FF000000"/>
        <rFont val="Calibri"/>
      </rPr>
      <t>Verify the RiOS providing Signed SMB and Encrypted MAPI optimization services is configured to ensure the integrity and confidentiality of data transmitted over the WAN.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Windows Domain Auth</t>
    </r>
    <r>
      <rPr>
        <sz val="11"/>
        <color rgb="FF000000"/>
        <rFont val="Calibri"/>
      </rPr>
      <t xml:space="preserve">
</t>
    </r>
    <r>
      <rPr>
        <sz val="11"/>
        <color rgb="FF000000"/>
        <rFont val="Calibri"/>
      </rPr>
      <t>Verify that a Domain is defined under "Kerberos"</t>
    </r>
    <r>
      <rPr>
        <sz val="11"/>
        <color rgb="FF000000"/>
        <rFont val="Calibri"/>
      </rPr>
      <t xml:space="preserve">
</t>
    </r>
    <r>
      <rPr>
        <sz val="11"/>
        <color rgb="FF000000"/>
        <rFont val="Calibri"/>
      </rPr>
      <t>Navigate to Configure &gt;&gt; Optimization &gt;&gt; CIFS (SMB1).</t>
    </r>
    <r>
      <rPr>
        <sz val="11"/>
        <color rgb="FF000000"/>
        <rFont val="Calibri"/>
      </rPr>
      <t xml:space="preserve">
</t>
    </r>
    <r>
      <rPr>
        <sz val="11"/>
        <color rgb="FF000000"/>
        <rFont val="Calibri"/>
      </rPr>
      <t>Verify that "Enable SMB Signing", "NTLM Delegation Mode", and "Enable Kerberos Authentication Support" are selected.</t>
    </r>
    <r>
      <rPr>
        <sz val="11"/>
        <color rgb="FF000000"/>
        <rFont val="Calibri"/>
      </rPr>
      <t xml:space="preserve">
</t>
    </r>
    <r>
      <rPr>
        <sz val="11"/>
        <color rgb="FF000000"/>
        <rFont val="Calibri"/>
      </rPr>
      <t>Navigate to Configure &gt;&gt; Optimization &gt;&gt; SMB2/3.</t>
    </r>
    <r>
      <rPr>
        <sz val="11"/>
        <color rgb="FF000000"/>
        <rFont val="Calibri"/>
      </rPr>
      <t xml:space="preserve">
</t>
    </r>
    <r>
      <rPr>
        <sz val="11"/>
        <color rgb="FF000000"/>
        <rFont val="Calibri"/>
      </rPr>
      <t>Verify that "Enable SMB2 and SMB3 Signing", "NTLM Delegation Mode", and "Enable Kerberos Authentication Support" are selected.</t>
    </r>
    <r>
      <rPr>
        <sz val="11"/>
        <color rgb="FF000000"/>
        <rFont val="Calibri"/>
      </rPr>
      <t xml:space="preserve">
</t>
    </r>
    <r>
      <rPr>
        <sz val="11"/>
        <color rgb="FF000000"/>
        <rFont val="Calibri"/>
      </rPr>
      <t>Navigate to Configure &gt;&gt; Optimization &gt;&gt; MAPI.</t>
    </r>
    <r>
      <rPr>
        <sz val="11"/>
        <color rgb="FF000000"/>
        <rFont val="Calibri"/>
      </rPr>
      <t xml:space="preserve">
</t>
    </r>
    <r>
      <rPr>
        <sz val="11"/>
        <color rgb="FF000000"/>
        <rFont val="Calibri"/>
      </rPr>
      <t>Verify that "Enable Encrypted Optimization", "NTLM Delegation Mode", and "Enable Kerberos Authentication Support" are selected.</t>
    </r>
    <r>
      <rPr>
        <sz val="11"/>
        <color rgb="FF000000"/>
        <rFont val="Calibri"/>
      </rPr>
      <t xml:space="preserve">
</t>
    </r>
    <r>
      <rPr>
        <sz val="11"/>
        <color rgb="FF000000"/>
        <rFont val="Calibri"/>
      </rPr>
      <t>If any SMB Signing or Encrypted MAPI is selected and the status of "In Domain Mode, Status: In a Domain" is not displayed, this is a finding.</t>
    </r>
  </si>
  <si>
    <t>V-62789</t>
  </si>
  <si>
    <r>
      <rPr>
        <sz val="11"/>
        <rFont val="Calibri"/>
      </rPr>
      <t>Riverbed Optimization System (RiOS) must provide automated support for account management functions.</t>
    </r>
  </si>
  <si>
    <t>NDM</t>
  </si>
  <si>
    <r>
      <rPr>
        <sz val="11"/>
        <color rgb="FF000000"/>
        <rFont val="Calibri"/>
      </rPr>
      <t>Configure RiOS account management functions.</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Security &gt;&gt; User Permissions</t>
    </r>
    <r>
      <rPr>
        <sz val="11"/>
        <color rgb="FF000000"/>
        <rFont val="Calibri"/>
      </rPr>
      <t xml:space="preserve">
</t>
    </r>
    <r>
      <rPr>
        <sz val="11"/>
        <color rgb="FF000000"/>
        <rFont val="Calibri"/>
      </rPr>
      <t>Set values for the user account.</t>
    </r>
    <r>
      <rPr>
        <sz val="11"/>
        <color rgb="FF000000"/>
        <rFont val="Calibri"/>
      </rPr>
      <t xml:space="preserve">
</t>
    </r>
    <r>
      <rPr>
        <sz val="11"/>
        <color rgb="FF000000"/>
        <rFont val="Calibri"/>
      </rPr>
      <t>Click "Save" to save these settings permanently.</t>
    </r>
  </si>
  <si>
    <r>
      <rPr>
        <sz val="11"/>
        <color rgb="FF000000"/>
        <rFont val="Calibri"/>
      </rPr>
      <t>Account management functions include: assignment of group or role membership; identifying account type; specifying user access authorizations (i.e., privileges); account removal, update, or termination; and administrative alerts. The network device must be configured to automatically provide account management functions, and these functions must immediately enforce the organization's current account policy.</t>
    </r>
    <r>
      <rPr>
        <sz val="11"/>
        <color rgb="FF000000"/>
        <rFont val="Calibri"/>
      </rPr>
      <t xml:space="preserve">
</t>
    </r>
    <r>
      <rPr>
        <sz val="11"/>
        <color rgb="FF000000"/>
        <rFont val="Calibri"/>
      </rPr>
      <t>All accounts used for access to the network device are privileged or system-level accounts. Therefore, if account management functions are not automatically enforced, an attacker could gain privileged access to a vital element of the network security architecture.</t>
    </r>
    <r>
      <rPr>
        <sz val="11"/>
        <color rgb="FF000000"/>
        <rFont val="Calibri"/>
      </rPr>
      <t xml:space="preserve">
</t>
    </r>
    <r>
      <rPr>
        <sz val="11"/>
        <color rgb="FF000000"/>
        <rFont val="Calibri"/>
      </rPr>
      <t>This control does not include emergency administration accounts that provide access to the network device components in case of network failure. There must be only one such locally defined account.</t>
    </r>
    <r>
      <rPr>
        <sz val="11"/>
        <color rgb="FF000000"/>
        <rFont val="Calibri"/>
      </rPr>
      <t xml:space="preserve">
</t>
    </r>
    <r>
      <rPr>
        <sz val="11"/>
        <color rgb="FF000000"/>
        <rFont val="Calibri"/>
      </rPr>
      <t>All other accounts must be defined. All other accounts must be created and managed on the site's authentication server (e.g., RADIUS, LDAP, or Active Directory). This requirement is applicable to account management functions provided by the network device application. If the function is provided by the underlying OS or an authentication server, it must be secured using the applicable security guide or STIG.</t>
    </r>
  </si>
  <si>
    <r>
      <rPr>
        <sz val="11"/>
        <color rgb="FF000000"/>
        <rFont val="Calibri"/>
      </rPr>
      <t>Verify that RiOS provides automated support for account management.</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Security &gt;&gt; User Permissions</t>
    </r>
    <r>
      <rPr>
        <sz val="11"/>
        <color rgb="FF000000"/>
        <rFont val="Calibri"/>
      </rPr>
      <t xml:space="preserve">
</t>
    </r>
    <r>
      <rPr>
        <sz val="11"/>
        <color rgb="FF000000"/>
        <rFont val="Calibri"/>
      </rPr>
      <t>Verify user permissions are defined here.</t>
    </r>
    <r>
      <rPr>
        <sz val="11"/>
        <color rgb="FF000000"/>
        <rFont val="Calibri"/>
      </rPr>
      <t xml:space="preserve">
</t>
    </r>
    <r>
      <rPr>
        <sz val="11"/>
        <color rgb="FF000000"/>
        <rFont val="Calibri"/>
      </rPr>
      <t>If the account management is not set, this is a finding.</t>
    </r>
  </si>
  <si>
    <t>V-62813</t>
  </si>
  <si>
    <r>
      <rPr>
        <sz val="11"/>
        <rFont val="Calibri"/>
      </rPr>
      <t>The Riverbed Optimization System (RiOS) must be configured to ensure inbound and outbound traffic is forwarded to be inspected by the firewall and IDPS in compliance with remote access security policies.</t>
    </r>
  </si>
  <si>
    <r>
      <rPr>
        <sz val="11"/>
        <color rgb="FF000000"/>
        <rFont val="Calibri"/>
      </rPr>
      <t>Architecturally place the SteelHead device to avoid the need to open TCP ports in the firewall. The recommended best practice for this device is to install it at the perimeter in front of the perimeter router and direct and configure to direct traffic to the router. Thus, inbound and outbound traffic is forwarded to be inspected by the firewall and IDPS in compliance with remote access security policies.</t>
    </r>
  </si>
  <si>
    <r>
      <rPr>
        <sz val="11"/>
        <color rgb="FF000000"/>
        <rFont val="Calibri"/>
      </rPr>
      <t>Automated monitoring of remote access traffic allows organizations to detect cyber attacks and also ensure ongoing compliance with remote access policies by inspecting connection activities of remote access capabilities.</t>
    </r>
    <r>
      <rPr>
        <sz val="11"/>
        <color rgb="FF000000"/>
        <rFont val="Calibri"/>
      </rPr>
      <t xml:space="preserve">
</t>
    </r>
    <r>
      <rPr>
        <sz val="11"/>
        <color rgb="FF000000"/>
        <rFont val="Calibri"/>
      </rPr>
      <t>Remote access methods include both unencrypted and encrypted traffic. Inbound traffic must be inspected prior to being allowed on the enclave's trusted networks. Outbound traffic inspection must occur prior to being forwarded to destinations outside of the enclave.</t>
    </r>
    <r>
      <rPr>
        <sz val="11"/>
        <color rgb="FF000000"/>
        <rFont val="Calibri"/>
      </rPr>
      <t xml:space="preserve">
</t>
    </r>
    <r>
      <rPr>
        <sz val="11"/>
        <color rgb="FF000000"/>
        <rFont val="Calibri"/>
      </rPr>
      <t>Optimally, the SteelHead must be architecturally placed at the perimeter in front of the perimeter router. Thus, traffic is directed for firewall and IDPS inspection for inbound and outbound traffic in compliance with DoD policy. Additionally, from an operational perspective, this architecture avoids the need to open many ports and services in the firewall to accommodate TCP options 76 and 78 and ports 7800, 7810, and 7870. Some other configurations may involve even more ports and services.</t>
    </r>
  </si>
  <si>
    <r>
      <rPr>
        <sz val="11"/>
        <color rgb="FF000000"/>
        <rFont val="Calibri"/>
      </rPr>
      <t>Inspect the architectural placement of the device. Verify the traffic from the device is directed to the firewall and IDS or IPS for inspection.</t>
    </r>
    <r>
      <rPr>
        <sz val="11"/>
        <color rgb="FF000000"/>
        <rFont val="Calibri"/>
      </rPr>
      <t xml:space="preserve">
</t>
    </r>
    <r>
      <rPr>
        <sz val="11"/>
        <color rgb="FF000000"/>
        <rFont val="Calibri"/>
      </rPr>
      <t>If RiOS is not configured to ensure inbound and outbound traffic is forwarded to be inspected by the firewall and IDPS in compliance with remote access security policies, this is a finding.</t>
    </r>
  </si>
  <si>
    <t>V-62815</t>
  </si>
  <si>
    <r>
      <rPr>
        <sz val="11"/>
        <rFont val="Calibri"/>
      </rPr>
      <t>If TLS WAN optimization is used, Riverbed Optimization System (RiOS) providing SSL Optimization must protect private keys ensuring that they stay in the data center by ensuring end-to-end security.</t>
    </r>
  </si>
  <si>
    <r>
      <rPr>
        <sz val="11"/>
        <color rgb="FF000000"/>
        <rFont val="Calibri"/>
      </rPr>
      <t>Configure RiOS providing TLS optimization services to provide end-to-end security and protection for private keys.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SSL Main Settings.</t>
    </r>
    <r>
      <rPr>
        <sz val="11"/>
        <color rgb="FF000000"/>
        <rFont val="Calibri"/>
      </rPr>
      <t xml:space="preserve">
</t>
    </r>
    <r>
      <rPr>
        <sz val="11"/>
        <color rgb="FF000000"/>
        <rFont val="Calibri"/>
      </rPr>
      <t>Navigate to SSL Server Certificates.</t>
    </r>
    <r>
      <rPr>
        <sz val="11"/>
        <color rgb="FF000000"/>
        <rFont val="Calibri"/>
      </rPr>
      <t xml:space="preserve">
</t>
    </r>
    <r>
      <rPr>
        <sz val="11"/>
        <color rgb="FF000000"/>
        <rFont val="Calibri"/>
      </rPr>
      <t>Select "Add a New SSL Certificate".</t>
    </r>
    <r>
      <rPr>
        <sz val="11"/>
        <color rgb="FF000000"/>
        <rFont val="Calibri"/>
      </rPr>
      <t xml:space="preserve">
</t>
    </r>
    <r>
      <rPr>
        <sz val="11"/>
        <color rgb="FF000000"/>
        <rFont val="Calibri"/>
      </rPr>
      <t>Select "Import Existing Private Key and CA-Signed Public Key".</t>
    </r>
    <r>
      <rPr>
        <sz val="11"/>
        <color rgb="FF000000"/>
        <rFont val="Calibri"/>
      </rPr>
      <t xml:space="preserve">
</t>
    </r>
    <r>
      <rPr>
        <sz val="11"/>
        <color rgb="FF000000"/>
        <rFont val="Calibri"/>
      </rPr>
      <t>Select "Local File".</t>
    </r>
    <r>
      <rPr>
        <sz val="11"/>
        <color rgb="FF000000"/>
        <rFont val="Calibri"/>
      </rPr>
      <t xml:space="preserve">
</t>
    </r>
    <r>
      <rPr>
        <sz val="11"/>
        <color rgb="FF000000"/>
        <rFont val="Calibri"/>
      </rPr>
      <t>Navigate to the certificate location on the management workstation and select the certificate for import.</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Navigate to "Enable SSL Optimization" and check the box.</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 permanently.</t>
    </r>
  </si>
  <si>
    <r>
      <rPr>
        <sz val="11"/>
        <color rgb="FF000000"/>
        <rFont val="Calibri"/>
      </rPr>
      <t>Protecting the end-to-end security of TLS is required to ensure integrity and confidentiality of the data in transit.</t>
    </r>
    <r>
      <rPr>
        <sz val="11"/>
        <color rgb="FF000000"/>
        <rFont val="Calibri"/>
      </rPr>
      <t xml:space="preserve">
</t>
    </r>
    <r>
      <rPr>
        <sz val="11"/>
        <color rgb="FF000000"/>
        <rFont val="Calibri"/>
      </rPr>
      <t>The Riverbed Optimization System TLS optimization solution accelerates data transfers that are encrypted using TLS, provided SteelHead appliances that are deployed locally to both the client-side and server-side of the network. All of the same optimized connections that are applied to normal non-encrypted TCP traffic can also apply to encrypted TLS traffic. SteelHead appliances with RiOS accomplish this without compromising end-to-end security and the established trust model. Private keys remain in the data center and are not exposed in remote locations where they might be compromised.</t>
    </r>
    <r>
      <rPr>
        <sz val="11"/>
        <color rgb="FF000000"/>
        <rFont val="Calibri"/>
      </rPr>
      <t xml:space="preserve">
</t>
    </r>
    <r>
      <rPr>
        <sz val="11"/>
        <color rgb="FF000000"/>
        <rFont val="Calibri"/>
      </rPr>
      <t>The RiOS TLS optimization solution starts with SteelHead appliances that have a configured trust relationship, enabling them to exchange information securely over their own dedicated TLS connection. Each client uses unchanged server addresses and each server uses unchanged client addresses; no application changes or explicit proxy configuration is required. RiOS uses a unique technique to split the TLS handshake. The handshake is the sequence of message exchanges at the start of a TLS connection. In an ordinary TLS handshake, the client and server first establish identity using public-key cryptography, and then negotiate a symmetric session key to use for data transfer. When using RiOS TLS acceleration, the initial TLS message exchanges take place between the client application (for example, a Web browser) and the server side SteelHead appliance.</t>
    </r>
    <r>
      <rPr>
        <sz val="11"/>
        <color rgb="FF000000"/>
        <rFont val="Calibri"/>
      </rPr>
      <t xml:space="preserve">
</t>
    </r>
    <r>
      <rPr>
        <sz val="11"/>
        <color rgb="FF000000"/>
        <rFont val="Calibri"/>
      </rPr>
      <t>SteelHead WAN optimization platform works to ensure that TLS acceleration delivers the following:</t>
    </r>
    <r>
      <rPr>
        <sz val="11"/>
        <color rgb="FF000000"/>
        <rFont val="Calibri"/>
      </rPr>
      <t xml:space="preserve">
</t>
    </r>
    <r>
      <rPr>
        <sz val="11"/>
        <color rgb="FF000000"/>
        <rFont val="Calibri"/>
      </rPr>
      <t>- sensitive cryptographic information is kept in the secure vault - a separate, encrypted store on the disk.</t>
    </r>
    <r>
      <rPr>
        <sz val="11"/>
        <color rgb="FF000000"/>
        <rFont val="Calibri"/>
      </rPr>
      <t xml:space="preserve">
</t>
    </r>
    <r>
      <rPr>
        <sz val="11"/>
        <color rgb="FF000000"/>
        <rFont val="Calibri"/>
      </rPr>
      <t>- built-in support for popular Certificate Authorities (CAs) such as VeriSign, Thawte, Entrust, and GlobalSign. In addition, SteelHead appliances allow the installation of other commercial or privately operated CAs.</t>
    </r>
    <r>
      <rPr>
        <sz val="11"/>
        <color rgb="FF000000"/>
        <rFont val="Calibri"/>
      </rPr>
      <t xml:space="preserve">
</t>
    </r>
    <r>
      <rPr>
        <sz val="11"/>
        <color rgb="FF000000"/>
        <rFont val="Calibri"/>
      </rPr>
      <t>- import of server proxy certificates and keys in PEM, PKCS12, or DER formats. SteelHead appliances also support the generation of new keys and self-signed certificates. If your certificates and keys are in another format, you must first convert them to a supported format before you can import them into the SteelHead appliance.</t>
    </r>
    <r>
      <rPr>
        <sz val="11"/>
        <color rgb="FF000000"/>
        <rFont val="Calibri"/>
      </rPr>
      <t xml:space="preserve">
</t>
    </r>
    <r>
      <rPr>
        <sz val="11"/>
        <color rgb="FF000000"/>
        <rFont val="Calibri"/>
      </rPr>
      <t>- separate control of cipher suites for client connections, server connections, and peer connections.</t>
    </r>
    <r>
      <rPr>
        <sz val="11"/>
        <color rgb="FF000000"/>
        <rFont val="Calibri"/>
      </rPr>
      <t xml:space="preserve">
</t>
    </r>
    <r>
      <rPr>
        <sz val="11"/>
        <color rgb="FF000000"/>
        <rFont val="Calibri"/>
      </rPr>
      <t>- bulk export or bulk import server configurations (including keys and certificates) from or to, respectively, the server-side SteelHead appliance.</t>
    </r>
  </si>
  <si>
    <r>
      <rPr>
        <sz val="11"/>
        <color rgb="FF000000"/>
        <rFont val="Calibri"/>
      </rPr>
      <t>Verify that RiOS providing TLS optimization services is configured to ensure end-to-end security and protect private keys from unauthorized access.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SSL Main Settings.</t>
    </r>
    <r>
      <rPr>
        <sz val="11"/>
        <color rgb="FF000000"/>
        <rFont val="Calibri"/>
      </rPr>
      <t xml:space="preserve">
</t>
    </r>
    <r>
      <rPr>
        <sz val="11"/>
        <color rgb="FF000000"/>
        <rFont val="Calibri"/>
      </rPr>
      <t>Verify that "Enable SSL Optimization" is checked.</t>
    </r>
    <r>
      <rPr>
        <sz val="11"/>
        <color rgb="FF000000"/>
        <rFont val="Calibri"/>
      </rPr>
      <t xml:space="preserve">
</t>
    </r>
    <r>
      <rPr>
        <sz val="11"/>
        <color rgb="FF000000"/>
        <rFont val="Calibri"/>
      </rPr>
      <t>Verify that "SSL Server Certificates:" contains the certificates for SSL services that the organization wants to optimize.</t>
    </r>
    <r>
      <rPr>
        <sz val="11"/>
        <color rgb="FF000000"/>
        <rFont val="Calibri"/>
      </rPr>
      <t xml:space="preserve">
</t>
    </r>
    <r>
      <rPr>
        <sz val="11"/>
        <color rgb="FF000000"/>
        <rFont val="Calibri"/>
      </rPr>
      <t>If "Enable SSL Optimization" is not checked or there are no "SSL Sever Certificates", this is a finding.</t>
    </r>
  </si>
  <si>
    <t>V-62817</t>
  </si>
  <si>
    <r>
      <rPr>
        <sz val="11"/>
        <rFont val="Calibri"/>
      </rPr>
      <t>If TLS optimization is used, the Riverbed Optimization System (RiOS) providing intermediary services for TLS communications traffic must use encryption services that implement NIST FIPS-validated cryptography to protect the confidentiality of TLS.</t>
    </r>
  </si>
  <si>
    <r>
      <rPr>
        <sz val="11"/>
        <color rgb="FF000000"/>
        <rFont val="Calibri"/>
      </rPr>
      <t>Configure the Riverbed Optimization System (RiOS) to support TLS version 1.1 as a minimum and preferably TLS version 1.2.</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Advanced Settings</t>
    </r>
    <r>
      <rPr>
        <sz val="11"/>
        <color rgb="FF000000"/>
        <rFont val="Calibri"/>
      </rPr>
      <t xml:space="preserve">
</t>
    </r>
    <r>
      <rPr>
        <sz val="11"/>
        <color rgb="FF000000"/>
        <rFont val="Calibri"/>
      </rPr>
      <t>Select "Add a New Peer Cipher".</t>
    </r>
    <r>
      <rPr>
        <sz val="11"/>
        <color rgb="FF000000"/>
        <rFont val="Calibri"/>
      </rPr>
      <t xml:space="preserve">
</t>
    </r>
    <r>
      <rPr>
        <sz val="11"/>
        <color rgb="FF000000"/>
        <rFont val="Calibri"/>
      </rPr>
      <t xml:space="preserve">Scroll down options list until the following is reached: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Select that string and a "Rank" of "2".</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Select "Rank 1" "Default" Cipher String.</t>
    </r>
    <r>
      <rPr>
        <sz val="11"/>
        <color rgb="FF000000"/>
        <rFont val="Calibri"/>
      </rPr>
      <t xml:space="preserve">
</t>
    </r>
    <r>
      <rPr>
        <sz val="11"/>
        <color rgb="FF000000"/>
        <rFont val="Calibri"/>
      </rPr>
      <t>Click "Remove Selected".</t>
    </r>
    <r>
      <rPr>
        <sz val="11"/>
        <color rgb="FF000000"/>
        <rFont val="Calibri"/>
      </rPr>
      <t xml:space="preserve">
</t>
    </r>
    <r>
      <rPr>
        <sz val="11"/>
        <color rgb="FF000000"/>
        <rFont val="Calibri"/>
      </rPr>
      <t>Select "Add a New Client Cipher".</t>
    </r>
    <r>
      <rPr>
        <sz val="11"/>
        <color rgb="FF000000"/>
        <rFont val="Calibri"/>
      </rPr>
      <t xml:space="preserve">
</t>
    </r>
    <r>
      <rPr>
        <sz val="11"/>
        <color rgb="FF000000"/>
        <rFont val="Calibri"/>
      </rPr>
      <t xml:space="preserve">Scroll down options list until the following is reached: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Select that string and a "Rank" of "2".</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Select "Rank 1" "Default" Cipher String.</t>
    </r>
    <r>
      <rPr>
        <sz val="11"/>
        <color rgb="FF000000"/>
        <rFont val="Calibri"/>
      </rPr>
      <t xml:space="preserve">
</t>
    </r>
    <r>
      <rPr>
        <sz val="11"/>
        <color rgb="FF000000"/>
        <rFont val="Calibri"/>
      </rPr>
      <t>Click "Remove Selected".</t>
    </r>
    <r>
      <rPr>
        <sz val="11"/>
        <color rgb="FF000000"/>
        <rFont val="Calibri"/>
      </rPr>
      <t xml:space="preserve">
</t>
    </r>
    <r>
      <rPr>
        <sz val="11"/>
        <color rgb="FF000000"/>
        <rFont val="Calibri"/>
      </rPr>
      <t>Select "Add a New Server Cipher".</t>
    </r>
    <r>
      <rPr>
        <sz val="11"/>
        <color rgb="FF000000"/>
        <rFont val="Calibri"/>
      </rPr>
      <t xml:space="preserve">
</t>
    </r>
    <r>
      <rPr>
        <sz val="11"/>
        <color rgb="FF000000"/>
        <rFont val="Calibri"/>
      </rPr>
      <t xml:space="preserve">Scroll down options list until the following is reached: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Select that string and a "Rank" of "2".</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Select "Rank 1" "Default" Cipher String.</t>
    </r>
    <r>
      <rPr>
        <sz val="11"/>
        <color rgb="FF000000"/>
        <rFont val="Calibri"/>
      </rPr>
      <t xml:space="preserve">
</t>
    </r>
    <r>
      <rPr>
        <sz val="11"/>
        <color rgb="FF000000"/>
        <rFont val="Calibri"/>
      </rPr>
      <t>Click "Remove Selected".</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</si>
  <si>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Encryption provides a means to secure the remote connection so as to prevent unauthorized access to the data traversing the remote access connection, thereby providing a degree of confidentiality. The encryption strength of the mechanism is selected based on the security categorization of the information.</t>
    </r>
    <r>
      <rPr>
        <sz val="11"/>
        <color rgb="FF000000"/>
        <rFont val="Calibri"/>
      </rPr>
      <t xml:space="preserve">
</t>
    </r>
    <r>
      <rPr>
        <sz val="11"/>
        <color rgb="FF000000"/>
        <rFont val="Calibri"/>
      </rPr>
      <t>This requirement applies to ALGs providing remote access proxy services as part of its intermediary services (e.g., OWA or TLS gateway).</t>
    </r>
  </si>
  <si>
    <r>
      <rPr>
        <sz val="11"/>
        <color rgb="FF000000"/>
        <rFont val="Calibri"/>
      </rPr>
      <t>Verify that the Riverbed Optimization System (RiOS) is configured to support TLS version 1.1 as a minimum and preferably TLS version 1.2.</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Advanced.</t>
    </r>
    <r>
      <rPr>
        <sz val="11"/>
        <color rgb="FF000000"/>
        <rFont val="Calibri"/>
      </rPr>
      <t xml:space="preserve">
</t>
    </r>
    <r>
      <rPr>
        <sz val="11"/>
        <color rgb="FF000000"/>
        <rFont val="Calibri"/>
      </rPr>
      <t xml:space="preserve">Verify that "Peer Ciphers:" "Rank 1" contains the following string: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 xml:space="preserve">Verify that "Client Ciphers:" "Rank 1" contains the following string: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 xml:space="preserve">Verify that "Server Ciphers:" "Rank 1" contains the following string: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If any of the above Ciphers contains strings or groups other than what is listed, this is a finding.</t>
    </r>
  </si>
  <si>
    <t>V-62819</t>
  </si>
  <si>
    <r>
      <rPr>
        <sz val="11"/>
        <rFont val="Calibri"/>
      </rPr>
      <t>If TLS optimization is used, the Riverbed Optimization System (RiOS) that stores secret or private keys must use FIPS-approved key management technology and processes in the production and control of private/secret cryptographic keys.</t>
    </r>
  </si>
  <si>
    <r>
      <rPr>
        <sz val="11"/>
        <color rgb="FF000000"/>
        <rFont val="Calibri"/>
      </rPr>
      <t>Configure the Riverbed Optimization System (RiOS) to support FIPS-approved key management technology and processes in the production and control of private/secret cryptographic keys.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Advanced Settings</t>
    </r>
    <r>
      <rPr>
        <sz val="11"/>
        <color rgb="FF000000"/>
        <rFont val="Calibri"/>
      </rPr>
      <t xml:space="preserve">
</t>
    </r>
    <r>
      <rPr>
        <sz val="11"/>
        <color rgb="FF000000"/>
        <rFont val="Calibri"/>
      </rPr>
      <t>Select "Add a New Peer Cipher".</t>
    </r>
    <r>
      <rPr>
        <sz val="11"/>
        <color rgb="FF000000"/>
        <rFont val="Calibri"/>
      </rPr>
      <t xml:space="preserve">
</t>
    </r>
    <r>
      <rPr>
        <sz val="11"/>
        <color rgb="FF000000"/>
        <rFont val="Calibri"/>
      </rPr>
      <t xml:space="preserve">Scroll down options list until the following is reached: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Select that string and a "Rank" of "2".</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Select "Rank 1" "Default" Cipher String.</t>
    </r>
    <r>
      <rPr>
        <sz val="11"/>
        <color rgb="FF000000"/>
        <rFont val="Calibri"/>
      </rPr>
      <t xml:space="preserve">
</t>
    </r>
    <r>
      <rPr>
        <sz val="11"/>
        <color rgb="FF000000"/>
        <rFont val="Calibri"/>
      </rPr>
      <t>Click "Remove Selected".</t>
    </r>
    <r>
      <rPr>
        <sz val="11"/>
        <color rgb="FF000000"/>
        <rFont val="Calibri"/>
      </rPr>
      <t xml:space="preserve">
</t>
    </r>
    <r>
      <rPr>
        <sz val="11"/>
        <color rgb="FF000000"/>
        <rFont val="Calibri"/>
      </rPr>
      <t>Select "Add a New Client Cipher".</t>
    </r>
    <r>
      <rPr>
        <sz val="11"/>
        <color rgb="FF000000"/>
        <rFont val="Calibri"/>
      </rPr>
      <t xml:space="preserve">
</t>
    </r>
    <r>
      <rPr>
        <sz val="11"/>
        <color rgb="FF000000"/>
        <rFont val="Calibri"/>
      </rPr>
      <t xml:space="preserve">Scroll down options list until the following is reached: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Select that string and a "Rank" of "2".</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Select "Rank 1" "Default" Cipher String.</t>
    </r>
    <r>
      <rPr>
        <sz val="11"/>
        <color rgb="FF000000"/>
        <rFont val="Calibri"/>
      </rPr>
      <t xml:space="preserve">
</t>
    </r>
    <r>
      <rPr>
        <sz val="11"/>
        <color rgb="FF000000"/>
        <rFont val="Calibri"/>
      </rPr>
      <t>Click "Remove Selected".</t>
    </r>
    <r>
      <rPr>
        <sz val="11"/>
        <color rgb="FF000000"/>
        <rFont val="Calibri"/>
      </rPr>
      <t xml:space="preserve">
</t>
    </r>
    <r>
      <rPr>
        <sz val="11"/>
        <color rgb="FF000000"/>
        <rFont val="Calibri"/>
      </rPr>
      <t>Select "Add a New Server Cipher".</t>
    </r>
    <r>
      <rPr>
        <sz val="11"/>
        <color rgb="FF000000"/>
        <rFont val="Calibri"/>
      </rPr>
      <t xml:space="preserve">
</t>
    </r>
    <r>
      <rPr>
        <sz val="11"/>
        <color rgb="FF000000"/>
        <rFont val="Calibri"/>
      </rPr>
      <t xml:space="preserve">Scroll down options list until the following is reached: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Select that string and a "Rank" of "2".</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Select "Rank 1" "Default" Cipher String.</t>
    </r>
    <r>
      <rPr>
        <sz val="11"/>
        <color rgb="FF000000"/>
        <rFont val="Calibri"/>
      </rPr>
      <t xml:space="preserve">
</t>
    </r>
    <r>
      <rPr>
        <sz val="11"/>
        <color rgb="FF000000"/>
        <rFont val="Calibri"/>
      </rPr>
      <t>Click "Remove Selected".</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</si>
  <si>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Private key data is used to prove that the entity presenting a public key certificate is the certificate's rightful owner. Compromise of private key data allows an adversary to impersonate the key holder.</t>
    </r>
    <r>
      <rPr>
        <sz val="11"/>
        <color rgb="FF000000"/>
        <rFont val="Calibri"/>
      </rPr>
      <t xml:space="preserve">
</t>
    </r>
    <r>
      <rPr>
        <sz val="11"/>
        <color rgb="FF000000"/>
        <rFont val="Calibri"/>
      </rPr>
      <t>Private key data associated with software certificates, including those issued to an ALG, is required to be generated and protected in at least a FIPS 140-2 Level 1 validated cryptographic module.</t>
    </r>
    <r>
      <rPr>
        <sz val="11"/>
        <color rgb="FF000000"/>
        <rFont val="Calibri"/>
      </rPr>
      <t xml:space="preserve">
</t>
    </r>
    <r>
      <rPr>
        <sz val="11"/>
        <color rgb="FF000000"/>
        <rFont val="Calibri"/>
      </rPr>
      <t>The Riverbed RiOS secure vault contains sensitive information from your SteelHead appliance configuration, including SSL private keys and the data store encryption key. These configuration settings are encrypted on the disk using AES 256-bit encryption.</t>
    </r>
    <r>
      <rPr>
        <sz val="11"/>
        <color rgb="FF000000"/>
        <rFont val="Calibri"/>
      </rPr>
      <t xml:space="preserve">
</t>
    </r>
    <r>
      <rPr>
        <sz val="11"/>
        <color rgb="FF000000"/>
        <rFont val="Calibri"/>
      </rPr>
      <t>The secure vault always runs in FIPS mode.</t>
    </r>
  </si>
  <si>
    <r>
      <rPr>
        <sz val="11"/>
        <color rgb="FF000000"/>
        <rFont val="Calibri"/>
      </rPr>
      <t>Verify the Riverbed Optimization System (RiOS) is configured to support FIPS-approved key management technology and processes in the production and control of private/secret cryptographic keys.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Advanced.</t>
    </r>
    <r>
      <rPr>
        <sz val="11"/>
        <color rgb="FF000000"/>
        <rFont val="Calibri"/>
      </rPr>
      <t xml:space="preserve">
</t>
    </r>
    <r>
      <rPr>
        <sz val="11"/>
        <color rgb="FF000000"/>
        <rFont val="Calibri"/>
      </rPr>
      <t xml:space="preserve">Verify that "Peer Ciphers:" "Rank 1" contains the following string: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 xml:space="preserve">Verify that "Client Ciphers:" "Rank 1" contains the following string: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 xml:space="preserve">Verify that "Server Ciphers:" "Rank 1" contains the following string: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If any of the above Ciphers contains strings or groups other than what is listed, this is a finding.</t>
    </r>
  </si>
  <si>
    <t>V-62821</t>
  </si>
  <si>
    <r>
      <rPr>
        <sz val="11"/>
        <rFont val="Calibri"/>
      </rPr>
      <t>The Riverbed Optimization System (RiOS) that provides intermediary services for TLS must be configured to comply with the required TLS settings in NIST SP 800-52.</t>
    </r>
  </si>
  <si>
    <r>
      <rPr>
        <sz val="11"/>
        <color rgb="FF000000"/>
        <rFont val="Calibri"/>
      </rPr>
      <t>Configure the Riverbed Optimization System (RiOS) to support TLS version 1.1 as a minimum and preferably TLS version 1.2.</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Advanced.</t>
    </r>
    <r>
      <rPr>
        <sz val="11"/>
        <color rgb="FF000000"/>
        <rFont val="Calibri"/>
      </rPr>
      <t xml:space="preserve">
</t>
    </r>
    <r>
      <rPr>
        <sz val="11"/>
        <color rgb="FF000000"/>
        <rFont val="Calibri"/>
      </rPr>
      <t>Select "Add a New Peer Cipher".</t>
    </r>
    <r>
      <rPr>
        <sz val="11"/>
        <color rgb="FF000000"/>
        <rFont val="Calibri"/>
      </rPr>
      <t xml:space="preserve">
</t>
    </r>
    <r>
      <rPr>
        <sz val="11"/>
        <color rgb="FF000000"/>
        <rFont val="Calibri"/>
      </rPr>
      <t xml:space="preserve">Scroll down options list until the following is reached: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Select that string and a "Rank" of "2".</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Select "Rank 1" "Default" Cipher String.</t>
    </r>
    <r>
      <rPr>
        <sz val="11"/>
        <color rgb="FF000000"/>
        <rFont val="Calibri"/>
      </rPr>
      <t xml:space="preserve">
</t>
    </r>
    <r>
      <rPr>
        <sz val="11"/>
        <color rgb="FF000000"/>
        <rFont val="Calibri"/>
      </rPr>
      <t>Click "Remove Selected".</t>
    </r>
    <r>
      <rPr>
        <sz val="11"/>
        <color rgb="FF000000"/>
        <rFont val="Calibri"/>
      </rPr>
      <t xml:space="preserve">
</t>
    </r>
    <r>
      <rPr>
        <sz val="11"/>
        <color rgb="FF000000"/>
        <rFont val="Calibri"/>
      </rPr>
      <t>Select "Add a New Client Cipher".</t>
    </r>
    <r>
      <rPr>
        <sz val="11"/>
        <color rgb="FF000000"/>
        <rFont val="Calibri"/>
      </rPr>
      <t xml:space="preserve">
</t>
    </r>
    <r>
      <rPr>
        <sz val="11"/>
        <color rgb="FF000000"/>
        <rFont val="Calibri"/>
      </rPr>
      <t xml:space="preserve">Scroll down options list until the following is reached: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Select that string and a "Rank" of "2".</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Select "Rank 1" "Default" Cipher String.</t>
    </r>
    <r>
      <rPr>
        <sz val="11"/>
        <color rgb="FF000000"/>
        <rFont val="Calibri"/>
      </rPr>
      <t xml:space="preserve">
</t>
    </r>
    <r>
      <rPr>
        <sz val="11"/>
        <color rgb="FF000000"/>
        <rFont val="Calibri"/>
      </rPr>
      <t>Click "Remove Selected".</t>
    </r>
    <r>
      <rPr>
        <sz val="11"/>
        <color rgb="FF000000"/>
        <rFont val="Calibri"/>
      </rPr>
      <t xml:space="preserve">
</t>
    </r>
    <r>
      <rPr>
        <sz val="11"/>
        <color rgb="FF000000"/>
        <rFont val="Calibri"/>
      </rPr>
      <t>Select "Add a New Server Cipher".</t>
    </r>
    <r>
      <rPr>
        <sz val="11"/>
        <color rgb="FF000000"/>
        <rFont val="Calibri"/>
      </rPr>
      <t xml:space="preserve">
</t>
    </r>
    <r>
      <rPr>
        <sz val="11"/>
        <color rgb="FF000000"/>
        <rFont val="Calibri"/>
      </rPr>
      <t xml:space="preserve">Scroll down options list until the following is reached: </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Select that string and a "Rank" of "2".</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Select "Rank 1" "Default" Cipher String.</t>
    </r>
    <r>
      <rPr>
        <sz val="11"/>
        <color rgb="FF000000"/>
        <rFont val="Calibri"/>
      </rPr>
      <t xml:space="preserve">
</t>
    </r>
    <r>
      <rPr>
        <sz val="11"/>
        <color rgb="FF000000"/>
        <rFont val="Calibri"/>
      </rPr>
      <t>Click "Remove Selected".</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</si>
  <si>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SP 800-52 provides guidance on using the most secure version and configuration of the TLS/SSL protocol. Using older unauthorized versions or incorrectly configuring protocol negotiation makes the gateway vulnerable to known and unknown attacks which exploit vulnerabilities in this protocol.</t>
    </r>
    <r>
      <rPr>
        <sz val="11"/>
        <color rgb="FF000000"/>
        <rFont val="Calibri"/>
      </rPr>
      <t xml:space="preserve">
</t>
    </r>
    <r>
      <rPr>
        <sz val="11"/>
        <color rgb="FF000000"/>
        <rFont val="Calibri"/>
      </rPr>
      <t>This requirement applies to TLS gateways (also known as SSL gateways) and is not applicable to VPN devices. Application protocols such as HTTPS and DNSSEC use TLS as the underlying security protocol thus are in scope for this requirement. NIS SP 800-52 provides guidance.</t>
    </r>
    <r>
      <rPr>
        <sz val="11"/>
        <color rgb="FF000000"/>
        <rFont val="Calibri"/>
      </rPr>
      <t xml:space="preserve">
</t>
    </r>
    <r>
      <rPr>
        <sz val="11"/>
        <color rgb="FF000000"/>
        <rFont val="Calibri"/>
      </rPr>
      <t>SP 800-52 sets TLS version 1.1 as a minimum version, thus all versions of SSL are not allowed (including for client negotiation) either on DoD-only or on public facing servers.</t>
    </r>
  </si>
  <si>
    <t>V-62823</t>
  </si>
  <si>
    <r>
      <rPr>
        <sz val="11"/>
        <rFont val="Calibri"/>
      </rPr>
      <t>The Riverbed Optimization System (RiOS) providing intermediary services for remote access communications traffic must use NIST FIPS-validated cryptography to protect the integrity of remote access sessions.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</si>
  <si>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This requirement applies to ALGs providing remote access proxy services as part of its intermediary services (e.g., OWA or TLS gateway).</t>
    </r>
  </si>
  <si>
    <t>V-62825</t>
  </si>
  <si>
    <r>
      <rPr>
        <sz val="11"/>
        <rFont val="Calibri"/>
      </rPr>
      <t>The Riverbed Optimization System (RiOS) must not have unrelated or unnecessary services enabled on the host.</t>
    </r>
  </si>
  <si>
    <r>
      <rPr>
        <sz val="11"/>
        <color rgb="FF000000"/>
        <rFont val="Calibri"/>
      </rPr>
      <t>Disable or uninstall unrelated or unnecessary services from the host.</t>
    </r>
  </si>
  <si>
    <r>
      <rPr>
        <sz val="11"/>
        <color rgb="FF000000"/>
        <rFont val="Calibri"/>
      </rPr>
      <t>Because Wan Optimization is optimally installed in the architecture at the perimeter, installation of unnecessary functions and services on the same host increases the risk by implementing these functions before the network inspection functions and excessive open ports on the firewall for these functions and services to operation. Loading functions that are outside the scope and unrelated to the WAN optimization function is unauthorized and may create an attack vector. Related services include content filtering, traffic analysis, decryption, caching, and traffic inspection tools (e.g., firewall, IDS), unrelated services include email, DNS, web server.</t>
    </r>
    <r>
      <rPr>
        <sz val="11"/>
        <color rgb="FF000000"/>
        <rFont val="Calibri"/>
      </rPr>
      <t xml:space="preserve">
</t>
    </r>
    <r>
      <rPr>
        <sz val="11"/>
        <color rgb="FF000000"/>
        <rFont val="Calibri"/>
      </rPr>
      <t>When the solution is implemented using a Steelhead CX hardware appliance implementation consisting of the RiOS installed on the SteelHead, administrators are not able to install any software that is not part of a Riverbed upgrade. RiOS enforces this by performing a validity check when an upgrade is attempted.</t>
    </r>
    <r>
      <rPr>
        <sz val="11"/>
        <color rgb="FF000000"/>
        <rFont val="Calibri"/>
      </rPr>
      <t xml:space="preserve">
</t>
    </r>
    <r>
      <rPr>
        <sz val="11"/>
        <color rgb="FF000000"/>
        <rFont val="Calibri"/>
      </rPr>
      <t>However, the RiOS application suite is available in a virtual appliance version which can be installed on an organization-provided host. This type of implementation adds risk because more ports may need to be opened in the firewall if placed in the recommended logical position in the architecture after the router and before the firewall and IDS. The traffic should then be routed for inspection after traversing the wan optimizer.</t>
    </r>
  </si>
  <si>
    <r>
      <rPr>
        <sz val="11"/>
        <color rgb="FF000000"/>
        <rFont val="Calibri"/>
      </rPr>
      <t>If RiOS is installed on the SteelHead appliance, this is a finding.</t>
    </r>
    <r>
      <rPr>
        <sz val="11"/>
        <color rgb="FF000000"/>
        <rFont val="Calibri"/>
      </rPr>
      <t xml:space="preserve">
</t>
    </r>
    <r>
      <rPr>
        <sz val="11"/>
        <color rgb="FF000000"/>
        <rFont val="Calibri"/>
      </rPr>
      <t>Inspect the services and applications that are installed on the host with the RiOS application suite.</t>
    </r>
    <r>
      <rPr>
        <sz val="11"/>
        <color rgb="FF000000"/>
        <rFont val="Calibri"/>
      </rPr>
      <t xml:space="preserve">
</t>
    </r>
    <r>
      <rPr>
        <sz val="11"/>
        <color rgb="FF000000"/>
        <rFont val="Calibri"/>
      </rPr>
      <t xml:space="preserve">Ask the site representative if a security review using the applicable STIG has been performed on the operating system and applications that are co-hosted. </t>
    </r>
    <r>
      <rPr>
        <sz val="11"/>
        <color rgb="FF000000"/>
        <rFont val="Calibri"/>
      </rPr>
      <t xml:space="preserve">
</t>
    </r>
    <r>
      <rPr>
        <sz val="11"/>
        <color rgb="FF000000"/>
        <rFont val="Calibri"/>
      </rPr>
      <t>If unrelated or unnecessary services are installed on the same host as the RiOS, this is a finding.</t>
    </r>
    <r>
      <rPr>
        <sz val="11"/>
        <color rgb="FF000000"/>
        <rFont val="Calibri"/>
      </rPr>
      <t xml:space="preserve">
</t>
    </r>
    <r>
      <rPr>
        <sz val="11"/>
        <color rgb="FF000000"/>
        <rFont val="Calibri"/>
      </rPr>
      <t>If a security review using the applicable STIG has not been performed on the operating system and applications co-hosted on with the RiOS, this is a finding.</t>
    </r>
  </si>
  <si>
    <t>V-62827</t>
  </si>
  <si>
    <r>
      <rPr>
        <sz val="11"/>
        <rFont val="Calibri"/>
      </rPr>
      <t>Riverbed Optimization System (RiOS) must not have unnecessary services and functions enabled.</t>
    </r>
  </si>
  <si>
    <r>
      <rPr>
        <sz val="11"/>
        <color rgb="FF000000"/>
        <rFont val="Calibri"/>
      </rPr>
      <t>Check to see if services other than the authorized services are enabled for optimization.</t>
    </r>
    <r>
      <rPr>
        <sz val="11"/>
        <color rgb="FF000000"/>
        <rFont val="Calibri"/>
      </rPr>
      <t xml:space="preserve">
</t>
    </r>
    <r>
      <rPr>
        <sz val="11"/>
        <color rgb="FF000000"/>
        <rFont val="Calibri"/>
      </rPr>
      <t>Obtain documentation for which applications are approved/disapproved for optimization by the organization.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Optimize &gt;&gt; Optimization</t>
    </r>
    <r>
      <rPr>
        <sz val="11"/>
        <color rgb="FF000000"/>
        <rFont val="Calibri"/>
      </rPr>
      <t xml:space="preserve">
</t>
    </r>
    <r>
      <rPr>
        <sz val="11"/>
        <color rgb="FF000000"/>
        <rFont val="Calibri"/>
      </rPr>
      <t>Set the approved or disapproved applications to enabled or disabled according to organization requirements.</t>
    </r>
  </si>
  <si>
    <r>
      <rPr>
        <sz val="11"/>
        <color rgb="FF000000"/>
        <rFont val="Calibri"/>
      </rPr>
      <t>Unrelated or unneeded proxy services increase the attack vector and add excessive complexity to the securing of Riverbed Optimization System (RiOS) version 8.x.x. Multiple application proxies can be installed on many ALGs. However, proxy types must be limited to related functions. At a minimum, the web and email gateway represent different security domains/trust levels. Organizations should also consider separation of gateways that service the DMZ and the trusted network.</t>
    </r>
  </si>
  <si>
    <r>
      <rPr>
        <sz val="11"/>
        <color rgb="FF000000"/>
        <rFont val="Calibri"/>
      </rPr>
      <t>Verify that the Riverbed Optimization System (RiOS) is configured to disable unrelated or unneeded application proxy services.</t>
    </r>
    <r>
      <rPr>
        <sz val="11"/>
        <color rgb="FF000000"/>
        <rFont val="Calibri"/>
      </rPr>
      <t xml:space="preserve">
</t>
    </r>
    <r>
      <rPr>
        <sz val="11"/>
        <color rgb="FF000000"/>
        <rFont val="Calibri"/>
      </rPr>
      <t>Obtain documentation for which applications are approved/disapproved for optimization by the organization.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Optimize &gt;&gt; Optimization</t>
    </r>
    <r>
      <rPr>
        <sz val="11"/>
        <color rgb="FF000000"/>
        <rFont val="Calibri"/>
      </rPr>
      <t xml:space="preserve">
</t>
    </r>
    <r>
      <rPr>
        <sz val="11"/>
        <color rgb="FF000000"/>
        <rFont val="Calibri"/>
      </rPr>
      <t>Verify that the approved or disapproved applications are enabled or disabled according to organization requirements.</t>
    </r>
    <r>
      <rPr>
        <sz val="11"/>
        <color rgb="FF000000"/>
        <rFont val="Calibri"/>
      </rPr>
      <t xml:space="preserve">
</t>
    </r>
    <r>
      <rPr>
        <sz val="11"/>
        <color rgb="FF000000"/>
        <rFont val="Calibri"/>
      </rPr>
      <t>If optimization features are not enabled or disabled according to the organizations requirements, this is a finding.</t>
    </r>
  </si>
  <si>
    <t>V-62829</t>
  </si>
  <si>
    <r>
      <rPr>
        <sz val="11"/>
        <rFont val="Calibri"/>
      </rPr>
      <t>The Riverbed Optimization System (RiOS) must be configured to prohibit or restrict the use of functions, ports, protocols, and/or services, as defined in the PPSM CAL and vulnerability assessments.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</si>
  <si>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ALGs are capable of providing a wide variety of functions and services. Some of the functions and services provided by default may not be necessary to support essential organizational operations. DoD continually assesses the ports, protocols, and services that can be used for network communications. Some ports, protocols or services have known exploits or security weaknesses. Network traffic using these ports, protocols, and services must be prohibited or restricted in accordance with DoD policy. Riverbed Optimization System (RiOS) is a key network element for preventing these non-compliant ports, protocols, and services from causing harm to DoD information systems.</t>
    </r>
    <r>
      <rPr>
        <sz val="11"/>
        <color rgb="FF000000"/>
        <rFont val="Calibri"/>
      </rPr>
      <t xml:space="preserve">
</t>
    </r>
    <r>
      <rPr>
        <sz val="11"/>
        <color rgb="FF000000"/>
        <rFont val="Calibri"/>
      </rPr>
      <t>The network ALG must be configured to prevent or restrict the use of prohibited ports, protocols, and services throughout the network by filtering the network traffic and disallowing or redirecting traffic as necessary. Default and updated policy filters from the vendors will disallow older version of protocols and applications and will address most known non-secure ports, protocols, and/or services. However, sources for further policy filters are the IAVMs and the PPSM requirements.</t>
    </r>
  </si>
  <si>
    <t>V-62831</t>
  </si>
  <si>
    <r>
      <rPr>
        <sz val="11"/>
        <rFont val="Calibri"/>
      </rPr>
      <t>The Riverbed Optimization System (RiOS) that provides intermediary services for TLS must validate certificates used for TLS functions by performing RFC 5280-compliant certification path validation.</t>
    </r>
  </si>
  <si>
    <r>
      <rPr>
        <sz val="11"/>
        <color rgb="FF000000"/>
        <rFont val="Calibri"/>
      </rPr>
      <t>Configure RiOS to validate certificates used for TLS functions by performing certificate path validation.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CRL Management.</t>
    </r>
    <r>
      <rPr>
        <sz val="11"/>
        <color rgb="FF000000"/>
        <rFont val="Calibri"/>
      </rPr>
      <t xml:space="preserve">
</t>
    </r>
    <r>
      <rPr>
        <sz val="11"/>
        <color rgb="FF000000"/>
        <rFont val="Calibri"/>
      </rPr>
      <t>Set the checkbox for "Enable Automatic CRL Polling For CAs".</t>
    </r>
    <r>
      <rPr>
        <sz val="11"/>
        <color rgb="FF000000"/>
        <rFont val="Calibri"/>
      </rPr>
      <t xml:space="preserve">
</t>
    </r>
    <r>
      <rPr>
        <sz val="11"/>
        <color rgb="FF000000"/>
        <rFont val="Calibri"/>
      </rPr>
      <t>Set the checkbox for "Enable Automatic CRL Polling For Peering CAs".</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t>
    </r>
  </si>
  <si>
    <r>
      <rPr>
        <sz val="11"/>
        <color rgb="FF000000"/>
        <rFont val="Calibri"/>
      </rPr>
      <t xml:space="preserve">A certificate's certification path is the path from the end entity certificate to a trusted root certification authority (CA). Certification path validation is necessary for a relying party to make an informed decision regarding acceptance of an end entity certificate. </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</si>
  <si>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Verify that RiOS is configured to validate certificates used for TLS functions by performing certificate path validation.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CRL Management.</t>
    </r>
    <r>
      <rPr>
        <sz val="11"/>
        <color rgb="FF000000"/>
        <rFont val="Calibri"/>
      </rPr>
      <t xml:space="preserve">
</t>
    </r>
    <r>
      <rPr>
        <sz val="11"/>
        <color rgb="FF000000"/>
        <rFont val="Calibri"/>
      </rPr>
      <t>Verify that "Enable Automatic CRL Polling For CAs" and "Enable Automatic CRL Polling For Peering CAs" is checked.</t>
    </r>
    <r>
      <rPr>
        <sz val="11"/>
        <color rgb="FF000000"/>
        <rFont val="Calibri"/>
      </rPr>
      <t xml:space="preserve">
</t>
    </r>
    <r>
      <rPr>
        <sz val="11"/>
        <color rgb="FF000000"/>
        <rFont val="Calibri"/>
      </rPr>
      <t>If "Enable Automatic CRL Polling For CAs" and/or "Enable Automatic CRL Polling For Peering CAs" is not set, this is a finding.</t>
    </r>
  </si>
  <si>
    <t>V-62833</t>
  </si>
  <si>
    <r>
      <rPr>
        <sz val="11"/>
        <rFont val="Calibri"/>
      </rPr>
      <t>The Riverbed Optimization System (RiOS) must protect the authenticity of communications sessions by configuring securing pairing trusts for SSL and secure protocols.</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</si>
  <si>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This authenticity protection control focuses on communications protection for the application session rather than for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mutual authentication (two-way/bidirectional).</t>
    </r>
  </si>
  <si>
    <t>V-62835</t>
  </si>
  <si>
    <r>
      <rPr>
        <sz val="11"/>
        <rFont val="Calibri"/>
      </rPr>
      <t>Riverbed Optimization System (RiOS) must terminate local shared/group account credentials, such as the Admin account is used, when members who know the account password leave the group.</t>
    </r>
  </si>
  <si>
    <r>
      <rPr>
        <sz val="11"/>
        <color rgb="FF000000"/>
        <rFont val="Calibri"/>
      </rPr>
      <t>Configure RiOS to protect the confidentiality and integrity of system information at rest.</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Set the "Username" to "admin"</t>
    </r>
    <r>
      <rPr>
        <sz val="11"/>
        <color rgb="FF000000"/>
        <rFont val="Calibri"/>
      </rPr>
      <t xml:space="preserve">
</t>
    </r>
    <r>
      <rPr>
        <sz val="11"/>
        <color rgb="FF000000"/>
        <rFont val="Calibri"/>
      </rPr>
      <t>Set the "Password" to "password"</t>
    </r>
    <r>
      <rPr>
        <sz val="11"/>
        <color rgb="FF000000"/>
        <rFont val="Calibri"/>
      </rPr>
      <t xml:space="preserve">
</t>
    </r>
    <r>
      <rPr>
        <sz val="11"/>
        <color rgb="FF000000"/>
        <rFont val="Calibri"/>
      </rPr>
      <t>Click "Log In"</t>
    </r>
    <r>
      <rPr>
        <sz val="11"/>
        <color rgb="FF000000"/>
        <rFont val="Calibri"/>
      </rPr>
      <t xml:space="preserve">
</t>
    </r>
    <r>
      <rPr>
        <sz val="11"/>
        <color rgb="FF000000"/>
        <rFont val="Calibri"/>
      </rPr>
      <t>Navigate to Configure &gt;&gt; My Account</t>
    </r>
    <r>
      <rPr>
        <sz val="11"/>
        <color rgb="FF000000"/>
        <rFont val="Calibri"/>
      </rPr>
      <t xml:space="preserve">
</t>
    </r>
    <r>
      <rPr>
        <sz val="11"/>
        <color rgb="FF000000"/>
        <rFont val="Calibri"/>
      </rPr>
      <t>Select "Change Password"</t>
    </r>
    <r>
      <rPr>
        <sz val="11"/>
        <color rgb="FF000000"/>
        <rFont val="Calibri"/>
      </rPr>
      <t xml:space="preserve">
</t>
    </r>
    <r>
      <rPr>
        <sz val="11"/>
        <color rgb="FF000000"/>
        <rFont val="Calibri"/>
      </rPr>
      <t>Enter new password in "New Password:"</t>
    </r>
    <r>
      <rPr>
        <sz val="11"/>
        <color rgb="FF000000"/>
        <rFont val="Calibri"/>
      </rPr>
      <t xml:space="preserve">
</t>
    </r>
    <r>
      <rPr>
        <sz val="11"/>
        <color rgb="FF000000"/>
        <rFont val="Calibri"/>
      </rPr>
      <t>Enter new password in "Confirm New Password"</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right of the screen and click "Logout" to exit the current session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Set the "Username" to "admin"</t>
    </r>
    <r>
      <rPr>
        <sz val="11"/>
        <color rgb="FF000000"/>
        <rFont val="Calibri"/>
      </rPr>
      <t xml:space="preserve">
</t>
    </r>
    <r>
      <rPr>
        <sz val="11"/>
        <color rgb="FF000000"/>
        <rFont val="Calibri"/>
      </rPr>
      <t>Set the "Password" to the new password</t>
    </r>
    <r>
      <rPr>
        <sz val="11"/>
        <color rgb="FF000000"/>
        <rFont val="Calibri"/>
      </rPr>
      <t xml:space="preserve">
</t>
    </r>
    <r>
      <rPr>
        <sz val="11"/>
        <color rgb="FF000000"/>
        <rFont val="Calibri"/>
      </rPr>
      <t>Click "Log In"</t>
    </r>
    <r>
      <rPr>
        <sz val="11"/>
        <color rgb="FF000000"/>
        <rFont val="Calibri"/>
      </rPr>
      <t xml:space="preserve">
</t>
    </r>
    <r>
      <rPr>
        <sz val="11"/>
        <color rgb="FF000000"/>
        <rFont val="Calibri"/>
      </rPr>
      <t>Verify that the administrator obtains access to the Device Management Console Home Page</t>
    </r>
    <r>
      <rPr>
        <sz val="11"/>
        <color rgb="FF000000"/>
        <rFont val="Calibri"/>
      </rPr>
      <t xml:space="preserve">
</t>
    </r>
    <r>
      <rPr>
        <sz val="11"/>
        <color rgb="FF000000"/>
        <rFont val="Calibri"/>
      </rPr>
      <t>Navigate to the top right of the screen and click "Logout" to exit the current session</t>
    </r>
  </si>
  <si>
    <r>
      <rPr>
        <sz val="11"/>
        <color rgb="FF000000"/>
        <rFont val="Calibri"/>
      </rPr>
      <t xml:space="preserve">If shared/group account credentials are not terminated when individuals leave the group, the user that left the group can still gain access even though they are no longer authorized. </t>
    </r>
    <r>
      <rPr>
        <sz val="11"/>
        <color rgb="FF000000"/>
        <rFont val="Calibri"/>
      </rPr>
      <t xml:space="preserve">
</t>
    </r>
    <r>
      <rPr>
        <sz val="11"/>
        <color rgb="FF000000"/>
        <rFont val="Calibri"/>
      </rPr>
      <t>A shared/group account credential is a shared form of authentication that allows multiple individuals to access the network device using a single account. There may also be instances when specific user actions need to be performed on the network device without unique administrator identification or authentication. Examples include system accounts, account of last resort, accounts used for testing/maintenance, and shared secrets that are configured on the administrator's workstation.</t>
    </r>
    <r>
      <rPr>
        <sz val="11"/>
        <color rgb="FF000000"/>
        <rFont val="Calibri"/>
      </rPr>
      <t xml:space="preserve">
</t>
    </r>
    <r>
      <rPr>
        <sz val="11"/>
        <color rgb="FF000000"/>
        <rFont val="Calibri"/>
      </rPr>
      <t>When users with knowledge of the account of last resort or default accounts are no longer authorized, account credentials must be changed in accordance with DoD policy.</t>
    </r>
  </si>
  <si>
    <r>
      <rPr>
        <sz val="11"/>
        <color rgb="FF000000"/>
        <rFont val="Calibri"/>
      </rPr>
      <t>Verify RiOS is configured to protect the confidentiality and integrity of system information at rest.</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Set the "Username" to "admin"</t>
    </r>
    <r>
      <rPr>
        <sz val="11"/>
        <color rgb="FF000000"/>
        <rFont val="Calibri"/>
      </rPr>
      <t xml:space="preserve">
</t>
    </r>
    <r>
      <rPr>
        <sz val="11"/>
        <color rgb="FF000000"/>
        <rFont val="Calibri"/>
      </rPr>
      <t>Set the "Password" to "password"</t>
    </r>
    <r>
      <rPr>
        <sz val="11"/>
        <color rgb="FF000000"/>
        <rFont val="Calibri"/>
      </rPr>
      <t xml:space="preserve">
</t>
    </r>
    <r>
      <rPr>
        <sz val="11"/>
        <color rgb="FF000000"/>
        <rFont val="Calibri"/>
      </rPr>
      <t>Click "Log In"</t>
    </r>
    <r>
      <rPr>
        <sz val="11"/>
        <color rgb="FF000000"/>
        <rFont val="Calibri"/>
      </rPr>
      <t xml:space="preserve">
</t>
    </r>
    <r>
      <rPr>
        <sz val="11"/>
        <color rgb="FF000000"/>
        <rFont val="Calibri"/>
      </rPr>
      <t>If login occurs and administrative access is allowed, this is a finding.</t>
    </r>
  </si>
  <si>
    <t>V-62837</t>
  </si>
  <si>
    <r>
      <rPr>
        <sz val="11"/>
        <rFont val="Calibri"/>
      </rPr>
      <t>Riverbed Optimization System (RiOS) must disable the local Shark and Monitor accounts so they cannot be used as shared accounts by users.</t>
    </r>
  </si>
  <si>
    <r>
      <rPr>
        <sz val="11"/>
        <color rgb="FF000000"/>
        <rFont val="Calibri"/>
      </rPr>
      <t>Configure RiOS to enforce assigned privilege level for each administrator in accordance with site documented requirements.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Remove all values of "Roles and Permissions" for the Monitor and Shark accounts</t>
    </r>
    <r>
      <rPr>
        <sz val="11"/>
        <color rgb="FF000000"/>
        <rFont val="Calibri"/>
      </rPr>
      <t xml:space="preserve">
</t>
    </r>
    <r>
      <rPr>
        <sz val="11"/>
        <color rgb="FF000000"/>
        <rFont val="Calibri"/>
      </rPr>
      <t>Click "Apply" to save the changes</t>
    </r>
    <r>
      <rPr>
        <sz val="11"/>
        <color rgb="FF000000"/>
        <rFont val="Calibri"/>
      </rPr>
      <t xml:space="preserve">
</t>
    </r>
    <r>
      <rPr>
        <sz val="11"/>
        <color rgb="FF000000"/>
        <rFont val="Calibri"/>
      </rPr>
      <t>Navigate to the top of the web page and click "Save" to write changes to memory</t>
    </r>
  </si>
  <si>
    <r>
      <rPr>
        <sz val="11"/>
        <color rgb="FF000000"/>
        <rFont val="Calibri"/>
      </rPr>
      <t>The Monitor and Shark accounts which are default group accounts with shared credentials. Monitor and Shark accounts are not enabled by default, but cannot be deleted since these network tools are designed to look for that account. Monitor is a read-only account for auditor's configuration management. Shark is used to access packet captures. If the credentials for these accounts are changed, the function of the system will not be adversely impacted.</t>
    </r>
  </si>
  <si>
    <r>
      <rPr>
        <sz val="11"/>
        <color rgb="FF000000"/>
        <rFont val="Calibri"/>
      </rPr>
      <t>Verify that RiOS is configured to the assigned privilege level for each administrator.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Verify the privilege level values for Shark and Monitor</t>
    </r>
    <r>
      <rPr>
        <sz val="11"/>
        <color rgb="FF000000"/>
        <rFont val="Calibri"/>
      </rPr>
      <t xml:space="preserve">
</t>
    </r>
    <r>
      <rPr>
        <sz val="11"/>
        <color rgb="FF000000"/>
        <rFont val="Calibri"/>
      </rPr>
      <t>If all privileges for the Shark and Monitor accounts are not set to Deny, this is a finding.</t>
    </r>
  </si>
  <si>
    <t>V-62839</t>
  </si>
  <si>
    <r>
      <rPr>
        <sz val="11"/>
        <rFont val="Calibri"/>
      </rPr>
      <t>Riverbed Optimization System (RiOS) must automatically generate a log event for account creation events.</t>
    </r>
  </si>
  <si>
    <t>CAT III (Low)</t>
  </si>
  <si>
    <r>
      <rPr>
        <sz val="11"/>
        <color rgb="FF000000"/>
        <rFont val="Calibri"/>
      </rPr>
      <t>Configure RiOS to generate a log event for account creation events.</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System Settings &gt;&gt; Logging</t>
    </r>
    <r>
      <rPr>
        <sz val="11"/>
        <color rgb="FF000000"/>
        <rFont val="Calibri"/>
      </rPr>
      <t xml:space="preserve">
</t>
    </r>
    <r>
      <rPr>
        <sz val="11"/>
        <color rgb="FF000000"/>
        <rFont val="Calibri"/>
      </rPr>
      <t>Under Configuration, set minimum severity to Info</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</si>
  <si>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</si>
  <si>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Verify that RiOS is configured to generate a log event for account creation events.</t>
    </r>
    <r>
      <rPr>
        <sz val="11"/>
        <color rgb="FF000000"/>
        <rFont val="Calibri"/>
      </rPr>
      <t xml:space="preserve">
</t>
    </r>
    <r>
      <rPr>
        <sz val="11"/>
        <color rgb="FF000000"/>
        <rFont val="Calibri"/>
      </rPr>
      <t>Create an account</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Reports &gt;&gt; Diagnostics &gt;&gt; System Logs</t>
    </r>
    <r>
      <rPr>
        <sz val="11"/>
        <color rgb="FF000000"/>
        <rFont val="Calibri"/>
      </rPr>
      <t xml:space="preserve">
</t>
    </r>
    <r>
      <rPr>
        <sz val="11"/>
        <color rgb="FF000000"/>
        <rFont val="Calibri"/>
      </rPr>
      <t>Enter the account name into the filter and click Go</t>
    </r>
    <r>
      <rPr>
        <sz val="11"/>
        <color rgb="FF000000"/>
        <rFont val="Calibri"/>
      </rPr>
      <t xml:space="preserve">
</t>
    </r>
    <r>
      <rPr>
        <sz val="11"/>
        <color rgb="FF000000"/>
        <rFont val="Calibri"/>
      </rPr>
      <t>Delete the account that was created</t>
    </r>
    <r>
      <rPr>
        <sz val="11"/>
        <color rgb="FF000000"/>
        <rFont val="Calibri"/>
      </rPr>
      <t xml:space="preserve">
</t>
    </r>
    <r>
      <rPr>
        <sz val="11"/>
        <color rgb="FF000000"/>
        <rFont val="Calibri"/>
      </rPr>
      <t>If no event record for the user creation action exists in the event log, this is a finding.</t>
    </r>
  </si>
  <si>
    <t>V-62841</t>
  </si>
  <si>
    <r>
      <rPr>
        <sz val="11"/>
        <rFont val="Calibri"/>
      </rPr>
      <t>Riverbed Optimization System (RiOS) must automatically log event for account modification.</t>
    </r>
  </si>
  <si>
    <r>
      <rPr>
        <sz val="11"/>
        <color rgb="FF000000"/>
        <rFont val="Calibri"/>
      </rPr>
      <t>Configure RiOS to generate a log event for account creation events.</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System Settings &gt;&gt; Logging</t>
    </r>
    <r>
      <rPr>
        <sz val="11"/>
        <color rgb="FF000000"/>
        <rFont val="Calibri"/>
      </rPr>
      <t xml:space="preserve">
</t>
    </r>
    <r>
      <rPr>
        <sz val="11"/>
        <color rgb="FF000000"/>
        <rFont val="Calibri"/>
      </rPr>
      <t>Under Configuration, set minimum severity to Info</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(The actual level for these messages is Notifications; however, other settings in this STIG call for the Info level and only one can be selected.)</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</si>
  <si>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</si>
  <si>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r>
      <rPr>
        <sz val="11"/>
        <color rgb="FF000000"/>
        <rFont val="Calibri"/>
      </rPr>
      <t>Verify that RiOS is configured to generate a log event for account creation events.</t>
    </r>
    <r>
      <rPr>
        <sz val="11"/>
        <color rgb="FF000000"/>
        <rFont val="Calibri"/>
      </rPr>
      <t xml:space="preserve">
</t>
    </r>
    <r>
      <rPr>
        <sz val="11"/>
        <color rgb="FF000000"/>
        <rFont val="Calibri"/>
      </rPr>
      <t>Create an account</t>
    </r>
    <r>
      <rPr>
        <sz val="11"/>
        <color rgb="FF000000"/>
        <rFont val="Calibri"/>
      </rPr>
      <t xml:space="preserve">
</t>
    </r>
    <r>
      <rPr>
        <sz val="11"/>
        <color rgb="FF000000"/>
        <rFont val="Calibri"/>
      </rPr>
      <t>Modify this user account</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Reports &gt;&gt; Diagnostics &gt;&gt; System Logs</t>
    </r>
    <r>
      <rPr>
        <sz val="11"/>
        <color rgb="FF000000"/>
        <rFont val="Calibri"/>
      </rPr>
      <t xml:space="preserve">
</t>
    </r>
    <r>
      <rPr>
        <sz val="11"/>
        <color rgb="FF000000"/>
        <rFont val="Calibri"/>
      </rPr>
      <t>Enter the account name into the filter and click Go</t>
    </r>
    <r>
      <rPr>
        <sz val="11"/>
        <color rgb="FF000000"/>
        <rFont val="Calibri"/>
      </rPr>
      <t xml:space="preserve">
</t>
    </r>
    <r>
      <rPr>
        <sz val="11"/>
        <color rgb="FF000000"/>
        <rFont val="Calibri"/>
      </rPr>
      <t>Delete the account that was created</t>
    </r>
    <r>
      <rPr>
        <sz val="11"/>
        <color rgb="FF000000"/>
        <rFont val="Calibri"/>
      </rPr>
      <t xml:space="preserve">
</t>
    </r>
    <r>
      <rPr>
        <sz val="11"/>
        <color rgb="FF000000"/>
        <rFont val="Calibri"/>
      </rPr>
      <t>If no event record for the user creation action exists in the event log, this is a finding.</t>
    </r>
  </si>
  <si>
    <t>V-62843</t>
  </si>
  <si>
    <r>
      <rPr>
        <sz val="11"/>
        <rFont val="Calibri"/>
      </rPr>
      <t>Riverbed Optimization System (RiOS) must automatically generate a log event for account disabling actions.</t>
    </r>
  </si>
  <si>
    <r>
      <rPr>
        <sz val="11"/>
        <color rgb="FF000000"/>
        <rFont val="Calibri"/>
      </rPr>
      <t>Configure RiOS to generate a log event for account disabling actions.</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System Settings &gt;&gt; Logging</t>
    </r>
    <r>
      <rPr>
        <sz val="11"/>
        <color rgb="FF000000"/>
        <rFont val="Calibri"/>
      </rPr>
      <t xml:space="preserve">
</t>
    </r>
    <r>
      <rPr>
        <sz val="11"/>
        <color rgb="FF000000"/>
        <rFont val="Calibri"/>
      </rPr>
      <t xml:space="preserve">Under Configuration, set minimum severity to Info </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Under Configuration, set minimum severity to Info.</t>
    </r>
  </si>
  <si>
    <r>
      <rPr>
        <sz val="11"/>
        <color rgb="FF000000"/>
        <rFont val="Calibri"/>
      </rPr>
      <t>Account management, as a whole, ensures access to the network device is being controlled in a secure manner by granting access to only authorized personnel. Auditing account disabling actions will support account management procedures. When device management accounts are disabled, user or service accessibility may be affected. Auditing also ensures authorized active accounts remain enabled and available for use when required.</t>
    </r>
  </si>
  <si>
    <r>
      <rPr>
        <sz val="11"/>
        <color rgb="FF000000"/>
        <rFont val="Calibri"/>
      </rPr>
      <t>Verify that RiOS is configured to generate a log event for account creation events.</t>
    </r>
    <r>
      <rPr>
        <sz val="11"/>
        <color rgb="FF000000"/>
        <rFont val="Calibri"/>
      </rPr>
      <t xml:space="preserve">
</t>
    </r>
    <r>
      <rPr>
        <sz val="11"/>
        <color rgb="FF000000"/>
        <rFont val="Calibri"/>
      </rPr>
      <t>Create an account</t>
    </r>
    <r>
      <rPr>
        <sz val="11"/>
        <color rgb="FF000000"/>
        <rFont val="Calibri"/>
      </rPr>
      <t xml:space="preserve">
</t>
    </r>
    <r>
      <rPr>
        <sz val="11"/>
        <color rgb="FF000000"/>
        <rFont val="Calibri"/>
      </rPr>
      <t>To disable an account</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Security &gt;&gt; User &gt;&gt; Permissions</t>
    </r>
    <r>
      <rPr>
        <sz val="11"/>
        <color rgb="FF000000"/>
        <rFont val="Calibri"/>
      </rPr>
      <t xml:space="preserve">
</t>
    </r>
    <r>
      <rPr>
        <sz val="11"/>
        <color rgb="FF000000"/>
        <rFont val="Calibri"/>
      </rPr>
      <t>Deselect Enable Account</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Reports &gt;&gt; Diagnostics &gt;&gt; System Logs</t>
    </r>
    <r>
      <rPr>
        <sz val="11"/>
        <color rgb="FF000000"/>
        <rFont val="Calibri"/>
      </rPr>
      <t xml:space="preserve">
</t>
    </r>
    <r>
      <rPr>
        <sz val="11"/>
        <color rgb="FF000000"/>
        <rFont val="Calibri"/>
      </rPr>
      <t>Enter the account name into the filter and click Go</t>
    </r>
    <r>
      <rPr>
        <sz val="11"/>
        <color rgb="FF000000"/>
        <rFont val="Calibri"/>
      </rPr>
      <t xml:space="preserve">
</t>
    </r>
    <r>
      <rPr>
        <sz val="11"/>
        <color rgb="FF000000"/>
        <rFont val="Calibri"/>
      </rPr>
      <t>Delete the account that was created</t>
    </r>
    <r>
      <rPr>
        <sz val="11"/>
        <color rgb="FF000000"/>
        <rFont val="Calibri"/>
      </rPr>
      <t xml:space="preserve">
</t>
    </r>
    <r>
      <rPr>
        <sz val="11"/>
        <color rgb="FF000000"/>
        <rFont val="Calibri"/>
      </rPr>
      <t>If no event record for the user disabling action exists in the event log, this is a finding.</t>
    </r>
  </si>
  <si>
    <t>V-62845</t>
  </si>
  <si>
    <r>
      <rPr>
        <sz val="11"/>
        <rFont val="Calibri"/>
      </rPr>
      <t>Riverbed Optimization System (RiOS) must automatically generate a log event for account removal actions.</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</si>
  <si>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</si>
  <si>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r>
      <rPr>
        <sz val="11"/>
        <color rgb="FF000000"/>
        <rFont val="Calibri"/>
      </rPr>
      <t>Verify that RiOS is configured to generate a log event for account creation events.</t>
    </r>
    <r>
      <rPr>
        <sz val="11"/>
        <color rgb="FF000000"/>
        <rFont val="Calibri"/>
      </rPr>
      <t xml:space="preserve">
</t>
    </r>
    <r>
      <rPr>
        <sz val="11"/>
        <color rgb="FF000000"/>
        <rFont val="Calibri"/>
      </rPr>
      <t>Create an account</t>
    </r>
    <r>
      <rPr>
        <sz val="11"/>
        <color rgb="FF000000"/>
        <rFont val="Calibri"/>
      </rPr>
      <t xml:space="preserve">
</t>
    </r>
    <r>
      <rPr>
        <sz val="11"/>
        <color rgb="FF000000"/>
        <rFont val="Calibri"/>
      </rPr>
      <t>To disable an account</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Security &gt;&gt; User &gt;&gt; Permissions</t>
    </r>
    <r>
      <rPr>
        <sz val="11"/>
        <color rgb="FF000000"/>
        <rFont val="Calibri"/>
      </rPr>
      <t xml:space="preserve">
</t>
    </r>
    <r>
      <rPr>
        <sz val="11"/>
        <color rgb="FF000000"/>
        <rFont val="Calibri"/>
      </rPr>
      <t xml:space="preserve">Select the account to be removed </t>
    </r>
    <r>
      <rPr>
        <sz val="11"/>
        <color rgb="FF000000"/>
        <rFont val="Calibri"/>
      </rPr>
      <t xml:space="preserve">
</t>
    </r>
    <r>
      <rPr>
        <sz val="11"/>
        <color rgb="FF000000"/>
        <rFont val="Calibri"/>
      </rPr>
      <t>Click Remove Selected Account</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Reports &gt;&gt; Diagnostics &gt;&gt; System Logs</t>
    </r>
    <r>
      <rPr>
        <sz val="11"/>
        <color rgb="FF000000"/>
        <rFont val="Calibri"/>
      </rPr>
      <t xml:space="preserve">
</t>
    </r>
    <r>
      <rPr>
        <sz val="11"/>
        <color rgb="FF000000"/>
        <rFont val="Calibri"/>
      </rPr>
      <t>Enter the account name into the filter and click "Go"</t>
    </r>
    <r>
      <rPr>
        <sz val="11"/>
        <color rgb="FF000000"/>
        <rFont val="Calibri"/>
      </rPr>
      <t xml:space="preserve">
</t>
    </r>
    <r>
      <rPr>
        <sz val="11"/>
        <color rgb="FF000000"/>
        <rFont val="Calibri"/>
      </rPr>
      <t>Delete the account that was created.</t>
    </r>
    <r>
      <rPr>
        <sz val="11"/>
        <color rgb="FF000000"/>
        <rFont val="Calibri"/>
      </rPr>
      <t xml:space="preserve">
</t>
    </r>
    <r>
      <rPr>
        <sz val="11"/>
        <color rgb="FF000000"/>
        <rFont val="Calibri"/>
      </rPr>
      <t>If no event record for the user removal action exists in the event log, this is a finding.</t>
    </r>
  </si>
  <si>
    <t>V-62847</t>
  </si>
  <si>
    <r>
      <rPr>
        <sz val="11"/>
        <rFont val="Calibri"/>
      </rPr>
      <t>Riverbed Optimization System (RiOS) must generate alerts that can be forwarded to the administrators and ISSO when local accounts are created.</t>
    </r>
  </si>
  <si>
    <r>
      <rPr>
        <sz val="11"/>
        <color rgb="FF000000"/>
        <rFont val="Calibri"/>
      </rPr>
      <t>Configure RiOS to capture an SNMP trap for user creation events that can be sent to the ISSO and designated administrators by the SNMP server.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Email</t>
    </r>
    <r>
      <rPr>
        <sz val="11"/>
        <color rgb="FF000000"/>
        <rFont val="Calibri"/>
      </rPr>
      <t xml:space="preserve">
</t>
    </r>
    <r>
      <rPr>
        <sz val="11"/>
        <color rgb="FF000000"/>
        <rFont val="Calibri"/>
      </rPr>
      <t>Enter an SMTP Server name</t>
    </r>
    <r>
      <rPr>
        <sz val="11"/>
        <color rgb="FF000000"/>
        <rFont val="Calibri"/>
      </rPr>
      <t xml:space="preserve">
</t>
    </r>
    <r>
      <rPr>
        <sz val="11"/>
        <color rgb="FF000000"/>
        <rFont val="Calibri"/>
      </rPr>
      <t>Enter n SMTP Port number</t>
    </r>
    <r>
      <rPr>
        <sz val="11"/>
        <color rgb="FF000000"/>
        <rFont val="Calibri"/>
      </rPr>
      <t xml:space="preserve">
</t>
    </r>
    <r>
      <rPr>
        <sz val="11"/>
        <color rgb="FF000000"/>
        <rFont val="Calibri"/>
      </rPr>
      <t>Check "Report Events via Email" and enter at least one email address</t>
    </r>
    <r>
      <rPr>
        <sz val="11"/>
        <color rgb="FF000000"/>
        <rFont val="Calibri"/>
      </rPr>
      <t xml:space="preserve">
</t>
    </r>
    <r>
      <rPr>
        <sz val="11"/>
        <color rgb="FF000000"/>
        <rFont val="Calibri"/>
      </rPr>
      <t>Check "Report Failures via Email" and enter at least one email address</t>
    </r>
  </si>
  <si>
    <r>
      <rPr>
        <sz val="11"/>
        <color rgb="FF000000"/>
        <rFont val="Calibri"/>
      </rPr>
      <t>An authorized insider or individual who maliciously creates a local account could gain immediate access from a remote location to privileged information on a critical security device. Sending an alert to the administrators and ISSO when this action occurs greatly reduces the risk that accounts will be surreptitiously created.</t>
    </r>
    <r>
      <rPr>
        <sz val="11"/>
        <color rgb="FF000000"/>
        <rFont val="Calibri"/>
      </rPr>
      <t xml:space="preserve">
</t>
    </r>
    <r>
      <rPr>
        <sz val="11"/>
        <color rgb="FF000000"/>
        <rFont val="Calibri"/>
      </rPr>
      <t>RiOS can be configured to send an SNMP trap to the SNMP server. It also sends a message to the Syslog and the local log. Either of these methods results in an alert that can be forwarded to authorized accounts.</t>
    </r>
  </si>
  <si>
    <r>
      <rPr>
        <sz val="11"/>
        <color rgb="FF000000"/>
        <rFont val="Calibri"/>
      </rPr>
      <t>Verify that RiOS captures an SNMP trap for user creation events that can be sent to the ISSO and designated administrators by the SNMP server.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Email</t>
    </r>
    <r>
      <rPr>
        <sz val="11"/>
        <color rgb="FF000000"/>
        <rFont val="Calibri"/>
      </rPr>
      <t xml:space="preserve">
</t>
    </r>
    <r>
      <rPr>
        <sz val="11"/>
        <color rgb="FF000000"/>
        <rFont val="Calibri"/>
      </rPr>
      <t>Verify that an SMTP Server is defined</t>
    </r>
    <r>
      <rPr>
        <sz val="11"/>
        <color rgb="FF000000"/>
        <rFont val="Calibri"/>
      </rPr>
      <t xml:space="preserve">
</t>
    </r>
    <r>
      <rPr>
        <sz val="11"/>
        <color rgb="FF000000"/>
        <rFont val="Calibri"/>
      </rPr>
      <t>Verify that an SMTP Port is defined</t>
    </r>
    <r>
      <rPr>
        <sz val="11"/>
        <color rgb="FF000000"/>
        <rFont val="Calibri"/>
      </rPr>
      <t xml:space="preserve">
</t>
    </r>
    <r>
      <rPr>
        <sz val="11"/>
        <color rgb="FF000000"/>
        <rFont val="Calibri"/>
      </rPr>
      <t>Verify that "Report Events via Email" is checked and that at least one email address is defined</t>
    </r>
    <r>
      <rPr>
        <sz val="11"/>
        <color rgb="FF000000"/>
        <rFont val="Calibri"/>
      </rPr>
      <t xml:space="preserve">
</t>
    </r>
    <r>
      <rPr>
        <sz val="11"/>
        <color rgb="FF000000"/>
        <rFont val="Calibri"/>
      </rPr>
      <t>Verify that "Report Failures via Email" is checked and that at least one email address is defined</t>
    </r>
    <r>
      <rPr>
        <sz val="11"/>
        <color rgb="FF000000"/>
        <rFont val="Calibri"/>
      </rPr>
      <t xml:space="preserve">
</t>
    </r>
    <r>
      <rPr>
        <sz val="11"/>
        <color rgb="FF000000"/>
        <rFont val="Calibri"/>
      </rPr>
      <t>If an email for the ISSO and the system administrator accounts are not defined, this is a finding.</t>
    </r>
  </si>
  <si>
    <t>V-62849</t>
  </si>
  <si>
    <r>
      <rPr>
        <sz val="11"/>
        <rFont val="Calibri"/>
      </rPr>
      <t>Riverbed Optimization System (RiOS) must generate alerts that can be forwarded to the administrators and ISSO when accounts are modified.</t>
    </r>
  </si>
  <si>
    <r>
      <rPr>
        <sz val="11"/>
        <color rgb="FF000000"/>
        <rFont val="Calibri"/>
      </rPr>
      <t>Configure RiOS to use automated mechanisms to alert security personnel to threats identified by authoritative sources.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SNMP Basic</t>
    </r>
    <r>
      <rPr>
        <sz val="11"/>
        <color rgb="FF000000"/>
        <rFont val="Calibri"/>
      </rPr>
      <t xml:space="preserve">
</t>
    </r>
    <r>
      <rPr>
        <sz val="11"/>
        <color rgb="FF000000"/>
        <rFont val="Calibri"/>
      </rPr>
      <t>Click "Add a New Trap Receiver"</t>
    </r>
    <r>
      <rPr>
        <sz val="11"/>
        <color rgb="FF000000"/>
        <rFont val="Calibri"/>
      </rPr>
      <t xml:space="preserve">
</t>
    </r>
    <r>
      <rPr>
        <sz val="11"/>
        <color rgb="FF000000"/>
        <rFont val="Calibri"/>
      </rPr>
      <t>Set "Receiver IP Address" to the address of the trap receiver</t>
    </r>
    <r>
      <rPr>
        <sz val="11"/>
        <color rgb="FF000000"/>
        <rFont val="Calibri"/>
      </rPr>
      <t xml:space="preserve">
</t>
    </r>
    <r>
      <rPr>
        <sz val="11"/>
        <color rgb="FF000000"/>
        <rFont val="Calibri"/>
      </rPr>
      <t>Set "Destination Port:" to the port that the Trap Receiver is listening on</t>
    </r>
    <r>
      <rPr>
        <sz val="11"/>
        <color rgb="FF000000"/>
        <rFont val="Calibri"/>
      </rPr>
      <t xml:space="preserve">
</t>
    </r>
    <r>
      <rPr>
        <sz val="11"/>
        <color rgb="FF000000"/>
        <rFont val="Calibri"/>
      </rPr>
      <t>Set "Receiver Type:" to v3</t>
    </r>
    <r>
      <rPr>
        <sz val="11"/>
        <color rgb="FF000000"/>
        <rFont val="Calibri"/>
      </rPr>
      <t xml:space="preserve">
</t>
    </r>
    <r>
      <rPr>
        <sz val="11"/>
        <color rgb="FF000000"/>
        <rFont val="Calibri"/>
      </rPr>
      <t>Set "Remote User:" to the user name on the Trap Receiver</t>
    </r>
    <r>
      <rPr>
        <sz val="11"/>
        <color rgb="FF000000"/>
        <rFont val="Calibri"/>
      </rPr>
      <t xml:space="preserve">
</t>
    </r>
    <r>
      <rPr>
        <sz val="11"/>
        <color rgb="FF000000"/>
        <rFont val="Calibri"/>
      </rPr>
      <t>Set "Authentication:" to &lt;Supply a key based&gt;</t>
    </r>
    <r>
      <rPr>
        <sz val="11"/>
        <color rgb="FF000000"/>
        <rFont val="Calibri"/>
      </rPr>
      <t xml:space="preserve">
</t>
    </r>
    <r>
      <rPr>
        <sz val="11"/>
        <color rgb="FF000000"/>
        <rFont val="Calibri"/>
      </rPr>
      <t xml:space="preserve">Set "Authentication Protocol:" to SHA </t>
    </r>
    <r>
      <rPr>
        <sz val="11"/>
        <color rgb="FF000000"/>
        <rFont val="Calibri"/>
      </rPr>
      <t xml:space="preserve">
</t>
    </r>
    <r>
      <rPr>
        <sz val="11"/>
        <color rgb="FF000000"/>
        <rFont val="Calibri"/>
      </rPr>
      <t>SHA Key: &lt;enter the SHA key&gt;</t>
    </r>
    <r>
      <rPr>
        <sz val="11"/>
        <color rgb="FF000000"/>
        <rFont val="Calibri"/>
      </rPr>
      <t xml:space="preserve">
</t>
    </r>
    <r>
      <rPr>
        <sz val="11"/>
        <color rgb="FF000000"/>
        <rFont val="Calibri"/>
      </rPr>
      <t>Set "Security Level:" to Auth/Priv</t>
    </r>
    <r>
      <rPr>
        <sz val="11"/>
        <color rgb="FF000000"/>
        <rFont val="Calibri"/>
      </rPr>
      <t xml:space="preserve">
</t>
    </r>
    <r>
      <rPr>
        <sz val="11"/>
        <color rgb="FF000000"/>
        <rFont val="Calibri"/>
      </rPr>
      <t>Set "Privacy Protocol:" to "AES"</t>
    </r>
    <r>
      <rPr>
        <sz val="11"/>
        <color rgb="FF000000"/>
        <rFont val="Calibri"/>
      </rPr>
      <t xml:space="preserve">
</t>
    </r>
    <r>
      <rPr>
        <sz val="11"/>
        <color rgb="FF000000"/>
        <rFont val="Calibri"/>
      </rPr>
      <t>Set "Privacy:" to Select "same as Authentication Key"</t>
    </r>
    <r>
      <rPr>
        <sz val="11"/>
        <color rgb="FF000000"/>
        <rFont val="Calibri"/>
      </rPr>
      <t xml:space="preserve">
</t>
    </r>
    <r>
      <rPr>
        <sz val="11"/>
        <color rgb="FF000000"/>
        <rFont val="Calibri"/>
      </rPr>
      <t>Set "Enable Receiver"</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</si>
  <si>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Once an attacker establishes initial access to a system, the attacker often attempts to create a persistent method of reestablishing access. One way to accomplish this is for the attacker to simply modify an existing account. Notification of account modification is one method for mitigating this risk. A comprehensive account management process will ensure an audit trail which documents the modification of device administrator accounts and notifies administrators and Information System Security Officers (ISSO). Such a process greatly reduces the risk that accounts will be surreptitiously modified and provides logging that can be used for forensic purposes.</t>
    </r>
    <r>
      <rPr>
        <sz val="11"/>
        <color rgb="FF000000"/>
        <rFont val="Calibri"/>
      </rPr>
      <t xml:space="preserve">
</t>
    </r>
    <r>
      <rPr>
        <sz val="11"/>
        <color rgb="FF000000"/>
        <rFont val="Calibri"/>
      </rPr>
      <t>The network device must generate the alert. Notification may be done by a management server.</t>
    </r>
  </si>
  <si>
    <r>
      <rPr>
        <sz val="11"/>
        <color rgb="FF000000"/>
        <rFont val="Calibri"/>
      </rPr>
      <t>Verify that RiOS uses automated mechanisms to alert security personnel to threats identified by authoritative sources.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SNMP Basic</t>
    </r>
    <r>
      <rPr>
        <sz val="11"/>
        <color rgb="FF000000"/>
        <rFont val="Calibri"/>
      </rPr>
      <t xml:space="preserve">
</t>
    </r>
    <r>
      <rPr>
        <sz val="11"/>
        <color rgb="FF000000"/>
        <rFont val="Calibri"/>
      </rPr>
      <t>Verify that Host Servers are defined in the section "Trap Receivers"</t>
    </r>
    <r>
      <rPr>
        <sz val="11"/>
        <color rgb="FF000000"/>
        <rFont val="Calibri"/>
      </rPr>
      <t xml:space="preserve">
</t>
    </r>
    <r>
      <rPr>
        <sz val="11"/>
        <color rgb="FF000000"/>
        <rFont val="Calibri"/>
      </rPr>
      <t>If there are no Host Servers defined in "Trap Receivers", this is a finding.</t>
    </r>
  </si>
  <si>
    <t>V-62851</t>
  </si>
  <si>
    <r>
      <rPr>
        <sz val="11"/>
        <rFont val="Calibri"/>
      </rPr>
      <t>Riverbed Optimization System (RiOS) must generate alerts that can be forwarded to the administrators and ISSO when accounts are disabled.</t>
    </r>
  </si>
  <si>
    <r>
      <rPr>
        <sz val="11"/>
        <color rgb="FF000000"/>
        <rFont val="Calibri"/>
      </rPr>
      <t xml:space="preserve">When application accounts are disabled, administrator accessibility is affected. Accounts are utilized for identifying individual device administrators or for identifying the device processes themselves. </t>
    </r>
    <r>
      <rPr>
        <sz val="11"/>
        <color rgb="FF000000"/>
        <rFont val="Calibri"/>
      </rPr>
      <t xml:space="preserve">
</t>
    </r>
    <r>
      <rPr>
        <sz val="11"/>
        <color rgb="FF000000"/>
        <rFont val="Calibri"/>
      </rPr>
      <t>In order to detect and respond to events that affect administrator accessibility and device processing, devices must audit account disabling actions and, as required, notify the appropriate individuals so they can investigate the event. Such a capability greatly reduces the risk that device accessibility will be negatively affected for extended periods of time and also provides logging that can be used for forensic purposes.</t>
    </r>
  </si>
  <si>
    <t>V-62853</t>
  </si>
  <si>
    <r>
      <rPr>
        <sz val="11"/>
        <rFont val="Calibri"/>
      </rPr>
      <t>Riverbed Optimization System (RiOS) must generate alerts that can be forwarded to the administrators and ISSO when accounts are removed.</t>
    </r>
  </si>
  <si>
    <r>
      <rPr>
        <sz val="11"/>
        <color rgb="FF000000"/>
        <rFont val="Calibri"/>
      </rPr>
      <t>Configure RiOS to use automated mechanisms to alert security personnel to threats identified by authoritative sources.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SNMP Basic</t>
    </r>
    <r>
      <rPr>
        <sz val="11"/>
        <color rgb="FF000000"/>
        <rFont val="Calibri"/>
      </rPr>
      <t xml:space="preserve">
</t>
    </r>
    <r>
      <rPr>
        <sz val="11"/>
        <color rgb="FF000000"/>
        <rFont val="Calibri"/>
      </rPr>
      <t>Click "Add a New Trap Receiver"</t>
    </r>
    <r>
      <rPr>
        <sz val="11"/>
        <color rgb="FF000000"/>
        <rFont val="Calibri"/>
      </rPr>
      <t xml:space="preserve">
</t>
    </r>
    <r>
      <rPr>
        <sz val="11"/>
        <color rgb="FF000000"/>
        <rFont val="Calibri"/>
      </rPr>
      <t>Set "Receiver IP Address" to the address of the trap receiver</t>
    </r>
    <r>
      <rPr>
        <sz val="11"/>
        <color rgb="FF000000"/>
        <rFont val="Calibri"/>
      </rPr>
      <t xml:space="preserve">
</t>
    </r>
    <r>
      <rPr>
        <sz val="11"/>
        <color rgb="FF000000"/>
        <rFont val="Calibri"/>
      </rPr>
      <t>Set "Destination Port:" to the port that the Trap Receiver is listening on</t>
    </r>
    <r>
      <rPr>
        <sz val="11"/>
        <color rgb="FF000000"/>
        <rFont val="Calibri"/>
      </rPr>
      <t xml:space="preserve">
</t>
    </r>
    <r>
      <rPr>
        <sz val="11"/>
        <color rgb="FF000000"/>
        <rFont val="Calibri"/>
      </rPr>
      <t>Set "Receiver Type:" to "v3"</t>
    </r>
    <r>
      <rPr>
        <sz val="11"/>
        <color rgb="FF000000"/>
        <rFont val="Calibri"/>
      </rPr>
      <t xml:space="preserve">
</t>
    </r>
    <r>
      <rPr>
        <sz val="11"/>
        <color rgb="FF000000"/>
        <rFont val="Calibri"/>
      </rPr>
      <t>Set "Remote User:" to the user name on the Trap Receiver</t>
    </r>
    <r>
      <rPr>
        <sz val="11"/>
        <color rgb="FF000000"/>
        <rFont val="Calibri"/>
      </rPr>
      <t xml:space="preserve">
</t>
    </r>
    <r>
      <rPr>
        <sz val="11"/>
        <color rgb="FF000000"/>
        <rFont val="Calibri"/>
      </rPr>
      <t>Set "Authentication:" to &lt;Supply a key based&gt;</t>
    </r>
    <r>
      <rPr>
        <sz val="11"/>
        <color rgb="FF000000"/>
        <rFont val="Calibri"/>
      </rPr>
      <t xml:space="preserve">
</t>
    </r>
    <r>
      <rPr>
        <sz val="11"/>
        <color rgb="FF000000"/>
        <rFont val="Calibri"/>
      </rPr>
      <t xml:space="preserve">Set "Authentication Protocol:" to "SHA" </t>
    </r>
    <r>
      <rPr>
        <sz val="11"/>
        <color rgb="FF000000"/>
        <rFont val="Calibri"/>
      </rPr>
      <t xml:space="preserve">
</t>
    </r>
    <r>
      <rPr>
        <sz val="11"/>
        <color rgb="FF000000"/>
        <rFont val="Calibri"/>
      </rPr>
      <t>SHA Key: &lt;enter the SHA key&gt;</t>
    </r>
    <r>
      <rPr>
        <sz val="11"/>
        <color rgb="FF000000"/>
        <rFont val="Calibri"/>
      </rPr>
      <t xml:space="preserve">
</t>
    </r>
    <r>
      <rPr>
        <sz val="11"/>
        <color rgb="FF000000"/>
        <rFont val="Calibri"/>
      </rPr>
      <t>Set "Security Level:" to Auth/Priv</t>
    </r>
    <r>
      <rPr>
        <sz val="11"/>
        <color rgb="FF000000"/>
        <rFont val="Calibri"/>
      </rPr>
      <t xml:space="preserve">
</t>
    </r>
    <r>
      <rPr>
        <sz val="11"/>
        <color rgb="FF000000"/>
        <rFont val="Calibri"/>
      </rPr>
      <t>Set "Privacy Protocol:" to "AES"</t>
    </r>
    <r>
      <rPr>
        <sz val="11"/>
        <color rgb="FF000000"/>
        <rFont val="Calibri"/>
      </rPr>
      <t xml:space="preserve">
</t>
    </r>
    <r>
      <rPr>
        <sz val="11"/>
        <color rgb="FF000000"/>
        <rFont val="Calibri"/>
      </rPr>
      <t>Set "Privacy:" to Select "same as Authentication Key"</t>
    </r>
    <r>
      <rPr>
        <sz val="11"/>
        <color rgb="FF000000"/>
        <rFont val="Calibri"/>
      </rPr>
      <t xml:space="preserve">
</t>
    </r>
    <r>
      <rPr>
        <sz val="11"/>
        <color rgb="FF000000"/>
        <rFont val="Calibri"/>
      </rPr>
      <t>Set "Enable Receiver"</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</si>
  <si>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 xml:space="preserve">When application accounts are removed, administrator accessibility is affected. Accounts are utilized for identifying individual device administrators or for identifying the device processes themselves. </t>
    </r>
    <r>
      <rPr>
        <sz val="11"/>
        <color rgb="FF000000"/>
        <rFont val="Calibri"/>
      </rPr>
      <t xml:space="preserve">
</t>
    </r>
    <r>
      <rPr>
        <sz val="11"/>
        <color rgb="FF000000"/>
        <rFont val="Calibri"/>
      </rPr>
      <t>In order to detect and respond to events that affect administrator accessibility and device processing, devices must audit account removal actions and, as required, notify the appropriate individuals so they can investigate the event. Such a capability greatly reduces the risk that device accessibility will be negatively affected for extended periods of time and also provides logging that can be used for forensic purposes.</t>
    </r>
  </si>
  <si>
    <t>V-62855</t>
  </si>
  <si>
    <r>
      <rPr>
        <sz val="11"/>
        <rFont val="Calibri"/>
      </rPr>
      <t>Riverbed Optimization System (RiOS) must enforce the assigned privilege level for each administrator and authorizations for access to all commands relative to the privilege level in accordance with applicable policy for the device.</t>
    </r>
  </si>
  <si>
    <r>
      <rPr>
        <sz val="11"/>
        <color rgb="FF000000"/>
        <rFont val="Calibri"/>
      </rPr>
      <t>Configure RiOS to enforce assigned privilege level for each administrator.</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rbm user &lt;username&gt; role &lt;role&gt; permissions &lt;permissions&gt;</t>
    </r>
    <r>
      <rPr>
        <sz val="11"/>
        <color rgb="FF000000"/>
        <rFont val="Calibri"/>
      </rPr>
      <t xml:space="preserve">
</t>
    </r>
    <r>
      <rPr>
        <sz val="11"/>
        <color rgb="FF000000"/>
        <rFont val="Calibri"/>
      </rPr>
      <t>Set the value of username, role, and permissions according to the privilege level of the applicable policy</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to save the current configuration settings to memory</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Set the values of 'Roles and Permissions' according to the privilege level in accordance with applicable policy</t>
    </r>
    <r>
      <rPr>
        <sz val="11"/>
        <color rgb="FF000000"/>
        <rFont val="Calibri"/>
      </rPr>
      <t xml:space="preserve">
</t>
    </r>
    <r>
      <rPr>
        <sz val="11"/>
        <color rgb="FF000000"/>
        <rFont val="Calibri"/>
      </rPr>
      <t>Click "Apply" to save the changes</t>
    </r>
    <r>
      <rPr>
        <sz val="11"/>
        <color rgb="FF000000"/>
        <rFont val="Calibri"/>
      </rPr>
      <t xml:space="preserve">
</t>
    </r>
    <r>
      <rPr>
        <sz val="11"/>
        <color rgb="FF000000"/>
        <rFont val="Calibri"/>
      </rPr>
      <t>Navigate to the top of the web page and click "Save" to write changes to memory</t>
    </r>
  </si>
  <si>
    <r>
      <rPr>
        <sz val="11"/>
        <color rgb="FF000000"/>
        <rFont val="Calibri"/>
      </rPr>
      <t xml:space="preserve">To mitigate the risk of unauthorized access to sensitive information by entities that have been issued certificates by DoD-approved PKIs, all DoD systems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Network devices use access control policies and enforcement mechanisms to implement this requirement.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network device to control access between administrators (or processes acting on behalf of administrators) and objects (e.g., device commands, files, records, processes) in the network device.</t>
    </r>
  </si>
  <si>
    <r>
      <rPr>
        <sz val="11"/>
        <color rgb="FF000000"/>
        <rFont val="Calibri"/>
      </rPr>
      <t>Verify that RiOS is configured to the assigned privilege level for each administrator.</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show rbm users</t>
    </r>
    <r>
      <rPr>
        <sz val="11"/>
        <color rgb="FF000000"/>
        <rFont val="Calibri"/>
      </rPr>
      <t xml:space="preserve">
</t>
    </r>
    <r>
      <rPr>
        <sz val="11"/>
        <color rgb="FF000000"/>
        <rFont val="Calibri"/>
      </rPr>
      <t>Verify that the privilege level is correct for each administrator</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Verify that the privilege level is correct for each administrator</t>
    </r>
    <r>
      <rPr>
        <sz val="11"/>
        <color rgb="FF000000"/>
        <rFont val="Calibri"/>
      </rPr>
      <t xml:space="preserve">
</t>
    </r>
    <r>
      <rPr>
        <sz val="11"/>
        <color rgb="FF000000"/>
        <rFont val="Calibri"/>
      </rPr>
      <t>If the privilege level settings are not in accordance with applicable policy, this is a finding.</t>
    </r>
  </si>
  <si>
    <t>V-62857</t>
  </si>
  <si>
    <r>
      <rPr>
        <sz val="11"/>
        <rFont val="Calibri"/>
      </rPr>
      <t>Riverbed Optimization System (RiOS) must generate a log event when privileged functions are executed.</t>
    </r>
  </si>
  <si>
    <r>
      <rPr>
        <sz val="11"/>
        <color rgb="FF000000"/>
        <rFont val="Calibri"/>
      </rPr>
      <t xml:space="preserve">Since all commands on the device are privileged commands, the following command ensures execution of commands are sent to the Syslog Server. </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Logging</t>
    </r>
    <r>
      <rPr>
        <sz val="11"/>
        <color rgb="FF000000"/>
        <rFont val="Calibri"/>
      </rPr>
      <t xml:space="preserve">
</t>
    </r>
    <r>
      <rPr>
        <sz val="11"/>
        <color rgb="FF000000"/>
        <rFont val="Calibri"/>
      </rPr>
      <t>Under "Remote Log Servers", click "Add a New Log Server"</t>
    </r>
    <r>
      <rPr>
        <sz val="11"/>
        <color rgb="FF000000"/>
        <rFont val="Calibri"/>
      </rPr>
      <t xml:space="preserve">
</t>
    </r>
    <r>
      <rPr>
        <sz val="11"/>
        <color rgb="FF000000"/>
        <rFont val="Calibri"/>
      </rPr>
      <t>Enter the server IP address</t>
    </r>
    <r>
      <rPr>
        <sz val="11"/>
        <color rgb="FF000000"/>
        <rFont val="Calibri"/>
      </rPr>
      <t xml:space="preserve">
</t>
    </r>
    <r>
      <rPr>
        <sz val="11"/>
        <color rgb="FF000000"/>
        <rFont val="Calibri"/>
      </rPr>
      <t>Under Logging Configurations &gt;&gt; Minimum Severity, select "Info"</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Add an IP and Minimum Severity level for the backup Syslog server.</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</si>
  <si>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</si>
  <si>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Verify the device generates a log event when commands are executed.</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Logging</t>
    </r>
    <r>
      <rPr>
        <sz val="11"/>
        <color rgb="FF000000"/>
        <rFont val="Calibri"/>
      </rPr>
      <t xml:space="preserve">
</t>
    </r>
    <r>
      <rPr>
        <sz val="11"/>
        <color rgb="FF000000"/>
        <rFont val="Calibri"/>
      </rPr>
      <t>Under Logging Configurations, verify Minimum Severity is set to Info</t>
    </r>
    <r>
      <rPr>
        <sz val="11"/>
        <color rgb="FF000000"/>
        <rFont val="Calibri"/>
      </rPr>
      <t xml:space="preserve">
</t>
    </r>
    <r>
      <rPr>
        <sz val="11"/>
        <color rgb="FF000000"/>
        <rFont val="Calibri"/>
      </rPr>
      <t>If the Standard Mandatory DoD Notice and Consent Banner does not exist on this page, this is a finding.</t>
    </r>
  </si>
  <si>
    <t>V-62859</t>
  </si>
  <si>
    <r>
      <rPr>
        <sz val="11"/>
        <rFont val="Calibri"/>
      </rPr>
      <t>Riverbed Optimization System (RiOS) must enforce the limit of three (3) consecutive invalid logon attempts by a user during a 15-minute time period for device console access.</t>
    </r>
  </si>
  <si>
    <r>
      <rPr>
        <sz val="11"/>
        <color rgb="FF000000"/>
        <rFont val="Calibri"/>
      </rPr>
      <t>Configure RiOS to limit the number of invalid logon attempts to 3 during a 15 minute period.</t>
    </r>
    <r>
      <rPr>
        <sz val="11"/>
        <color rgb="FF000000"/>
        <rFont val="Calibri"/>
      </rPr>
      <t xml:space="preserve">
</t>
    </r>
    <r>
      <rPr>
        <sz val="11"/>
        <color rgb="FF000000"/>
        <rFont val="Calibri"/>
      </rPr>
      <t>Login to the device console to access the command line interface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 t</t>
    </r>
    <r>
      <rPr>
        <sz val="11"/>
        <color rgb="FF000000"/>
        <rFont val="Calibri"/>
      </rPr>
      <t xml:space="preserve">
</t>
    </r>
    <r>
      <rPr>
        <sz val="11"/>
        <color rgb="FF000000"/>
        <rFont val="Calibri"/>
      </rPr>
      <t>Type: authentication policy template strong</t>
    </r>
    <r>
      <rPr>
        <sz val="11"/>
        <color rgb="FF000000"/>
        <rFont val="Calibri"/>
      </rPr>
      <t xml:space="preserve">
</t>
    </r>
    <r>
      <rPr>
        <sz val="11"/>
        <color rgb="FF000000"/>
        <rFont val="Calibri"/>
      </rPr>
      <t>Scroll down to "Maximum unsuccessful logins before account lockout:" and type "3"</t>
    </r>
    <r>
      <rPr>
        <sz val="11"/>
        <color rgb="FF000000"/>
        <rFont val="Calibri"/>
      </rPr>
      <t xml:space="preserve">
</t>
    </r>
    <r>
      <rPr>
        <sz val="11"/>
        <color rgb="FF000000"/>
        <rFont val="Calibri"/>
      </rPr>
      <t>Under "Wait before account unlock:" and type "900" Seconds</t>
    </r>
    <r>
      <rPr>
        <sz val="11"/>
        <color rgb="FF000000"/>
        <rFont val="Calibri"/>
      </rPr>
      <t xml:space="preserve">
</t>
    </r>
    <r>
      <rPr>
        <sz val="11"/>
        <color rgb="FF000000"/>
        <rFont val="Calibri"/>
      </rPr>
      <t>Type: write memory</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</si>
  <si>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</si>
  <si>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Verify that RiOS is configured to limit the number of invalid logon attempts during a 15 minute period to 3.</t>
    </r>
    <r>
      <rPr>
        <sz val="11"/>
        <color rgb="FF000000"/>
        <rFont val="Calibri"/>
      </rPr>
      <t xml:space="preserve">
</t>
    </r>
    <r>
      <rPr>
        <sz val="11"/>
        <color rgb="FF000000"/>
        <rFont val="Calibri"/>
      </rPr>
      <t>Login to the device console to access the command line interface (CLI)</t>
    </r>
    <r>
      <rPr>
        <sz val="11"/>
        <color rgb="FF000000"/>
        <rFont val="Calibri"/>
      </rPr>
      <t xml:space="preserve">
</t>
    </r>
    <r>
      <rPr>
        <sz val="11"/>
        <color rgb="FF000000"/>
        <rFont val="Calibri"/>
      </rPr>
      <t>Type: show authentication policy</t>
    </r>
    <r>
      <rPr>
        <sz val="11"/>
        <color rgb="FF000000"/>
        <rFont val="Calibri"/>
      </rPr>
      <t xml:space="preserve">
</t>
    </r>
    <r>
      <rPr>
        <sz val="11"/>
        <color rgb="FF000000"/>
        <rFont val="Calibri"/>
      </rPr>
      <t>Verify that "Maximum unsuccessful logins before account lockout:" is set to "3"</t>
    </r>
    <r>
      <rPr>
        <sz val="11"/>
        <color rgb="FF000000"/>
        <rFont val="Calibri"/>
      </rPr>
      <t xml:space="preserve">
</t>
    </r>
    <r>
      <rPr>
        <sz val="11"/>
        <color rgb="FF000000"/>
        <rFont val="Calibri"/>
      </rPr>
      <t>Verify that "Wait before account unlock:" is set to "900" seconds</t>
    </r>
    <r>
      <rPr>
        <sz val="11"/>
        <color rgb="FF000000"/>
        <rFont val="Calibri"/>
      </rPr>
      <t xml:space="preserve">
</t>
    </r>
    <r>
      <rPr>
        <sz val="11"/>
        <color rgb="FF000000"/>
        <rFont val="Calibri"/>
      </rPr>
      <t>If "Maximum unsuccessful logins before account lockout" is not set to "3" and/or "Wait before account unlock" is not set to "900" seconds, this is a finding.</t>
    </r>
  </si>
  <si>
    <t>V-62861</t>
  </si>
  <si>
    <r>
      <rPr>
        <sz val="11"/>
        <rFont val="Calibri"/>
      </rPr>
      <t>Riverbed Optimization System (RiOS) must enforce the limit of three (3) consecutive invalid logon attempts by a user during a 15-minute time period for web-based management access.</t>
    </r>
  </si>
  <si>
    <r>
      <rPr>
        <sz val="11"/>
        <color rgb="FF000000"/>
        <rFont val="Calibri"/>
      </rPr>
      <t>Configure RiOS to limit the number of invalid logon attempts to 3 during a 15 minute period.</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Set the value of "Login Attempts Before Lockout:" to "3"</t>
    </r>
    <r>
      <rPr>
        <sz val="11"/>
        <color rgb="FF000000"/>
        <rFont val="Calibri"/>
      </rPr>
      <t xml:space="preserve">
</t>
    </r>
    <r>
      <rPr>
        <sz val="11"/>
        <color rgb="FF000000"/>
        <rFont val="Calibri"/>
      </rPr>
      <t>Set the value of "Timeout for User Login After Lockout (seconds);" to "900"</t>
    </r>
    <r>
      <rPr>
        <sz val="11"/>
        <color rgb="FF000000"/>
        <rFont val="Calibri"/>
      </rPr>
      <t xml:space="preserve">
</t>
    </r>
    <r>
      <rPr>
        <sz val="11"/>
        <color rgb="FF000000"/>
        <rFont val="Calibri"/>
      </rPr>
      <t>Click "Apply" to save the changes</t>
    </r>
    <r>
      <rPr>
        <sz val="11"/>
        <color rgb="FF000000"/>
        <rFont val="Calibri"/>
      </rPr>
      <t xml:space="preserve">
</t>
    </r>
    <r>
      <rPr>
        <sz val="11"/>
        <color rgb="FF000000"/>
        <rFont val="Calibri"/>
      </rPr>
      <t>Navigate to the top of the web page and click "Save" to write changes to memory</t>
    </r>
  </si>
  <si>
    <r>
      <rPr>
        <sz val="11"/>
        <color rgb="FF000000"/>
        <rFont val="Calibri"/>
      </rPr>
      <t>Verify that RiOS is configured to limit the number of invalid logon attempts during a 15 minute period to 3.</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Verify that "Login Attempts Before Lockout:" is set to "3"</t>
    </r>
    <r>
      <rPr>
        <sz val="11"/>
        <color rgb="FF000000"/>
        <rFont val="Calibri"/>
      </rPr>
      <t xml:space="preserve">
</t>
    </r>
    <r>
      <rPr>
        <sz val="11"/>
        <color rgb="FF000000"/>
        <rFont val="Calibri"/>
      </rPr>
      <t>Verify that "Timeout for User Login After Lockout (seconds)" is set to "900"</t>
    </r>
    <r>
      <rPr>
        <sz val="11"/>
        <color rgb="FF000000"/>
        <rFont val="Calibri"/>
      </rPr>
      <t xml:space="preserve">
</t>
    </r>
    <r>
      <rPr>
        <sz val="11"/>
        <color rgb="FF000000"/>
        <rFont val="Calibri"/>
      </rPr>
      <t>If "Login Attempts Before Lockout" is not set to "3" and/or "Timeout for User Login After Lockout (seconds)" is not set to "900", this is a finding.</t>
    </r>
  </si>
  <si>
    <t>V-62863</t>
  </si>
  <si>
    <r>
      <rPr>
        <sz val="11"/>
        <rFont val="Calibri"/>
      </rPr>
      <t>Riverbed Optimization System (RiOS) must automatically lock the account until the locked account is released by an administrator when three unsuccessful login attempts in 15 minutes are exceeded.</t>
    </r>
  </si>
  <si>
    <r>
      <rPr>
        <sz val="11"/>
        <color rgb="FF000000"/>
        <rFont val="Calibri"/>
      </rPr>
      <t>Configure RiOS to limit the number of unsuccessful login attempts to 3 during a 15-minute period.</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Set the value of "Login Attempts Before Lockout:" to "3"</t>
    </r>
    <r>
      <rPr>
        <sz val="11"/>
        <color rgb="FF000000"/>
        <rFont val="Calibri"/>
      </rPr>
      <t xml:space="preserve">
</t>
    </r>
    <r>
      <rPr>
        <sz val="11"/>
        <color rgb="FF000000"/>
        <rFont val="Calibri"/>
      </rPr>
      <t>Set the value of "Timeout for User Login After Lockout (seconds);" to "900"</t>
    </r>
    <r>
      <rPr>
        <sz val="11"/>
        <color rgb="FF000000"/>
        <rFont val="Calibri"/>
      </rPr>
      <t xml:space="preserve">
</t>
    </r>
    <r>
      <rPr>
        <sz val="11"/>
        <color rgb="FF000000"/>
        <rFont val="Calibri"/>
      </rPr>
      <t>Click "Apply" to save the changes</t>
    </r>
    <r>
      <rPr>
        <sz val="11"/>
        <color rgb="FF000000"/>
        <rFont val="Calibri"/>
      </rPr>
      <t xml:space="preserve">
</t>
    </r>
    <r>
      <rPr>
        <sz val="11"/>
        <color rgb="FF000000"/>
        <rFont val="Calibri"/>
      </rPr>
      <t>Navigate to the top of the web page and click "Save" to write changes to memory</t>
    </r>
  </si>
  <si>
    <r>
      <rPr>
        <sz val="11"/>
        <color rgb="FF000000"/>
        <rFont val="Calibri"/>
      </rPr>
      <t>By limiting the number of failed login attempts, the risk of unauthorized system access via user password guessing, otherwise known as brute-forcing, is reduced. Limits are imposed by locking the account.</t>
    </r>
  </si>
  <si>
    <r>
      <rPr>
        <sz val="11"/>
        <color rgb="FF000000"/>
        <rFont val="Calibri"/>
      </rPr>
      <t>Verify that RiOS is configured to limit the number of unsuccessful login attempts during a 15-minute period to 3.</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Verify that "Login Attempts Before Lockout:" is set to "3"</t>
    </r>
    <r>
      <rPr>
        <sz val="11"/>
        <color rgb="FF000000"/>
        <rFont val="Calibri"/>
      </rPr>
      <t xml:space="preserve">
</t>
    </r>
    <r>
      <rPr>
        <sz val="11"/>
        <color rgb="FF000000"/>
        <rFont val="Calibri"/>
      </rPr>
      <t>Verify that "Timeout for User Login After Lockout (seconds)" is set to "900"</t>
    </r>
    <r>
      <rPr>
        <sz val="11"/>
        <color rgb="FF000000"/>
        <rFont val="Calibri"/>
      </rPr>
      <t xml:space="preserve">
</t>
    </r>
    <r>
      <rPr>
        <sz val="11"/>
        <color rgb="FF000000"/>
        <rFont val="Calibri"/>
      </rPr>
      <t>If "Login Attempts Before Lockout" is not set to "3" and/or "Timeout for User Login After Lockout (seconds)" is not set to "900", this is a finding.</t>
    </r>
  </si>
  <si>
    <t>V-62865</t>
  </si>
  <si>
    <r>
      <rPr>
        <sz val="11"/>
        <rFont val="Calibri"/>
      </rPr>
      <t>Riverbed Optimization System (RiOS) must display the Standard Mandatory DoD Notice and Consent Banner before granting access to the device.</t>
    </r>
  </si>
  <si>
    <r>
      <rPr>
        <sz val="11"/>
        <color rgb="FF000000"/>
        <rFont val="Calibri"/>
      </rPr>
      <t>Configure RiOS to display the Standard Mandatory DoD Notice and Consent Banner.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Announcement</t>
    </r>
    <r>
      <rPr>
        <sz val="11"/>
        <color rgb="FF000000"/>
        <rFont val="Calibri"/>
      </rPr>
      <t xml:space="preserve">
</t>
    </r>
    <r>
      <rPr>
        <sz val="11"/>
        <color rgb="FF000000"/>
        <rFont val="Calibri"/>
      </rPr>
      <t>Cut and past the DoD banner into the Logon Message box:</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Click "Apply" to save the changes</t>
    </r>
    <r>
      <rPr>
        <sz val="11"/>
        <color rgb="FF000000"/>
        <rFont val="Calibri"/>
      </rPr>
      <t xml:space="preserve">
</t>
    </r>
    <r>
      <rPr>
        <sz val="11"/>
        <color rgb="FF000000"/>
        <rFont val="Calibri"/>
      </rPr>
      <t>Navigate to the top of the web page and click "Save" to write changes to memory</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</si>
  <si>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</si>
  <si>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Verify that RiOS is configured to display the Standard Mandatory DoD Notice and Consent Banner before granting access to the device.</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Announcements</t>
    </r>
    <r>
      <rPr>
        <sz val="11"/>
        <color rgb="FF000000"/>
        <rFont val="Calibri"/>
      </rPr>
      <t xml:space="preserve">
</t>
    </r>
    <r>
      <rPr>
        <sz val="11"/>
        <color rgb="FF000000"/>
        <rFont val="Calibri"/>
      </rPr>
      <t>Verify that the Standard Mandatory DoD Notice and Consent Banner is contained in the Logon Message</t>
    </r>
    <r>
      <rPr>
        <sz val="11"/>
        <color rgb="FF000000"/>
        <rFont val="Calibri"/>
      </rPr>
      <t xml:space="preserve">
</t>
    </r>
    <r>
      <rPr>
        <sz val="11"/>
        <color rgb="FF000000"/>
        <rFont val="Calibri"/>
      </rPr>
      <t>If the Standard Mandatory DoD Notice and Consent Banner does not exist on this page, this is a finding.</t>
    </r>
  </si>
  <si>
    <t>V-62867</t>
  </si>
  <si>
    <r>
      <rPr>
        <sz val="11"/>
        <rFont val="Calibri"/>
      </rPr>
      <t>Riverbed Optimization System (RiOS) must limit the number of concurrent sessions to one (1) for each administrator account and/or administrator account type.</t>
    </r>
  </si>
  <si>
    <r>
      <rPr>
        <sz val="11"/>
        <color rgb="FF000000"/>
        <rFont val="Calibri"/>
      </rPr>
      <t>Configure the number of concurrent sessions to an organization define number for each administrator account and/or administrator type account.</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 t</t>
    </r>
    <r>
      <rPr>
        <sz val="11"/>
        <color rgb="FF000000"/>
        <rFont val="Calibri"/>
      </rPr>
      <t xml:space="preserve">
</t>
    </r>
    <r>
      <rPr>
        <sz val="11"/>
        <color rgb="FF000000"/>
        <rFont val="Calibri"/>
      </rPr>
      <t>Type: authentication policy user &lt;user name&gt; max-logins 1</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Settings are now saved to memory.</t>
    </r>
  </si>
  <si>
    <r>
      <rPr>
        <sz val="11"/>
        <color rgb="FF000000"/>
        <rFont val="Calibri"/>
      </rPr>
      <t>Device management includes the ability to control the number of administrators and management sessions that manage a device. Limiting the number of allowed administrators and sessions per administrator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t>
    </r>
    <r>
      <rPr>
        <sz val="11"/>
        <color rgb="FF000000"/>
        <rFont val="Calibri"/>
      </rPr>
      <t xml:space="preserve">
</t>
    </r>
    <r>
      <rPr>
        <sz val="11"/>
        <color rgb="FF000000"/>
        <rFont val="Calibri"/>
      </rPr>
      <t>Recommended best practice for authentication and authorization is to leverage an AAA server (e.g., TACACS or RADIUS). Password of Last Resort is not affected by this requirement. Note that this is a hidden CLI command. Access to the device management console is not affected by this command.</t>
    </r>
  </si>
  <si>
    <r>
      <rPr>
        <sz val="11"/>
        <color rgb="FF000000"/>
        <rFont val="Calibri"/>
      </rPr>
      <t>Verify that RiOS is configured to limit the number of concurrent sessions to one (1) for each administrator account and/or administrator account type. This requirement does not apply to the Admin account.</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show username &lt;user-other-than-admin&gt; detailed</t>
    </r>
    <r>
      <rPr>
        <sz val="11"/>
        <color rgb="FF000000"/>
        <rFont val="Calibri"/>
      </rPr>
      <t xml:space="preserve">
</t>
    </r>
    <r>
      <rPr>
        <sz val="11"/>
        <color rgb="FF000000"/>
        <rFont val="Calibri"/>
      </rPr>
      <t>Verify that "Maximum Logins" is set to "1"</t>
    </r>
    <r>
      <rPr>
        <sz val="11"/>
        <color rgb="FF000000"/>
        <rFont val="Calibri"/>
      </rPr>
      <t xml:space="preserve">
</t>
    </r>
    <r>
      <rPr>
        <sz val="11"/>
        <color rgb="FF000000"/>
        <rFont val="Calibri"/>
      </rPr>
      <t>If "Maximum Logins" is not set to "1", this is a finding.</t>
    </r>
  </si>
  <si>
    <t>V-62897</t>
  </si>
  <si>
    <r>
      <rPr>
        <sz val="11"/>
        <rFont val="Calibri"/>
      </rPr>
      <t>Riverbed Optimization System (RiOS) must automatically terminate a network administrator session after organization-defined conditions or trigger events requiring session disconnect.</t>
    </r>
  </si>
  <si>
    <r>
      <rPr>
        <sz val="11"/>
        <color rgb="FF000000"/>
        <rFont val="Calibri"/>
      </rPr>
      <t>Configure RiOS to automatically terminate a network administrator's session after a trigger event such as an inactivity timeout.</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 t</t>
    </r>
    <r>
      <rPr>
        <sz val="11"/>
        <color rgb="FF000000"/>
        <rFont val="Calibri"/>
      </rPr>
      <t xml:space="preserve">
</t>
    </r>
    <r>
      <rPr>
        <sz val="11"/>
        <color rgb="FF000000"/>
        <rFont val="Calibri"/>
      </rPr>
      <t>Type: web auto-logout &lt;organization defined condition in minutes&gt;</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Type: exit</t>
    </r>
    <r>
      <rPr>
        <sz val="11"/>
        <color rgb="FF000000"/>
        <rFont val="Calibri"/>
      </rPr>
      <t xml:space="preserve">
</t>
    </r>
    <r>
      <rPr>
        <sz val="11"/>
        <color rgb="FF000000"/>
        <rFont val="Calibri"/>
      </rPr>
      <t>Type: show web</t>
    </r>
    <r>
      <rPr>
        <sz val="11"/>
        <color rgb="FF000000"/>
        <rFont val="Calibri"/>
      </rPr>
      <t xml:space="preserve">
</t>
    </r>
    <r>
      <rPr>
        <sz val="11"/>
        <color rgb="FF000000"/>
        <rFont val="Calibri"/>
      </rPr>
      <t>Verify that "Inactivity Timeout:" represents the value entered above.</t>
    </r>
    <r>
      <rPr>
        <sz val="11"/>
        <color rgb="FF000000"/>
        <rFont val="Calibri"/>
      </rPr>
      <t xml:space="preserve">
</t>
    </r>
    <r>
      <rPr>
        <sz val="11"/>
        <color rgb="FF000000"/>
        <rFont val="Calibri"/>
      </rPr>
      <t>Type: exit</t>
    </r>
  </si>
  <si>
    <r>
      <rPr>
        <sz val="11"/>
        <color rgb="FF000000"/>
        <rFont val="Calibri"/>
      </rPr>
      <t xml:space="preserve">Automatic session termination addresses the termination of administrator-initiated logical sessions in contrast to the termination of network connections that are associated with communications sessions (i.e., network disconnect). A logical session (for local, network, and remote access) is initiated whenever an administrator (or process acting on behalf of a user) accesses a network device. Such administrator sessions can be terminated (and thus terminate network administrator access) without terminating network sessions. </t>
    </r>
    <r>
      <rPr>
        <sz val="11"/>
        <color rgb="FF000000"/>
        <rFont val="Calibri"/>
      </rPr>
      <t xml:space="preserve">
</t>
    </r>
    <r>
      <rPr>
        <sz val="11"/>
        <color rgb="FF000000"/>
        <rFont val="Calibri"/>
      </rPr>
      <t xml:space="preserve">Session termination terminates all processes associated with an administrator's logical session except those processes that are specifically created by the administrator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 These conditions will vary across environments and network device types.</t>
    </r>
  </si>
  <si>
    <r>
      <rPr>
        <sz val="11"/>
        <color rgb="FF000000"/>
        <rFont val="Calibri"/>
      </rPr>
      <t>Verify that RiOS is configured to terminate a network administrator's session after a trigger event such as inactivity timeout.</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show web</t>
    </r>
    <r>
      <rPr>
        <sz val="11"/>
        <color rgb="FF000000"/>
        <rFont val="Calibri"/>
      </rPr>
      <t xml:space="preserve">
</t>
    </r>
    <r>
      <rPr>
        <sz val="11"/>
        <color rgb="FF000000"/>
        <rFont val="Calibri"/>
      </rPr>
      <t>Verify that "Inactivity Timeout:" is set to the organizations defined condition</t>
    </r>
    <r>
      <rPr>
        <sz val="11"/>
        <color rgb="FF000000"/>
        <rFont val="Calibri"/>
      </rPr>
      <t xml:space="preserve">
</t>
    </r>
    <r>
      <rPr>
        <sz val="11"/>
        <color rgb="FF000000"/>
        <rFont val="Calibri"/>
      </rPr>
      <t>If no triggers are required by the organization, this is a finding.</t>
    </r>
  </si>
  <si>
    <t>V-62899</t>
  </si>
  <si>
    <r>
      <rPr>
        <sz val="11"/>
        <rFont val="Calibri"/>
      </rPr>
      <t>Riverbed Optimization System (RiOS) must generate audit records containing the full-text recording of privileged commands.</t>
    </r>
  </si>
  <si>
    <r>
      <rPr>
        <sz val="11"/>
        <color rgb="FF000000"/>
        <rFont val="Calibri"/>
      </rPr>
      <t>Configure RiOS to generate audit records containing the full-text recording of privileged commands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Logging</t>
    </r>
    <r>
      <rPr>
        <sz val="11"/>
        <color rgb="FF000000"/>
        <rFont val="Calibri"/>
      </rPr>
      <t xml:space="preserve">
</t>
    </r>
    <r>
      <rPr>
        <sz val="11"/>
        <color rgb="FF000000"/>
        <rFont val="Calibri"/>
      </rPr>
      <t>Set "Minimum Severity" to "info"</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screen and click "Save"</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</si>
  <si>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full-text recording of privileged commands. The organization must maintain audit trails in sufficient detail to reconstruct events to determine the cause and impact of compromise.</t>
    </r>
  </si>
  <si>
    <r>
      <rPr>
        <sz val="11"/>
        <color rgb="FF000000"/>
        <rFont val="Calibri"/>
      </rPr>
      <t>Verify that RiOS is configured to generate audit records containing the full-text recording of privileged commands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Logging</t>
    </r>
    <r>
      <rPr>
        <sz val="11"/>
        <color rgb="FF000000"/>
        <rFont val="Calibri"/>
      </rPr>
      <t xml:space="preserve">
</t>
    </r>
    <r>
      <rPr>
        <sz val="11"/>
        <color rgb="FF000000"/>
        <rFont val="Calibri"/>
      </rPr>
      <t>Verify that "Minimum Severity" is set to "info"</t>
    </r>
    <r>
      <rPr>
        <sz val="11"/>
        <color rgb="FF000000"/>
        <rFont val="Calibri"/>
      </rPr>
      <t xml:space="preserve">
</t>
    </r>
    <r>
      <rPr>
        <sz val="11"/>
        <color rgb="FF000000"/>
        <rFont val="Calibri"/>
      </rPr>
      <t>If the "Minimum Severity" is not set to "info", this is a finding.</t>
    </r>
  </si>
  <si>
    <t>V-62901</t>
  </si>
  <si>
    <r>
      <rPr>
        <sz val="11"/>
        <rFont val="Calibri"/>
      </rPr>
      <t>Riverbed Optimization System (RiOS) must generate an email alert of all log failure events requiring alerts.</t>
    </r>
  </si>
  <si>
    <r>
      <rPr>
        <sz val="11"/>
        <color rgb="FF000000"/>
        <rFont val="Calibri"/>
      </rPr>
      <t>Configure RiOS to generate an immediate real-time alert for all audit failure events requiring real-time alerts.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Email</t>
    </r>
    <r>
      <rPr>
        <sz val="11"/>
        <color rgb="FF000000"/>
        <rFont val="Calibri"/>
      </rPr>
      <t xml:space="preserve">
</t>
    </r>
    <r>
      <rPr>
        <sz val="11"/>
        <color rgb="FF000000"/>
        <rFont val="Calibri"/>
      </rPr>
      <t>Enter an SMTP Server name</t>
    </r>
    <r>
      <rPr>
        <sz val="11"/>
        <color rgb="FF000000"/>
        <rFont val="Calibri"/>
      </rPr>
      <t xml:space="preserve">
</t>
    </r>
    <r>
      <rPr>
        <sz val="11"/>
        <color rgb="FF000000"/>
        <rFont val="Calibri"/>
      </rPr>
      <t>Enter n SMTP Port number</t>
    </r>
    <r>
      <rPr>
        <sz val="11"/>
        <color rgb="FF000000"/>
        <rFont val="Calibri"/>
      </rPr>
      <t xml:space="preserve">
</t>
    </r>
    <r>
      <rPr>
        <sz val="11"/>
        <color rgb="FF000000"/>
        <rFont val="Calibri"/>
      </rPr>
      <t>Check "Report Events via Email" and enter at least one email address</t>
    </r>
    <r>
      <rPr>
        <sz val="11"/>
        <color rgb="FF000000"/>
        <rFont val="Calibri"/>
      </rPr>
      <t xml:space="preserve">
</t>
    </r>
    <r>
      <rPr>
        <sz val="11"/>
        <color rgb="FF000000"/>
        <rFont val="Calibri"/>
      </rPr>
      <t>Check "Report Failures via Email" and enter at least one email address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</si>
  <si>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</si>
  <si>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Verify that RiOS is configured to generate an immediate real-time alert for all audit failure events requiring real-time alerts.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Email</t>
    </r>
    <r>
      <rPr>
        <sz val="11"/>
        <color rgb="FF000000"/>
        <rFont val="Calibri"/>
      </rPr>
      <t xml:space="preserve">
</t>
    </r>
    <r>
      <rPr>
        <sz val="11"/>
        <color rgb="FF000000"/>
        <rFont val="Calibri"/>
      </rPr>
      <t>Verify that an SMTP Server is defined</t>
    </r>
    <r>
      <rPr>
        <sz val="11"/>
        <color rgb="FF000000"/>
        <rFont val="Calibri"/>
      </rPr>
      <t xml:space="preserve">
</t>
    </r>
    <r>
      <rPr>
        <sz val="11"/>
        <color rgb="FF000000"/>
        <rFont val="Calibri"/>
      </rPr>
      <t>Verify that an SMTP Port is defined</t>
    </r>
    <r>
      <rPr>
        <sz val="11"/>
        <color rgb="FF000000"/>
        <rFont val="Calibri"/>
      </rPr>
      <t xml:space="preserve">
</t>
    </r>
    <r>
      <rPr>
        <sz val="11"/>
        <color rgb="FF000000"/>
        <rFont val="Calibri"/>
      </rPr>
      <t>Verify that "Report Events via Email" is checked and that at least one email address is defined</t>
    </r>
    <r>
      <rPr>
        <sz val="11"/>
        <color rgb="FF000000"/>
        <rFont val="Calibri"/>
      </rPr>
      <t xml:space="preserve">
</t>
    </r>
    <r>
      <rPr>
        <sz val="11"/>
        <color rgb="FF000000"/>
        <rFont val="Calibri"/>
      </rPr>
      <t>Verify that "Report Failures via Email" is checked and that at least one email address is defined</t>
    </r>
    <r>
      <rPr>
        <sz val="11"/>
        <color rgb="FF000000"/>
        <rFont val="Calibri"/>
      </rPr>
      <t xml:space="preserve">
</t>
    </r>
    <r>
      <rPr>
        <sz val="11"/>
        <color rgb="FF000000"/>
        <rFont val="Calibri"/>
      </rPr>
      <t>If no email accounts are defined, this is a finding.</t>
    </r>
  </si>
  <si>
    <t>V-62917</t>
  </si>
  <si>
    <r>
      <rPr>
        <sz val="11"/>
        <rFont val="Calibri"/>
      </rPr>
      <t>Riverbed Optimization System (RiOS) must alert the ISSO and SA (at a minimum) in the event of an audit processing failure.</t>
    </r>
  </si>
  <si>
    <r>
      <rPr>
        <sz val="11"/>
        <color rgb="FF000000"/>
        <rFont val="Calibri"/>
      </rPr>
      <t>Configure RiOS to use automated mechanisms to alert security personnel to threats identified by authoritative sources.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SNMP Basic</t>
    </r>
    <r>
      <rPr>
        <sz val="11"/>
        <color rgb="FF000000"/>
        <rFont val="Calibri"/>
      </rPr>
      <t xml:space="preserve">
</t>
    </r>
    <r>
      <rPr>
        <sz val="11"/>
        <color rgb="FF000000"/>
        <rFont val="Calibri"/>
      </rPr>
      <t>Click "Add a New Trap Receiver"</t>
    </r>
    <r>
      <rPr>
        <sz val="11"/>
        <color rgb="FF000000"/>
        <rFont val="Calibri"/>
      </rPr>
      <t xml:space="preserve">
</t>
    </r>
    <r>
      <rPr>
        <sz val="11"/>
        <color rgb="FF000000"/>
        <rFont val="Calibri"/>
      </rPr>
      <t>Set "Receiver IP Address" to the address of the trap receiver</t>
    </r>
    <r>
      <rPr>
        <sz val="11"/>
        <color rgb="FF000000"/>
        <rFont val="Calibri"/>
      </rPr>
      <t xml:space="preserve">
</t>
    </r>
    <r>
      <rPr>
        <sz val="11"/>
        <color rgb="FF000000"/>
        <rFont val="Calibri"/>
      </rPr>
      <t>Set "Destination Port:" to the port that the Trap Receiver is listening on</t>
    </r>
    <r>
      <rPr>
        <sz val="11"/>
        <color rgb="FF000000"/>
        <rFont val="Calibri"/>
      </rPr>
      <t xml:space="preserve">
</t>
    </r>
    <r>
      <rPr>
        <sz val="11"/>
        <color rgb="FF000000"/>
        <rFont val="Calibri"/>
      </rPr>
      <t>Set "Receiver Type:" to "v3"</t>
    </r>
    <r>
      <rPr>
        <sz val="11"/>
        <color rgb="FF000000"/>
        <rFont val="Calibri"/>
      </rPr>
      <t xml:space="preserve">
</t>
    </r>
    <r>
      <rPr>
        <sz val="11"/>
        <color rgb="FF000000"/>
        <rFont val="Calibri"/>
      </rPr>
      <t>Set "Remote User:" to the user name on the Trap Receiver</t>
    </r>
    <r>
      <rPr>
        <sz val="11"/>
        <color rgb="FF000000"/>
        <rFont val="Calibri"/>
      </rPr>
      <t xml:space="preserve">
</t>
    </r>
    <r>
      <rPr>
        <sz val="11"/>
        <color rgb="FF000000"/>
        <rFont val="Calibri"/>
      </rPr>
      <t>Set "Authentication:" to &lt;Supply a key based&gt;</t>
    </r>
    <r>
      <rPr>
        <sz val="11"/>
        <color rgb="FF000000"/>
        <rFont val="Calibri"/>
      </rPr>
      <t xml:space="preserve">
</t>
    </r>
    <r>
      <rPr>
        <sz val="11"/>
        <color rgb="FF000000"/>
        <rFont val="Calibri"/>
      </rPr>
      <t xml:space="preserve">Set "Authentication Protocol:" to "SHA" </t>
    </r>
    <r>
      <rPr>
        <sz val="11"/>
        <color rgb="FF000000"/>
        <rFont val="Calibri"/>
      </rPr>
      <t xml:space="preserve">
</t>
    </r>
    <r>
      <rPr>
        <sz val="11"/>
        <color rgb="FF000000"/>
        <rFont val="Calibri"/>
      </rPr>
      <t>SHA Key: &lt;enter the SHA key&gt;</t>
    </r>
    <r>
      <rPr>
        <sz val="11"/>
        <color rgb="FF000000"/>
        <rFont val="Calibri"/>
      </rPr>
      <t xml:space="preserve">
</t>
    </r>
    <r>
      <rPr>
        <sz val="11"/>
        <color rgb="FF000000"/>
        <rFont val="Calibri"/>
      </rPr>
      <t>Set "Security Level:" to "Auth/Priv"</t>
    </r>
    <r>
      <rPr>
        <sz val="11"/>
        <color rgb="FF000000"/>
        <rFont val="Calibri"/>
      </rPr>
      <t xml:space="preserve">
</t>
    </r>
    <r>
      <rPr>
        <sz val="11"/>
        <color rgb="FF000000"/>
        <rFont val="Calibri"/>
      </rPr>
      <t>Set "Privacy Protocol:" to "AES"</t>
    </r>
    <r>
      <rPr>
        <sz val="11"/>
        <color rgb="FF000000"/>
        <rFont val="Calibri"/>
      </rPr>
      <t xml:space="preserve">
</t>
    </r>
    <r>
      <rPr>
        <sz val="11"/>
        <color rgb="FF000000"/>
        <rFont val="Calibri"/>
      </rPr>
      <t>Set "Privacy:" to Select "same as Authentication Key"</t>
    </r>
    <r>
      <rPr>
        <sz val="11"/>
        <color rgb="FF000000"/>
        <rFont val="Calibri"/>
      </rPr>
      <t xml:space="preserve">
</t>
    </r>
    <r>
      <rPr>
        <sz val="11"/>
        <color rgb="FF000000"/>
        <rFont val="Calibri"/>
      </rPr>
      <t>Set "Enable Receiver"</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</si>
  <si>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</si>
  <si>
    <t>V-62921</t>
  </si>
  <si>
    <r>
      <rPr>
        <sz val="11"/>
        <rFont val="Calibri"/>
      </rPr>
      <t>Riverbed Optimization System (RiOS) must record time stamps for audit records that can be mapped to Coordinated Universal Time (UTC).</t>
    </r>
  </si>
  <si>
    <r>
      <rPr>
        <sz val="11"/>
        <color rgb="FF000000"/>
        <rFont val="Calibri"/>
      </rPr>
      <t>Configure RiOS enable UTC.</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Date and Time</t>
    </r>
    <r>
      <rPr>
        <sz val="11"/>
        <color rgb="FF000000"/>
        <rFont val="Calibri"/>
      </rPr>
      <t xml:space="preserve">
</t>
    </r>
    <r>
      <rPr>
        <sz val="11"/>
        <color rgb="FF000000"/>
        <rFont val="Calibri"/>
      </rPr>
      <t>Select "UTC" for the Time Zone</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</si>
  <si>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</si>
  <si>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Verify that RiOS is configured select UTC.</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Date and Time</t>
    </r>
    <r>
      <rPr>
        <sz val="11"/>
        <color rgb="FF000000"/>
        <rFont val="Calibri"/>
      </rPr>
      <t xml:space="preserve">
</t>
    </r>
    <r>
      <rPr>
        <sz val="11"/>
        <color rgb="FF000000"/>
        <rFont val="Calibri"/>
      </rPr>
      <t>Verify that "UTC" is selected</t>
    </r>
    <r>
      <rPr>
        <sz val="11"/>
        <color rgb="FF000000"/>
        <rFont val="Calibri"/>
      </rPr>
      <t xml:space="preserve">
</t>
    </r>
    <r>
      <rPr>
        <sz val="11"/>
        <color rgb="FF000000"/>
        <rFont val="Calibri"/>
      </rPr>
      <t>If no NTP Servers are visible after the command "show ntp all" or on "Requested Servers", this is a finding.</t>
    </r>
  </si>
  <si>
    <t>V-62923</t>
  </si>
  <si>
    <r>
      <rPr>
        <sz val="11"/>
        <rFont val="Calibri"/>
      </rPr>
      <t>Riverbed Optimization System (RiOS) must protect audit information from any type of unauthorized read access.</t>
    </r>
  </si>
  <si>
    <r>
      <rPr>
        <sz val="11"/>
        <color rgb="FF000000"/>
        <rFont val="Calibri"/>
      </rPr>
      <t>Configure RiOS to protect audit information from any type of unauthorized read access.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user name that needs to have modified permissions</t>
    </r>
    <r>
      <rPr>
        <sz val="11"/>
        <color rgb="FF000000"/>
        <rFont val="Calibri"/>
      </rPr>
      <t xml:space="preserve">
</t>
    </r>
    <r>
      <rPr>
        <sz val="11"/>
        <color rgb="FF000000"/>
        <rFont val="Calibri"/>
      </rPr>
      <t>Set the control "Basic Diagnostics" according to the authorization level of the user.</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write changes to memory</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</si>
  <si>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use to his or her advantage.</t>
    </r>
    <r>
      <rPr>
        <sz val="11"/>
        <color rgb="FF000000"/>
        <rFont val="Calibri"/>
      </rPr>
      <t xml:space="preserve">
</t>
    </r>
    <r>
      <rPr>
        <sz val="11"/>
        <color rgb="FF000000"/>
        <rFont val="Calibri"/>
      </rPr>
      <t>To ensure the veracity of audit data, the information system and/or the network device must protect audit information from any and all unauthorized read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network devices with user interfaces to audit records should not allow for the unfettered manipulation of or access to those records via the device interface. If the device provides access to the audit data, the device becomes accountable for ensuring audit information is protected from unauthorized access.</t>
    </r>
  </si>
  <si>
    <r>
      <rPr>
        <sz val="11"/>
        <color rgb="FF000000"/>
        <rFont val="Calibri"/>
      </rPr>
      <t>Verify that RiOS is configured to protect audit information from any type of unauthorized read access.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view icon next to each user name</t>
    </r>
    <r>
      <rPr>
        <sz val="11"/>
        <color rgb="FF000000"/>
        <rFont val="Calibri"/>
      </rPr>
      <t xml:space="preserve">
</t>
    </r>
    <r>
      <rPr>
        <sz val="11"/>
        <color rgb="FF000000"/>
        <rFont val="Calibri"/>
      </rPr>
      <t>Verify that the Control "Basic Diagnostics" is set according to the authorization level of the user</t>
    </r>
    <r>
      <rPr>
        <sz val="11"/>
        <color rgb="FF000000"/>
        <rFont val="Calibri"/>
      </rPr>
      <t xml:space="preserve">
</t>
    </r>
    <r>
      <rPr>
        <sz val="11"/>
        <color rgb="FF000000"/>
        <rFont val="Calibri"/>
      </rPr>
      <t>If the control "Basic Diagnostics" is not set according to the authorization level of the user, this is a finding.</t>
    </r>
  </si>
  <si>
    <t>V-62925</t>
  </si>
  <si>
    <r>
      <rPr>
        <sz val="11"/>
        <rFont val="Calibri"/>
      </rPr>
      <t>Riverbed Optimization System (RiOS) must protect audit information from unauthorized modification.</t>
    </r>
  </si>
  <si>
    <r>
      <rPr>
        <sz val="11"/>
        <color rgb="FF000000"/>
        <rFont val="Calibri"/>
      </rPr>
      <t>Configure RiOS to protect audit information from unauthorized modification.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user name that needs to have modified permissions</t>
    </r>
    <r>
      <rPr>
        <sz val="11"/>
        <color rgb="FF000000"/>
        <rFont val="Calibri"/>
      </rPr>
      <t xml:space="preserve">
</t>
    </r>
    <r>
      <rPr>
        <sz val="11"/>
        <color rgb="FF000000"/>
        <rFont val="Calibri"/>
      </rPr>
      <t>Set the control "Basic Diagnostics" according to the authorization level of the user.</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write changes to memory</t>
    </r>
  </si>
  <si>
    <r>
      <rPr>
        <sz val="11"/>
        <color rgb="FF000000"/>
        <rFont val="Calibri"/>
      </rPr>
      <t>Audit information includes all information (e.g., audit records, audit settings, and audit reports) needed to successfully audit network device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modification.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receive the proper file system permissions and limiting log data locations.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that the user enjoys in order to make access decisions regarding the modification of audit data.</t>
    </r>
  </si>
  <si>
    <r>
      <rPr>
        <sz val="11"/>
        <color rgb="FF000000"/>
        <rFont val="Calibri"/>
      </rPr>
      <t>Verify that RiOS is configured to protect audit information from unauthorized modification.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"View" icon next to each user name</t>
    </r>
    <r>
      <rPr>
        <sz val="11"/>
        <color rgb="FF000000"/>
        <rFont val="Calibri"/>
      </rPr>
      <t xml:space="preserve">
</t>
    </r>
    <r>
      <rPr>
        <sz val="11"/>
        <color rgb="FF000000"/>
        <rFont val="Calibri"/>
      </rPr>
      <t>Verify that the Control "Basic Diagnostics" is set according to the authorization level of the user</t>
    </r>
    <r>
      <rPr>
        <sz val="11"/>
        <color rgb="FF000000"/>
        <rFont val="Calibri"/>
      </rPr>
      <t xml:space="preserve">
</t>
    </r>
    <r>
      <rPr>
        <sz val="11"/>
        <color rgb="FF000000"/>
        <rFont val="Calibri"/>
      </rPr>
      <t>If the control "Basic Diagnostics" is not set according to the authorization level of the user, this is a finding.</t>
    </r>
  </si>
  <si>
    <t>V-62927</t>
  </si>
  <si>
    <r>
      <rPr>
        <sz val="11"/>
        <rFont val="Calibri"/>
      </rPr>
      <t>Riverbed Optimization System (RiOS) must protect audit information from unauthorized deletion.</t>
    </r>
  </si>
  <si>
    <r>
      <rPr>
        <sz val="11"/>
        <color rgb="FF000000"/>
        <rFont val="Calibri"/>
      </rPr>
      <t>Configure RiOS to protect audit information from unauthorized deletion.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user name that needs to have modified permissions</t>
    </r>
    <r>
      <rPr>
        <sz val="11"/>
        <color rgb="FF000000"/>
        <rFont val="Calibri"/>
      </rPr>
      <t xml:space="preserve">
</t>
    </r>
    <r>
      <rPr>
        <sz val="11"/>
        <color rgb="FF000000"/>
        <rFont val="Calibri"/>
      </rPr>
      <t>Set the control "Basic Diagnostics" according to the authorization level of the user</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write changes to memory</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</si>
  <si>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deletion. This requirement can be achieved through multiple methods, which will depend upon system architecture and design. Some commonly employed methods include: ensuring log files receive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the user enjoys in order to make access decisions regarding the deletion of audit data.</t>
    </r>
  </si>
  <si>
    <r>
      <rPr>
        <sz val="11"/>
        <color rgb="FF000000"/>
        <rFont val="Calibri"/>
      </rPr>
      <t>Verify that RiOS is configured to protect audit information from unauthorized deletion.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"View" icon next to each user name</t>
    </r>
    <r>
      <rPr>
        <sz val="11"/>
        <color rgb="FF000000"/>
        <rFont val="Calibri"/>
      </rPr>
      <t xml:space="preserve">
</t>
    </r>
    <r>
      <rPr>
        <sz val="11"/>
        <color rgb="FF000000"/>
        <rFont val="Calibri"/>
      </rPr>
      <t>Verify that the Control "Basic Diagnostics" is set according to the authorization level of the user</t>
    </r>
    <r>
      <rPr>
        <sz val="11"/>
        <color rgb="FF000000"/>
        <rFont val="Calibri"/>
      </rPr>
      <t xml:space="preserve">
</t>
    </r>
    <r>
      <rPr>
        <sz val="11"/>
        <color rgb="FF000000"/>
        <rFont val="Calibri"/>
      </rPr>
      <t>If the control "Basic Diagnostics" is not set according to the authorization level of the user, this is a finding.</t>
    </r>
  </si>
  <si>
    <t>V-62929</t>
  </si>
  <si>
    <r>
      <rPr>
        <sz val="11"/>
        <rFont val="Calibri"/>
      </rPr>
      <t>Riverbed Optimization System (RiOS) must protect audit tools from unauthorized access.</t>
    </r>
  </si>
  <si>
    <r>
      <rPr>
        <sz val="11"/>
        <color rgb="FF000000"/>
        <rFont val="Calibri"/>
      </rPr>
      <t>Configure RiOS to protect audit tools from unauthorized access.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user name that needs to have modified permissions</t>
    </r>
    <r>
      <rPr>
        <sz val="11"/>
        <color rgb="FF000000"/>
        <rFont val="Calibri"/>
      </rPr>
      <t xml:space="preserve">
</t>
    </r>
    <r>
      <rPr>
        <sz val="11"/>
        <color rgb="FF000000"/>
        <rFont val="Calibri"/>
      </rPr>
      <t>Set the control "Basic Diagnostics" according to the authorization level of the user.</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write changes to memory</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</si>
  <si>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</si>
  <si>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RiOS is configured to protect audit tools from unauthorized access.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"View" icon next to each user name</t>
    </r>
    <r>
      <rPr>
        <sz val="11"/>
        <color rgb="FF000000"/>
        <rFont val="Calibri"/>
      </rPr>
      <t xml:space="preserve">
</t>
    </r>
    <r>
      <rPr>
        <sz val="11"/>
        <color rgb="FF000000"/>
        <rFont val="Calibri"/>
      </rPr>
      <t>Verify that the Control "Basic Diagnostics" is set according to the authorization level of the user</t>
    </r>
    <r>
      <rPr>
        <sz val="11"/>
        <color rgb="FF000000"/>
        <rFont val="Calibri"/>
      </rPr>
      <t xml:space="preserve">
</t>
    </r>
    <r>
      <rPr>
        <sz val="11"/>
        <color rgb="FF000000"/>
        <rFont val="Calibri"/>
      </rPr>
      <t>If the control "Basic Diagnostics" is not set according to the authorization level of the user, this is a finding.</t>
    </r>
  </si>
  <si>
    <t>V-62931</t>
  </si>
  <si>
    <r>
      <rPr>
        <sz val="11"/>
        <rFont val="Calibri"/>
      </rPr>
      <t>Riverbed Optimization System (RiOS) must protect audit tools from unauthorized deletion.</t>
    </r>
  </si>
  <si>
    <r>
      <rPr>
        <sz val="11"/>
        <color rgb="FF000000"/>
        <rFont val="Calibri"/>
      </rPr>
      <t>Configure RiOS to protect audit tools from unauthorized deletion.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user name that needs to have modified permissions</t>
    </r>
    <r>
      <rPr>
        <sz val="11"/>
        <color rgb="FF000000"/>
        <rFont val="Calibri"/>
      </rPr>
      <t xml:space="preserve">
</t>
    </r>
    <r>
      <rPr>
        <sz val="11"/>
        <color rgb="FF000000"/>
        <rFont val="Calibri"/>
      </rPr>
      <t>Set the control "Basic Diagnostics" according to the authorization level of the user</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write changes to memory</t>
    </r>
  </si>
  <si>
    <r>
      <rPr>
        <sz val="11"/>
        <color rgb="FF000000"/>
        <rFont val="Calibri"/>
      </rPr>
      <t>Protecting audit data also includes identifying and protecting the tools used to view and manipulate log data. Therefore, protecting audit tools is necessary to prevent unauthorized operations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</si>
  <si>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RiOS is configured to protect audit tools from unauthorized deletion.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"View" icon next to each user name</t>
    </r>
    <r>
      <rPr>
        <sz val="11"/>
        <color rgb="FF000000"/>
        <rFont val="Calibri"/>
      </rPr>
      <t xml:space="preserve">
</t>
    </r>
    <r>
      <rPr>
        <sz val="11"/>
        <color rgb="FF000000"/>
        <rFont val="Calibri"/>
      </rPr>
      <t>Verify that the Control "Basic Diagnostics" is set according to the authorization level of the user</t>
    </r>
    <r>
      <rPr>
        <sz val="11"/>
        <color rgb="FF000000"/>
        <rFont val="Calibri"/>
      </rPr>
      <t xml:space="preserve">
</t>
    </r>
    <r>
      <rPr>
        <sz val="11"/>
        <color rgb="FF000000"/>
        <rFont val="Calibri"/>
      </rPr>
      <t>If the control "Basic Diagnostics" is not set according to the authorization level of the user, this is a finding.</t>
    </r>
  </si>
  <si>
    <t>V-62933</t>
  </si>
  <si>
    <r>
      <rPr>
        <sz val="11"/>
        <rFont val="Calibri"/>
      </rPr>
      <t>Riverbed Optimization System (RiOS) must provide audit record generation capability for DoD-defined auditable events within the network device.</t>
    </r>
  </si>
  <si>
    <r>
      <rPr>
        <sz val="11"/>
        <color rgb="FF000000"/>
        <rFont val="Calibri"/>
      </rPr>
      <t>Configure RiOS to off-load audit records onto a different system than the system being audited.</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Logging</t>
    </r>
    <r>
      <rPr>
        <sz val="11"/>
        <color rgb="FF000000"/>
        <rFont val="Calibri"/>
      </rPr>
      <t xml:space="preserve">
</t>
    </r>
    <r>
      <rPr>
        <sz val="11"/>
        <color rgb="FF000000"/>
        <rFont val="Calibri"/>
      </rPr>
      <t>Click on "Add a New Log Server"</t>
    </r>
    <r>
      <rPr>
        <sz val="11"/>
        <color rgb="FF000000"/>
        <rFont val="Calibri"/>
      </rPr>
      <t xml:space="preserve">
</t>
    </r>
    <r>
      <rPr>
        <sz val="11"/>
        <color rgb="FF000000"/>
        <rFont val="Calibri"/>
      </rPr>
      <t>Set "Server IP" to the IP address of the remote log server</t>
    </r>
    <r>
      <rPr>
        <sz val="11"/>
        <color rgb="FF000000"/>
        <rFont val="Calibri"/>
      </rPr>
      <t xml:space="preserve">
</t>
    </r>
    <r>
      <rPr>
        <sz val="11"/>
        <color rgb="FF000000"/>
        <rFont val="Calibri"/>
      </rPr>
      <t>Set "Minimum Severity" to Info</t>
    </r>
    <r>
      <rPr>
        <sz val="11"/>
        <color rgb="FF000000"/>
        <rFont val="Calibri"/>
      </rPr>
      <t xml:space="preserve">
</t>
    </r>
    <r>
      <rPr>
        <sz val="11"/>
        <color rgb="FF000000"/>
        <rFont val="Calibri"/>
      </rPr>
      <t>In the Pre-Process Logging area, Click Remote Selected if any of the filtered processes violate the capture of DoD-defined auditable events.</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</si>
  <si>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network device (e.g., process, module). Certain specific device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device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</si>
  <si>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Verify that RiOS is configured to off-load audit records (logs) onto a different system than the system being audited.</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Logging</t>
    </r>
    <r>
      <rPr>
        <sz val="11"/>
        <color rgb="FF000000"/>
        <rFont val="Calibri"/>
      </rPr>
      <t xml:space="preserve">
</t>
    </r>
    <r>
      <rPr>
        <sz val="11"/>
        <color rgb="FF000000"/>
        <rFont val="Calibri"/>
      </rPr>
      <t>Verify that "Remote Log Servers" contains IP addresses for all available log servers</t>
    </r>
    <r>
      <rPr>
        <sz val="11"/>
        <color rgb="FF000000"/>
        <rFont val="Calibri"/>
      </rPr>
      <t xml:space="preserve">
</t>
    </r>
    <r>
      <rPr>
        <sz val="11"/>
        <color rgb="FF000000"/>
        <rFont val="Calibri"/>
      </rPr>
      <t>View "Per-Process Logging" section to see if a process or severity has been configured. Note: This only affects the system log, not the user type facilities.</t>
    </r>
    <r>
      <rPr>
        <sz val="11"/>
        <color rgb="FF000000"/>
        <rFont val="Calibri"/>
      </rPr>
      <t xml:space="preserve">
</t>
    </r>
    <r>
      <rPr>
        <sz val="11"/>
        <color rgb="FF000000"/>
        <rFont val="Calibri"/>
      </rPr>
      <t>If a filter has been added in 'Per-Process Logging" which prevents the capture of DoD-defined auditable events, this is a finding.</t>
    </r>
    <r>
      <rPr>
        <sz val="11"/>
        <color rgb="FF000000"/>
        <rFont val="Calibri"/>
      </rPr>
      <t xml:space="preserve">
</t>
    </r>
    <r>
      <rPr>
        <sz val="11"/>
        <color rgb="FF000000"/>
        <rFont val="Calibri"/>
      </rPr>
      <t>If "Remote Log Servers" is empty and no remote log servers are configured, this is a finding.</t>
    </r>
  </si>
  <si>
    <t>V-62935</t>
  </si>
  <si>
    <r>
      <rPr>
        <sz val="11"/>
        <rFont val="Calibri"/>
      </rPr>
      <t>Riverbed Optimization System (RiOS) must allow only the ISSM (or individuals or roles appointed by the ISSM) to select which auditable events are to be logged.</t>
    </r>
  </si>
  <si>
    <r>
      <rPr>
        <sz val="11"/>
        <color rgb="FF000000"/>
        <rFont val="Calibri"/>
      </rPr>
      <t>Configure RiOS permission for auditable events.</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Security &gt;&gt; User Permissions</t>
    </r>
    <r>
      <rPr>
        <sz val="11"/>
        <color rgb="FF000000"/>
        <rFont val="Calibri"/>
      </rPr>
      <t xml:space="preserve">
</t>
    </r>
    <r>
      <rPr>
        <sz val="11"/>
        <color rgb="FF000000"/>
        <rFont val="Calibri"/>
      </rPr>
      <t>Select the user</t>
    </r>
    <r>
      <rPr>
        <sz val="11"/>
        <color rgb="FF000000"/>
        <rFont val="Calibri"/>
      </rPr>
      <t xml:space="preserve">
</t>
    </r>
    <r>
      <rPr>
        <sz val="11"/>
        <color rgb="FF000000"/>
        <rFont val="Calibri"/>
      </rPr>
      <t>For "Basic Diagnostics", "TCP Dumps", "Reports". Click the "Deny" attribute</t>
    </r>
    <r>
      <rPr>
        <sz val="11"/>
        <color rgb="FF000000"/>
        <rFont val="Calibri"/>
      </rPr>
      <t xml:space="preserve">
</t>
    </r>
    <r>
      <rPr>
        <sz val="11"/>
        <color rgb="FF000000"/>
        <rFont val="Calibri"/>
      </rPr>
      <t>Click "Save" to save these settings permanently</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</si>
  <si>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</si>
  <si>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that RiOS restricts permission to select auditable event to authorized administrators.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Security &gt;&gt; User Permissions</t>
    </r>
    <r>
      <rPr>
        <sz val="11"/>
        <color rgb="FF000000"/>
        <rFont val="Calibri"/>
      </rPr>
      <t xml:space="preserve">
</t>
    </r>
    <r>
      <rPr>
        <sz val="11"/>
        <color rgb="FF000000"/>
        <rFont val="Calibri"/>
      </rPr>
      <t>Verify the "Deny" attribute is selected for "Basic Diagnostics", "TCP Dumps", "Reports" permissions</t>
    </r>
    <r>
      <rPr>
        <sz val="11"/>
        <color rgb="FF000000"/>
        <rFont val="Calibri"/>
      </rPr>
      <t xml:space="preserve">
</t>
    </r>
    <r>
      <rPr>
        <sz val="11"/>
        <color rgb="FF000000"/>
        <rFont val="Calibri"/>
      </rPr>
      <t>If the "Deny" attribute is not set for users who are not authorized access to configure auditable events, this is a finding.</t>
    </r>
  </si>
  <si>
    <t>V-62937</t>
  </si>
  <si>
    <r>
      <rPr>
        <sz val="11"/>
        <rFont val="Calibri"/>
      </rPr>
      <t>Riverbed Optimization System (RiOS) must be configured to synchronize internal information system clocks with the primary and secondary time sources located in different geographic regions using redundant authoritative time sources.</t>
    </r>
  </si>
  <si>
    <r>
      <rPr>
        <sz val="11"/>
        <color rgb="FF000000"/>
        <rFont val="Calibri"/>
      </rPr>
      <t>Configure RiOS to synchronize internal information system clocks with the primary and secondary time sources located in different geographic regions.</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 t</t>
    </r>
    <r>
      <rPr>
        <sz val="11"/>
        <color rgb="FF000000"/>
        <rFont val="Calibri"/>
      </rPr>
      <t xml:space="preserve">
</t>
    </r>
    <r>
      <rPr>
        <sz val="11"/>
        <color rgb="FF000000"/>
        <rFont val="Calibri"/>
      </rPr>
      <t>Type: ntp server &lt;hostname | ip address&gt;</t>
    </r>
    <r>
      <rPr>
        <sz val="11"/>
        <color rgb="FF000000"/>
        <rFont val="Calibri"/>
      </rPr>
      <t xml:space="preserve">
</t>
    </r>
    <r>
      <rPr>
        <sz val="11"/>
        <color rgb="FF000000"/>
        <rFont val="Calibri"/>
      </rPr>
      <t>Type: ntp server &lt;hostname | ip address&gt; enable</t>
    </r>
    <r>
      <rPr>
        <sz val="11"/>
        <color rgb="FF000000"/>
        <rFont val="Calibri"/>
      </rPr>
      <t xml:space="preserve">
</t>
    </r>
    <r>
      <rPr>
        <sz val="11"/>
        <color rgb="FF000000"/>
        <rFont val="Calibri"/>
      </rPr>
      <t>Configure 2 NTP Servers</t>
    </r>
    <r>
      <rPr>
        <sz val="11"/>
        <color rgb="FF000000"/>
        <rFont val="Calibri"/>
      </rPr>
      <t xml:space="preserve">
</t>
    </r>
    <r>
      <rPr>
        <sz val="11"/>
        <color rgb="FF000000"/>
        <rFont val="Calibri"/>
      </rPr>
      <t>Type: ntp enable</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Date and Time</t>
    </r>
    <r>
      <rPr>
        <sz val="11"/>
        <color rgb="FF000000"/>
        <rFont val="Calibri"/>
      </rPr>
      <t xml:space="preserve">
</t>
    </r>
    <r>
      <rPr>
        <sz val="11"/>
        <color rgb="FF000000"/>
        <rFont val="Calibri"/>
      </rPr>
      <t>Click "Add a New NTP Server"</t>
    </r>
    <r>
      <rPr>
        <sz val="11"/>
        <color rgb="FF000000"/>
        <rFont val="Calibri"/>
      </rPr>
      <t xml:space="preserve">
</t>
    </r>
    <r>
      <rPr>
        <sz val="11"/>
        <color rgb="FF000000"/>
        <rFont val="Calibri"/>
      </rPr>
      <t>Set the value of "Hostname or IP Address" to the required NTP Server</t>
    </r>
    <r>
      <rPr>
        <sz val="11"/>
        <color rgb="FF000000"/>
        <rFont val="Calibri"/>
      </rPr>
      <t xml:space="preserve">
</t>
    </r>
    <r>
      <rPr>
        <sz val="11"/>
        <color rgb="FF000000"/>
        <rFont val="Calibri"/>
      </rPr>
      <t>Set the value of "Enabled/Disabled" to "Enabled"</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Configure 2 NTP Servers</t>
    </r>
    <r>
      <rPr>
        <sz val="11"/>
        <color rgb="FF000000"/>
        <rFont val="Calibri"/>
      </rPr>
      <t xml:space="preserve">
</t>
    </r>
    <r>
      <rPr>
        <sz val="11"/>
        <color rgb="FF000000"/>
        <rFont val="Calibri"/>
      </rPr>
      <t>Click "Use NTP Time Synchronization"</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</si>
  <si>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</si>
  <si>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Verify that RiOS is configured to synchronize internal information system clocks with the primary and secondary time sources located in different geographic regions.</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show ntp all</t>
    </r>
    <r>
      <rPr>
        <sz val="11"/>
        <color rgb="FF000000"/>
        <rFont val="Calibri"/>
      </rPr>
      <t xml:space="preserve">
</t>
    </r>
    <r>
      <rPr>
        <sz val="11"/>
        <color rgb="FF000000"/>
        <rFont val="Calibri"/>
      </rPr>
      <t>Verify that at least two NTP Servers are configured</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Date and Time</t>
    </r>
    <r>
      <rPr>
        <sz val="11"/>
        <color rgb="FF000000"/>
        <rFont val="Calibri"/>
      </rPr>
      <t xml:space="preserve">
</t>
    </r>
    <r>
      <rPr>
        <sz val="11"/>
        <color rgb="FF000000"/>
        <rFont val="Calibri"/>
      </rPr>
      <t>Verify that at least two servers are configured in the section "Requested Servers"</t>
    </r>
    <r>
      <rPr>
        <sz val="11"/>
        <color rgb="FF000000"/>
        <rFont val="Calibri"/>
      </rPr>
      <t xml:space="preserve">
</t>
    </r>
    <r>
      <rPr>
        <sz val="11"/>
        <color rgb="FF000000"/>
        <rFont val="Calibri"/>
      </rPr>
      <t>If no NTP Servers are visible after the command 'show ntp all' or on "Requested Servers", this is a finding.</t>
    </r>
  </si>
  <si>
    <t>V-62939</t>
  </si>
  <si>
    <r>
      <rPr>
        <sz val="11"/>
        <rFont val="Calibri"/>
      </rPr>
      <t>Riverbed Optimization System (RiOS) must generate a log event for the enforcement actions used to restrict access associated with changes to the device.</t>
    </r>
  </si>
  <si>
    <r>
      <rPr>
        <sz val="11"/>
        <color rgb="FF000000"/>
        <rFont val="Calibri"/>
      </rPr>
      <t>Configure RiOS to audit the enforcement actions used to restrict access associated with changes to the device.</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Logging</t>
    </r>
    <r>
      <rPr>
        <sz val="11"/>
        <color rgb="FF000000"/>
        <rFont val="Calibri"/>
      </rPr>
      <t xml:space="preserve">
</t>
    </r>
    <r>
      <rPr>
        <sz val="11"/>
        <color rgb="FF000000"/>
        <rFont val="Calibri"/>
      </rPr>
      <t>Set "Minimum Severity" to "info"</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screen and click "Save"</t>
    </r>
  </si>
  <si>
    <r>
      <rPr>
        <sz val="11"/>
        <color rgb="FF000000"/>
        <rFont val="Calibri"/>
      </rPr>
      <t xml:space="preserve">Without auditing the enforcement of access restrictions against changes to the device configuration,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r>
      <rPr>
        <sz val="11"/>
        <color rgb="FF000000"/>
        <rFont val="Calibri"/>
      </rPr>
      <t xml:space="preserve">
</t>
    </r>
    <r>
      <rPr>
        <sz val="11"/>
        <color rgb="FF000000"/>
        <rFont val="Calibri"/>
      </rPr>
      <t>For RiOS, all configuration changes authorized or unauthorized are logged in the system logs. Log entries include the user that initiated the configuration change for accountability.</t>
    </r>
  </si>
  <si>
    <r>
      <rPr>
        <sz val="11"/>
        <color rgb="FF000000"/>
        <rFont val="Calibri"/>
      </rPr>
      <t>Verify that RiOS is configured to audit the enforcement actions used to restrict access associated with changes to the device.</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Logging</t>
    </r>
    <r>
      <rPr>
        <sz val="11"/>
        <color rgb="FF000000"/>
        <rFont val="Calibri"/>
      </rPr>
      <t xml:space="preserve">
</t>
    </r>
    <r>
      <rPr>
        <sz val="11"/>
        <color rgb="FF000000"/>
        <rFont val="Calibri"/>
      </rPr>
      <t>Verify that "Minimum Severity" is set to "info"</t>
    </r>
    <r>
      <rPr>
        <sz val="11"/>
        <color rgb="FF000000"/>
        <rFont val="Calibri"/>
      </rPr>
      <t xml:space="preserve">
</t>
    </r>
    <r>
      <rPr>
        <sz val="11"/>
        <color rgb="FF000000"/>
        <rFont val="Calibri"/>
      </rPr>
      <t>If the minimum severity is not set to "info", this is a finding.</t>
    </r>
  </si>
  <si>
    <t>V-62941</t>
  </si>
  <si>
    <r>
      <rPr>
        <sz val="11"/>
        <rFont val="Calibri"/>
      </rPr>
      <t>Riverbed Optimization System (RiOS) must enable the password authentication control policy to ensure password complexity controls and other password policy requirements are enforced.</t>
    </r>
  </si>
  <si>
    <r>
      <rPr>
        <sz val="11"/>
        <color rgb="FF000000"/>
        <rFont val="Calibri"/>
      </rPr>
      <t>Enable RiOS authentication policy.</t>
    </r>
    <r>
      <rPr>
        <sz val="11"/>
        <color rgb="FF000000"/>
        <rFont val="Calibri"/>
      </rPr>
      <t xml:space="preserve">
</t>
    </r>
    <r>
      <rPr>
        <sz val="11"/>
        <color rgb="FF000000"/>
        <rFont val="Calibri"/>
      </rPr>
      <t>Navigate to the device Management Console, then</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Security &gt;&gt; Password Policy</t>
    </r>
    <r>
      <rPr>
        <sz val="11"/>
        <color rgb="FF000000"/>
        <rFont val="Calibri"/>
      </rPr>
      <t xml:space="preserve">
</t>
    </r>
    <r>
      <rPr>
        <sz val="11"/>
        <color rgb="FF000000"/>
        <rFont val="Calibri"/>
      </rPr>
      <t>Select "Enable Account Control"</t>
    </r>
    <r>
      <rPr>
        <sz val="11"/>
        <color rgb="FF000000"/>
        <rFont val="Calibri"/>
      </rPr>
      <t xml:space="preserve">
</t>
    </r>
    <r>
      <rPr>
        <sz val="11"/>
        <color rgb="FF000000"/>
        <rFont val="Calibri"/>
      </rPr>
      <t>Set values for the user account</t>
    </r>
    <r>
      <rPr>
        <sz val="11"/>
        <color rgb="FF000000"/>
        <rFont val="Calibri"/>
      </rPr>
      <t xml:space="preserve">
</t>
    </r>
    <r>
      <rPr>
        <sz val="11"/>
        <color rgb="FF000000"/>
        <rFont val="Calibri"/>
      </rPr>
      <t>Click "Save" to save these settings permanently</t>
    </r>
  </si>
  <si>
    <r>
      <rPr>
        <sz val="11"/>
        <color rgb="FF000000"/>
        <rFont val="Calibri"/>
      </rPr>
      <t>Password complexity, or strength, is a measure of the effectiveness of a password in resisting attempts at guessing and brute-force attacks.</t>
    </r>
  </si>
  <si>
    <r>
      <rPr>
        <sz val="11"/>
        <color rgb="FF000000"/>
        <rFont val="Calibri"/>
      </rPr>
      <t>Verify authentication policy is enabled.</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Configure &gt;&gt; Security &gt;&gt; Password Policy</t>
    </r>
    <r>
      <rPr>
        <sz val="11"/>
        <color rgb="FF000000"/>
        <rFont val="Calibri"/>
      </rPr>
      <t xml:space="preserve">
</t>
    </r>
    <r>
      <rPr>
        <sz val="11"/>
        <color rgb="FF000000"/>
        <rFont val="Calibri"/>
      </rPr>
      <t>Verify the "Enable Account Control" is selected</t>
    </r>
    <r>
      <rPr>
        <sz val="11"/>
        <color rgb="FF000000"/>
        <rFont val="Calibri"/>
      </rPr>
      <t xml:space="preserve">
</t>
    </r>
    <r>
      <rPr>
        <sz val="11"/>
        <color rgb="FF000000"/>
        <rFont val="Calibri"/>
      </rPr>
      <t>If "Enable Account Control" is not set, this is a finding.</t>
    </r>
  </si>
  <si>
    <t>V-62943</t>
  </si>
  <si>
    <r>
      <rPr>
        <sz val="11"/>
        <rFont val="Calibri"/>
      </rPr>
      <t>Riverbed Optimization System (RiOS) must employ automated mechanisms to centrally manage authentication settings.</t>
    </r>
  </si>
  <si>
    <r>
      <rPr>
        <sz val="11"/>
        <color rgb="FF000000"/>
        <rFont val="Calibri"/>
      </rPr>
      <t>Configure RiOS to employ automated mechanisms to centrally manage authentication settings.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TACACS+</t>
    </r>
    <r>
      <rPr>
        <sz val="11"/>
        <color rgb="FF000000"/>
        <rFont val="Calibri"/>
      </rPr>
      <t xml:space="preserve">
</t>
    </r>
    <r>
      <rPr>
        <sz val="11"/>
        <color rgb="FF000000"/>
        <rFont val="Calibri"/>
      </rPr>
      <t>Click "Add a TACACS+ Server"</t>
    </r>
    <r>
      <rPr>
        <sz val="11"/>
        <color rgb="FF000000"/>
        <rFont val="Calibri"/>
      </rPr>
      <t xml:space="preserve">
</t>
    </r>
    <r>
      <rPr>
        <sz val="11"/>
        <color rgb="FF000000"/>
        <rFont val="Calibri"/>
      </rPr>
      <t>Set "Hostname or IP Address" to the hostname or IP address of the TACACS+ server</t>
    </r>
    <r>
      <rPr>
        <sz val="11"/>
        <color rgb="FF000000"/>
        <rFont val="Calibri"/>
      </rPr>
      <t xml:space="preserve">
</t>
    </r>
    <r>
      <rPr>
        <sz val="11"/>
        <color rgb="FF000000"/>
        <rFont val="Calibri"/>
      </rPr>
      <t>Set "Enabled"</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"Set a Global Default Key"</t>
    </r>
    <r>
      <rPr>
        <sz val="11"/>
        <color rgb="FF000000"/>
        <rFont val="Calibri"/>
      </rPr>
      <t xml:space="preserve">
</t>
    </r>
    <r>
      <rPr>
        <sz val="11"/>
        <color rgb="FF000000"/>
        <rFont val="Calibri"/>
      </rPr>
      <t>Set the value of "Global Key" to the required value</t>
    </r>
    <r>
      <rPr>
        <sz val="11"/>
        <color rgb="FF000000"/>
        <rFont val="Calibri"/>
      </rPr>
      <t xml:space="preserve">
</t>
    </r>
    <r>
      <rPr>
        <sz val="11"/>
        <color rgb="FF000000"/>
        <rFont val="Calibri"/>
      </rPr>
      <t>Set the value of "Confirm Global Key" to the required value</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Configure &gt;&gt; Security &gt;&gt; RADIUS</t>
    </r>
    <r>
      <rPr>
        <sz val="11"/>
        <color rgb="FF000000"/>
        <rFont val="Calibri"/>
      </rPr>
      <t xml:space="preserve">
</t>
    </r>
    <r>
      <rPr>
        <sz val="11"/>
        <color rgb="FF000000"/>
        <rFont val="Calibri"/>
      </rPr>
      <t>Click "Add a RADIUS Server"</t>
    </r>
    <r>
      <rPr>
        <sz val="11"/>
        <color rgb="FF000000"/>
        <rFont val="Calibri"/>
      </rPr>
      <t xml:space="preserve">
</t>
    </r>
    <r>
      <rPr>
        <sz val="11"/>
        <color rgb="FF000000"/>
        <rFont val="Calibri"/>
      </rPr>
      <t>Set "Hostname or IP Address" to the hostname or IP address of the RADIUS server</t>
    </r>
    <r>
      <rPr>
        <sz val="11"/>
        <color rgb="FF000000"/>
        <rFont val="Calibri"/>
      </rPr>
      <t xml:space="preserve">
</t>
    </r>
    <r>
      <rPr>
        <sz val="11"/>
        <color rgb="FF000000"/>
        <rFont val="Calibri"/>
      </rPr>
      <t>Set the value of "Authentication Port" to the appropriate value</t>
    </r>
    <r>
      <rPr>
        <sz val="11"/>
        <color rgb="FF000000"/>
        <rFont val="Calibri"/>
      </rPr>
      <t xml:space="preserve">
</t>
    </r>
    <r>
      <rPr>
        <sz val="11"/>
        <color rgb="FF000000"/>
        <rFont val="Calibri"/>
      </rPr>
      <t>Set the value of "Authentication Type" to "CHAP"</t>
    </r>
    <r>
      <rPr>
        <sz val="11"/>
        <color rgb="FF000000"/>
        <rFont val="Calibri"/>
      </rPr>
      <t xml:space="preserve">
</t>
    </r>
    <r>
      <rPr>
        <sz val="11"/>
        <color rgb="FF000000"/>
        <rFont val="Calibri"/>
      </rPr>
      <t>Set "Enabled"</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"Set a Global Default Key"</t>
    </r>
    <r>
      <rPr>
        <sz val="11"/>
        <color rgb="FF000000"/>
        <rFont val="Calibri"/>
      </rPr>
      <t xml:space="preserve">
</t>
    </r>
    <r>
      <rPr>
        <sz val="11"/>
        <color rgb="FF000000"/>
        <rFont val="Calibri"/>
      </rPr>
      <t>Set the value of "Global Key" to the required value</t>
    </r>
    <r>
      <rPr>
        <sz val="11"/>
        <color rgb="FF000000"/>
        <rFont val="Calibri"/>
      </rPr>
      <t xml:space="preserve">
</t>
    </r>
    <r>
      <rPr>
        <sz val="11"/>
        <color rgb="FF000000"/>
        <rFont val="Calibri"/>
      </rPr>
      <t>Set the value of "Confirm Global Key" to the required value</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</si>
  <si>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The use of authentication servers or other centralized management servers for providing centralized authentication services is required for network device management. Maintaining local administrator accounts for daily usage on each network device without centralized management is not scalable or feasible. Without centralized management, it is likely that credentials for some network devices will be forgotten, leading to delays in administration, which itself leads to delays in remediating production problems and in addressing compromises in a timely fashion.</t>
    </r>
  </si>
  <si>
    <r>
      <rPr>
        <sz val="11"/>
        <color rgb="FF000000"/>
        <rFont val="Calibri"/>
      </rPr>
      <t>Verify that RiOS is configured to employ automated mechanisms to centrally manage authentication settings.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TACACS+</t>
    </r>
    <r>
      <rPr>
        <sz val="11"/>
        <color rgb="FF000000"/>
        <rFont val="Calibri"/>
      </rPr>
      <t xml:space="preserve">
</t>
    </r>
    <r>
      <rPr>
        <sz val="11"/>
        <color rgb="FF000000"/>
        <rFont val="Calibri"/>
      </rPr>
      <t>Verify that "TACACS+ Servers" has at least one server defined</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Configure &gt;&gt; Security &gt;&gt; RADIUS</t>
    </r>
    <r>
      <rPr>
        <sz val="11"/>
        <color rgb="FF000000"/>
        <rFont val="Calibri"/>
      </rPr>
      <t xml:space="preserve">
</t>
    </r>
    <r>
      <rPr>
        <sz val="11"/>
        <color rgb="FF000000"/>
        <rFont val="Calibri"/>
      </rPr>
      <t>Verify that "RADIUS Servers" has at least one server defined</t>
    </r>
    <r>
      <rPr>
        <sz val="11"/>
        <color rgb="FF000000"/>
        <rFont val="Calibri"/>
      </rPr>
      <t xml:space="preserve">
</t>
    </r>
    <r>
      <rPr>
        <sz val="11"/>
        <color rgb="FF000000"/>
        <rFont val="Calibri"/>
      </rPr>
      <t>If no servers exist in "TACACS+ Servers" or "RADIUS Servers", this is a finding.</t>
    </r>
  </si>
  <si>
    <t>V-62945</t>
  </si>
  <si>
    <r>
      <rPr>
        <sz val="11"/>
        <rFont val="Calibri"/>
      </rPr>
      <t>Riverbed Optimization System (RiOS) must employ automated mechanisms to centrally apply authentication settings.</t>
    </r>
  </si>
  <si>
    <r>
      <rPr>
        <sz val="11"/>
        <color rgb="FF000000"/>
        <rFont val="Calibri"/>
      </rPr>
      <t>Configure RiOS to employ automated mechanisms to centrally apply authentication settings.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TACACS+</t>
    </r>
    <r>
      <rPr>
        <sz val="11"/>
        <color rgb="FF000000"/>
        <rFont val="Calibri"/>
      </rPr>
      <t xml:space="preserve">
</t>
    </r>
    <r>
      <rPr>
        <sz val="11"/>
        <color rgb="FF000000"/>
        <rFont val="Calibri"/>
      </rPr>
      <t>Click "Add a TACACS+ Server"</t>
    </r>
    <r>
      <rPr>
        <sz val="11"/>
        <color rgb="FF000000"/>
        <rFont val="Calibri"/>
      </rPr>
      <t xml:space="preserve">
</t>
    </r>
    <r>
      <rPr>
        <sz val="11"/>
        <color rgb="FF000000"/>
        <rFont val="Calibri"/>
      </rPr>
      <t>Set "Hostname or IP Address" to the hostname or IP address of the TACACS+ server</t>
    </r>
    <r>
      <rPr>
        <sz val="11"/>
        <color rgb="FF000000"/>
        <rFont val="Calibri"/>
      </rPr>
      <t xml:space="preserve">
</t>
    </r>
    <r>
      <rPr>
        <sz val="11"/>
        <color rgb="FF000000"/>
        <rFont val="Calibri"/>
      </rPr>
      <t>Set "Enabled"</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"Set a Global Default Key"</t>
    </r>
    <r>
      <rPr>
        <sz val="11"/>
        <color rgb="FF000000"/>
        <rFont val="Calibri"/>
      </rPr>
      <t xml:space="preserve">
</t>
    </r>
    <r>
      <rPr>
        <sz val="11"/>
        <color rgb="FF000000"/>
        <rFont val="Calibri"/>
      </rPr>
      <t>Set the value of "Global Key" to the required value</t>
    </r>
    <r>
      <rPr>
        <sz val="11"/>
        <color rgb="FF000000"/>
        <rFont val="Calibri"/>
      </rPr>
      <t xml:space="preserve">
</t>
    </r>
    <r>
      <rPr>
        <sz val="11"/>
        <color rgb="FF000000"/>
        <rFont val="Calibri"/>
      </rPr>
      <t>Set the value of "Confirm Global Key" to the required value</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Configure &gt;&gt; Security &gt;&gt; RADIUS</t>
    </r>
    <r>
      <rPr>
        <sz val="11"/>
        <color rgb="FF000000"/>
        <rFont val="Calibri"/>
      </rPr>
      <t xml:space="preserve">
</t>
    </r>
    <r>
      <rPr>
        <sz val="11"/>
        <color rgb="FF000000"/>
        <rFont val="Calibri"/>
      </rPr>
      <t>Click "Add a RADIUS Server"</t>
    </r>
    <r>
      <rPr>
        <sz val="11"/>
        <color rgb="FF000000"/>
        <rFont val="Calibri"/>
      </rPr>
      <t xml:space="preserve">
</t>
    </r>
    <r>
      <rPr>
        <sz val="11"/>
        <color rgb="FF000000"/>
        <rFont val="Calibri"/>
      </rPr>
      <t>Set "Hostname or IP Address" to the hostname or IP address of the RADIUS server</t>
    </r>
    <r>
      <rPr>
        <sz val="11"/>
        <color rgb="FF000000"/>
        <rFont val="Calibri"/>
      </rPr>
      <t xml:space="preserve">
</t>
    </r>
    <r>
      <rPr>
        <sz val="11"/>
        <color rgb="FF000000"/>
        <rFont val="Calibri"/>
      </rPr>
      <t>Set the value of "Authentication Port" to the appropriate value</t>
    </r>
    <r>
      <rPr>
        <sz val="11"/>
        <color rgb="FF000000"/>
        <rFont val="Calibri"/>
      </rPr>
      <t xml:space="preserve">
</t>
    </r>
    <r>
      <rPr>
        <sz val="11"/>
        <color rgb="FF000000"/>
        <rFont val="Calibri"/>
      </rPr>
      <t>Set the value of "Authentication Type" to "CHAP"</t>
    </r>
    <r>
      <rPr>
        <sz val="11"/>
        <color rgb="FF000000"/>
        <rFont val="Calibri"/>
      </rPr>
      <t xml:space="preserve">
</t>
    </r>
    <r>
      <rPr>
        <sz val="11"/>
        <color rgb="FF000000"/>
        <rFont val="Calibri"/>
      </rPr>
      <t>Set "Enabled"</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"Set a Global Default Key"</t>
    </r>
    <r>
      <rPr>
        <sz val="11"/>
        <color rgb="FF000000"/>
        <rFont val="Calibri"/>
      </rPr>
      <t xml:space="preserve">
</t>
    </r>
    <r>
      <rPr>
        <sz val="11"/>
        <color rgb="FF000000"/>
        <rFont val="Calibri"/>
      </rPr>
      <t>Set the value of "Global Key" to the required value</t>
    </r>
    <r>
      <rPr>
        <sz val="11"/>
        <color rgb="FF000000"/>
        <rFont val="Calibri"/>
      </rPr>
      <t xml:space="preserve">
</t>
    </r>
    <r>
      <rPr>
        <sz val="11"/>
        <color rgb="FF000000"/>
        <rFont val="Calibri"/>
      </rPr>
      <t>Set the value of "Confirm Global Key" to the required value</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</si>
  <si>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Verify that RiOS is configured to employ automated mechanisms to centrally apply authentication settings.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TACACS+</t>
    </r>
    <r>
      <rPr>
        <sz val="11"/>
        <color rgb="FF000000"/>
        <rFont val="Calibri"/>
      </rPr>
      <t xml:space="preserve">
</t>
    </r>
    <r>
      <rPr>
        <sz val="11"/>
        <color rgb="FF000000"/>
        <rFont val="Calibri"/>
      </rPr>
      <t>Verify that "TACACS+ Servers" has at least one server defined</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Configure &gt;&gt; Security &gt;&gt; RADIUS</t>
    </r>
    <r>
      <rPr>
        <sz val="11"/>
        <color rgb="FF000000"/>
        <rFont val="Calibri"/>
      </rPr>
      <t xml:space="preserve">
</t>
    </r>
    <r>
      <rPr>
        <sz val="11"/>
        <color rgb="FF000000"/>
        <rFont val="Calibri"/>
      </rPr>
      <t>Verify that "RADIUS Servers" has at least one server defined</t>
    </r>
    <r>
      <rPr>
        <sz val="11"/>
        <color rgb="FF000000"/>
        <rFont val="Calibri"/>
      </rPr>
      <t xml:space="preserve">
</t>
    </r>
    <r>
      <rPr>
        <sz val="11"/>
        <color rgb="FF000000"/>
        <rFont val="Calibri"/>
      </rPr>
      <t>If no servers exist in "TACACS+ Servers" or "RADIUS Servers", this is a finding.</t>
    </r>
  </si>
  <si>
    <t>V-62947</t>
  </si>
  <si>
    <r>
      <rPr>
        <sz val="11"/>
        <rFont val="Calibri"/>
      </rPr>
      <t>Riverbed Optimization System (RiOS) must employ automated mechanisms to centrally verify authentication settings.</t>
    </r>
  </si>
  <si>
    <r>
      <rPr>
        <sz val="11"/>
        <color rgb="FF000000"/>
        <rFont val="Calibri"/>
      </rPr>
      <t>Configure RiOS to employ automated mechanisms to centrally verify authentication settings.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TACACS+</t>
    </r>
    <r>
      <rPr>
        <sz val="11"/>
        <color rgb="FF000000"/>
        <rFont val="Calibri"/>
      </rPr>
      <t xml:space="preserve">
</t>
    </r>
    <r>
      <rPr>
        <sz val="11"/>
        <color rgb="FF000000"/>
        <rFont val="Calibri"/>
      </rPr>
      <t>Click "Add a TACACS+ Server"</t>
    </r>
    <r>
      <rPr>
        <sz val="11"/>
        <color rgb="FF000000"/>
        <rFont val="Calibri"/>
      </rPr>
      <t xml:space="preserve">
</t>
    </r>
    <r>
      <rPr>
        <sz val="11"/>
        <color rgb="FF000000"/>
        <rFont val="Calibri"/>
      </rPr>
      <t>Set "Hostname or IP Address" to the hostname or IP address of the TACACS+ server</t>
    </r>
    <r>
      <rPr>
        <sz val="11"/>
        <color rgb="FF000000"/>
        <rFont val="Calibri"/>
      </rPr>
      <t xml:space="preserve">
</t>
    </r>
    <r>
      <rPr>
        <sz val="11"/>
        <color rgb="FF000000"/>
        <rFont val="Calibri"/>
      </rPr>
      <t>Set "Enabled"</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"Set a Global Default Key"</t>
    </r>
    <r>
      <rPr>
        <sz val="11"/>
        <color rgb="FF000000"/>
        <rFont val="Calibri"/>
      </rPr>
      <t xml:space="preserve">
</t>
    </r>
    <r>
      <rPr>
        <sz val="11"/>
        <color rgb="FF000000"/>
        <rFont val="Calibri"/>
      </rPr>
      <t>Set the value of "Global Key" to the required value</t>
    </r>
    <r>
      <rPr>
        <sz val="11"/>
        <color rgb="FF000000"/>
        <rFont val="Calibri"/>
      </rPr>
      <t xml:space="preserve">
</t>
    </r>
    <r>
      <rPr>
        <sz val="11"/>
        <color rgb="FF000000"/>
        <rFont val="Calibri"/>
      </rPr>
      <t>Set the value of "Confirm Global Key" to the required value</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Configure &gt;&gt; Security &gt;&gt; RADIUS</t>
    </r>
    <r>
      <rPr>
        <sz val="11"/>
        <color rgb="FF000000"/>
        <rFont val="Calibri"/>
      </rPr>
      <t xml:space="preserve">
</t>
    </r>
    <r>
      <rPr>
        <sz val="11"/>
        <color rgb="FF000000"/>
        <rFont val="Calibri"/>
      </rPr>
      <t>Click "Add a RADIUS Server"</t>
    </r>
    <r>
      <rPr>
        <sz val="11"/>
        <color rgb="FF000000"/>
        <rFont val="Calibri"/>
      </rPr>
      <t xml:space="preserve">
</t>
    </r>
    <r>
      <rPr>
        <sz val="11"/>
        <color rgb="FF000000"/>
        <rFont val="Calibri"/>
      </rPr>
      <t>Set "Hostname or IP Address" to the hostname or IP address of the RADIUS server</t>
    </r>
    <r>
      <rPr>
        <sz val="11"/>
        <color rgb="FF000000"/>
        <rFont val="Calibri"/>
      </rPr>
      <t xml:space="preserve">
</t>
    </r>
    <r>
      <rPr>
        <sz val="11"/>
        <color rgb="FF000000"/>
        <rFont val="Calibri"/>
      </rPr>
      <t>Set the value of "Authentication Port" to the appropriate value</t>
    </r>
    <r>
      <rPr>
        <sz val="11"/>
        <color rgb="FF000000"/>
        <rFont val="Calibri"/>
      </rPr>
      <t xml:space="preserve">
</t>
    </r>
    <r>
      <rPr>
        <sz val="11"/>
        <color rgb="FF000000"/>
        <rFont val="Calibri"/>
      </rPr>
      <t>Set the value of "Authentication Type" to "CHAP"</t>
    </r>
    <r>
      <rPr>
        <sz val="11"/>
        <color rgb="FF000000"/>
        <rFont val="Calibri"/>
      </rPr>
      <t xml:space="preserve">
</t>
    </r>
    <r>
      <rPr>
        <sz val="11"/>
        <color rgb="FF000000"/>
        <rFont val="Calibri"/>
      </rPr>
      <t>Set "Enabled"</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"Set a Global Default Key"</t>
    </r>
    <r>
      <rPr>
        <sz val="11"/>
        <color rgb="FF000000"/>
        <rFont val="Calibri"/>
      </rPr>
      <t xml:space="preserve">
</t>
    </r>
    <r>
      <rPr>
        <sz val="11"/>
        <color rgb="FF000000"/>
        <rFont val="Calibri"/>
      </rPr>
      <t>Set the value of "Global Key" to the required value</t>
    </r>
    <r>
      <rPr>
        <sz val="11"/>
        <color rgb="FF000000"/>
        <rFont val="Calibri"/>
      </rPr>
      <t xml:space="preserve">
</t>
    </r>
    <r>
      <rPr>
        <sz val="11"/>
        <color rgb="FF000000"/>
        <rFont val="Calibri"/>
      </rPr>
      <t>Set the value of "Confirm Global Key" to the required value</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</si>
  <si>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Verify that RiOS is configured to employ automated mechanisms to centrally verify authentication settings.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TACACS+</t>
    </r>
    <r>
      <rPr>
        <sz val="11"/>
        <color rgb="FF000000"/>
        <rFont val="Calibri"/>
      </rPr>
      <t xml:space="preserve">
</t>
    </r>
    <r>
      <rPr>
        <sz val="11"/>
        <color rgb="FF000000"/>
        <rFont val="Calibri"/>
      </rPr>
      <t>Verify that "TACACS+ Servers" has at least one server defined</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Configure &gt;&gt; Security &gt;&gt; RADIUS</t>
    </r>
    <r>
      <rPr>
        <sz val="11"/>
        <color rgb="FF000000"/>
        <rFont val="Calibri"/>
      </rPr>
      <t xml:space="preserve">
</t>
    </r>
    <r>
      <rPr>
        <sz val="11"/>
        <color rgb="FF000000"/>
        <rFont val="Calibri"/>
      </rPr>
      <t>Verify that "RADIUS Servers" has at least one server defined</t>
    </r>
    <r>
      <rPr>
        <sz val="11"/>
        <color rgb="FF000000"/>
        <rFont val="Calibri"/>
      </rPr>
      <t xml:space="preserve">
</t>
    </r>
    <r>
      <rPr>
        <sz val="11"/>
        <color rgb="FF000000"/>
        <rFont val="Calibri"/>
      </rPr>
      <t>If no servers exist in "TACACS+ Servers" or "RADIUS Servers", this is a finding.</t>
    </r>
  </si>
  <si>
    <t>V-62949</t>
  </si>
  <si>
    <r>
      <rPr>
        <sz val="11"/>
        <rFont val="Calibri"/>
      </rPr>
      <t>Riverbed Optimization System (RiOS) must be configured to prohibit the use of all unnecessary and/or nonsecure functions, ports, protocols, and/or services, as defined in the PPSM CAL and vulnerability assessments.</t>
    </r>
  </si>
  <si>
    <r>
      <rPr>
        <sz val="11"/>
        <color rgb="FF000000"/>
        <rFont val="Calibri"/>
      </rPr>
      <t>Configure RiOS to prohibit the use of all unnecessary and/or nonsecure functions, ports, protocols, and/or services , as defined in the PPSM CAL and vulnerability assessments.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Management ACL</t>
    </r>
    <r>
      <rPr>
        <sz val="11"/>
        <color rgb="FF000000"/>
        <rFont val="Calibri"/>
      </rPr>
      <t xml:space="preserve">
</t>
    </r>
    <r>
      <rPr>
        <sz val="11"/>
        <color rgb="FF000000"/>
        <rFont val="Calibri"/>
      </rPr>
      <t>Click "Add a New Rule"</t>
    </r>
    <r>
      <rPr>
        <sz val="11"/>
        <color rgb="FF000000"/>
        <rFont val="Calibri"/>
      </rPr>
      <t xml:space="preserve">
</t>
    </r>
    <r>
      <rPr>
        <sz val="11"/>
        <color rgb="FF000000"/>
        <rFont val="Calibri"/>
      </rPr>
      <t>Set the values in "Management ACL Settings" to match requirements defined in the PPSM CAL and vulnerability assessments</t>
    </r>
    <r>
      <rPr>
        <sz val="11"/>
        <color rgb="FF000000"/>
        <rFont val="Calibri"/>
      </rPr>
      <t xml:space="preserve">
</t>
    </r>
    <r>
      <rPr>
        <sz val="11"/>
        <color rgb="FF000000"/>
        <rFont val="Calibri"/>
      </rPr>
      <t>Check the field "Enable Management ACL"</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</si>
  <si>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In order 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</si>
  <si>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Verify that RiOS is configured to prohibit the use of all unnecessary and/or nonsecure functions, ports, protocols, and/or services as defined in the PPSM CAL and vulnerability assessments.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Management ACL</t>
    </r>
    <r>
      <rPr>
        <sz val="11"/>
        <color rgb="FF000000"/>
        <rFont val="Calibri"/>
      </rPr>
      <t xml:space="preserve">
</t>
    </r>
    <r>
      <rPr>
        <sz val="11"/>
        <color rgb="FF000000"/>
        <rFont val="Calibri"/>
      </rPr>
      <t>Verify that this page contains all unnecessary and/or nonsecure functional, ports, protocols, and/or services as defined in the PPSM CAL and vulnerability assessments.</t>
    </r>
    <r>
      <rPr>
        <sz val="11"/>
        <color rgb="FF000000"/>
        <rFont val="Calibri"/>
      </rPr>
      <t xml:space="preserve">
</t>
    </r>
    <r>
      <rPr>
        <sz val="11"/>
        <color rgb="FF000000"/>
        <rFont val="Calibri"/>
      </rPr>
      <t>Verify that "Enable Management ACL" is checked.</t>
    </r>
    <r>
      <rPr>
        <sz val="11"/>
        <color rgb="FF000000"/>
        <rFont val="Calibri"/>
      </rPr>
      <t xml:space="preserve">
</t>
    </r>
    <r>
      <rPr>
        <sz val="11"/>
        <color rgb="FF000000"/>
        <rFont val="Calibri"/>
      </rPr>
      <t>If no PPSM CAL or vulnerability assessment information is presented on this page or "Enable Management ACL" is not checked, this is a finding.</t>
    </r>
  </si>
  <si>
    <t>V-62951</t>
  </si>
  <si>
    <r>
      <rPr>
        <sz val="11"/>
        <rFont val="Calibri"/>
      </rPr>
      <t>Riverbed Optimization System (RiOS) must back up the system configuration files when configuration changes are made to the device.</t>
    </r>
  </si>
  <si>
    <r>
      <rPr>
        <sz val="11"/>
        <color rgb="FF000000"/>
        <rFont val="Calibri"/>
      </rPr>
      <t>When changes are made to the system configuration, using the following procedure for backing up the device.</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Configurations</t>
    </r>
    <r>
      <rPr>
        <sz val="11"/>
        <color rgb="FF000000"/>
        <rFont val="Calibri"/>
      </rPr>
      <t xml:space="preserve">
</t>
    </r>
    <r>
      <rPr>
        <sz val="11"/>
        <color rgb="FF000000"/>
        <rFont val="Calibri"/>
      </rPr>
      <t>Set the value of "New Configuration Name:" to the naming standards for the organization backups</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Verify that the saved configuration shows up under "Configuration" and the "Date" is the current date and time</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</si>
  <si>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were not backed up, and a system failure were to occur,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This control requires the network device to support the organizational central backup process for user account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</si>
  <si>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Verify that RiOS is backed up when system configuration changes are made to the device by interviewing the site representative and checking any existing backup log. Evidence may also be provided by the date of the last back up.</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Configurations</t>
    </r>
    <r>
      <rPr>
        <sz val="11"/>
        <color rgb="FF000000"/>
        <rFont val="Calibri"/>
      </rPr>
      <t xml:space="preserve">
</t>
    </r>
    <r>
      <rPr>
        <sz val="11"/>
        <color rgb="FF000000"/>
        <rFont val="Calibri"/>
      </rPr>
      <t>Verify that the table for "Configuration" and "Date" contains backup configurations</t>
    </r>
    <r>
      <rPr>
        <sz val="11"/>
        <color rgb="FF000000"/>
        <rFont val="Calibri"/>
      </rPr>
      <t xml:space="preserve">
</t>
    </r>
    <r>
      <rPr>
        <sz val="11"/>
        <color rgb="FF000000"/>
        <rFont val="Calibri"/>
      </rPr>
      <t>If there are no entries under "Configuration" and "Date", this is a finding.</t>
    </r>
  </si>
  <si>
    <t>V-62953</t>
  </si>
  <si>
    <r>
      <rPr>
        <sz val="11"/>
        <rFont val="Calibri"/>
      </rPr>
      <t>Riverbed Optimization System (RiOS) must implement replay-resistant authentication mechanisms for network access to privileged accounts.</t>
    </r>
  </si>
  <si>
    <r>
      <rPr>
        <sz val="11"/>
        <color rgb="FF000000"/>
        <rFont val="Calibri"/>
      </rPr>
      <t>Configure RiOS to implement replay resistant authentication mechanisms for network access to privileged accounts.</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 t</t>
    </r>
    <r>
      <rPr>
        <sz val="11"/>
        <color rgb="FF000000"/>
        <rFont val="Calibri"/>
      </rPr>
      <t xml:space="preserve">
</t>
    </r>
    <r>
      <rPr>
        <sz val="11"/>
        <color rgb="FF000000"/>
        <rFont val="Calibri"/>
      </rPr>
      <t>Type: no web http enable</t>
    </r>
    <r>
      <rPr>
        <sz val="11"/>
        <color rgb="FF000000"/>
        <rFont val="Calibri"/>
      </rPr>
      <t xml:space="preserve">
</t>
    </r>
    <r>
      <rPr>
        <sz val="11"/>
        <color rgb="FF000000"/>
        <rFont val="Calibri"/>
      </rPr>
      <t>Type: web https enable</t>
    </r>
    <r>
      <rPr>
        <sz val="11"/>
        <color rgb="FF000000"/>
        <rFont val="Calibri"/>
      </rPr>
      <t xml:space="preserve">
</t>
    </r>
    <r>
      <rPr>
        <sz val="11"/>
        <color rgb="FF000000"/>
        <rFont val="Calibri"/>
      </rPr>
      <t>Type: no web ssl protocol sslv3</t>
    </r>
    <r>
      <rPr>
        <sz val="11"/>
        <color rgb="FF000000"/>
        <rFont val="Calibri"/>
      </rPr>
      <t xml:space="preserve">
</t>
    </r>
    <r>
      <rPr>
        <sz val="11"/>
        <color rgb="FF000000"/>
        <rFont val="Calibri"/>
      </rPr>
      <t>Type: no web ssl protocol tlsv1</t>
    </r>
    <r>
      <rPr>
        <sz val="11"/>
        <color rgb="FF000000"/>
        <rFont val="Calibri"/>
      </rPr>
      <t xml:space="preserve">
</t>
    </r>
    <r>
      <rPr>
        <sz val="11"/>
        <color rgb="FF000000"/>
        <rFont val="Calibri"/>
      </rPr>
      <t>Type: web ssl protocol tlsv1.1</t>
    </r>
    <r>
      <rPr>
        <sz val="11"/>
        <color rgb="FF000000"/>
        <rFont val="Calibri"/>
      </rPr>
      <t xml:space="preserve">
</t>
    </r>
    <r>
      <rPr>
        <sz val="11"/>
        <color rgb="FF000000"/>
        <rFont val="Calibri"/>
      </rPr>
      <t>Type: web ssl protocol tlsv1.2</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Type: exit</t>
    </r>
    <r>
      <rPr>
        <sz val="11"/>
        <color rgb="FF000000"/>
        <rFont val="Calibri"/>
      </rPr>
      <t xml:space="preserve">
</t>
    </r>
    <r>
      <rPr>
        <sz val="11"/>
        <color rgb="FF000000"/>
        <rFont val="Calibri"/>
      </rPr>
      <t>Type: exit</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</si>
  <si>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</si>
  <si>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Verify that RiOS is configured to implement replay resistant authentication mechanisms for network access to privileged accounts.</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show config full</t>
    </r>
    <r>
      <rPr>
        <sz val="11"/>
        <color rgb="FF000000"/>
        <rFont val="Calibri"/>
      </rPr>
      <t xml:space="preserve">
</t>
    </r>
    <r>
      <rPr>
        <sz val="11"/>
        <color rgb="FF000000"/>
        <rFont val="Calibri"/>
      </rPr>
      <t>Type: Spacebar to tab through the configuration</t>
    </r>
    <r>
      <rPr>
        <sz val="11"/>
        <color rgb="FF000000"/>
        <rFont val="Calibri"/>
      </rPr>
      <t xml:space="preserve">
</t>
    </r>
    <r>
      <rPr>
        <sz val="11"/>
        <color rgb="FF000000"/>
        <rFont val="Calibri"/>
      </rPr>
      <t>Verify that the following commands are contained in the configuration</t>
    </r>
    <r>
      <rPr>
        <sz val="11"/>
        <color rgb="FF000000"/>
        <rFont val="Calibri"/>
      </rPr>
      <t xml:space="preserve">
</t>
    </r>
    <r>
      <rPr>
        <sz val="11"/>
        <color rgb="FF000000"/>
        <rFont val="Calibri"/>
      </rPr>
      <t>"no web http enable"</t>
    </r>
    <r>
      <rPr>
        <sz val="11"/>
        <color rgb="FF000000"/>
        <rFont val="Calibri"/>
      </rPr>
      <t xml:space="preserve">
</t>
    </r>
    <r>
      <rPr>
        <sz val="11"/>
        <color rgb="FF000000"/>
        <rFont val="Calibri"/>
      </rPr>
      <t>"web https enable"</t>
    </r>
    <r>
      <rPr>
        <sz val="11"/>
        <color rgb="FF000000"/>
        <rFont val="Calibri"/>
      </rPr>
      <t xml:space="preserve">
</t>
    </r>
    <r>
      <rPr>
        <sz val="11"/>
        <color rgb="FF000000"/>
        <rFont val="Calibri"/>
      </rPr>
      <t>"no web ssl protocol sslv3"</t>
    </r>
    <r>
      <rPr>
        <sz val="11"/>
        <color rgb="FF000000"/>
        <rFont val="Calibri"/>
      </rPr>
      <t xml:space="preserve">
</t>
    </r>
    <r>
      <rPr>
        <sz val="11"/>
        <color rgb="FF000000"/>
        <rFont val="Calibri"/>
      </rPr>
      <t>"no web ssl protocol tlsv1"</t>
    </r>
    <r>
      <rPr>
        <sz val="11"/>
        <color rgb="FF000000"/>
        <rFont val="Calibri"/>
      </rPr>
      <t xml:space="preserve">
</t>
    </r>
    <r>
      <rPr>
        <sz val="11"/>
        <color rgb="FF000000"/>
        <rFont val="Calibri"/>
      </rPr>
      <t>"web ssl protocol tlsv1.1"</t>
    </r>
    <r>
      <rPr>
        <sz val="11"/>
        <color rgb="FF000000"/>
        <rFont val="Calibri"/>
      </rPr>
      <t xml:space="preserve">
</t>
    </r>
    <r>
      <rPr>
        <sz val="11"/>
        <color rgb="FF000000"/>
        <rFont val="Calibri"/>
      </rPr>
      <t>"web ssl protocol tlsv1.2"</t>
    </r>
    <r>
      <rPr>
        <sz val="11"/>
        <color rgb="FF000000"/>
        <rFont val="Calibri"/>
      </rPr>
      <t xml:space="preserve">
</t>
    </r>
    <r>
      <rPr>
        <sz val="11"/>
        <color rgb="FF000000"/>
        <rFont val="Calibri"/>
      </rPr>
      <t>If all of the above configurations are not defined as listed, this is a finding.</t>
    </r>
  </si>
  <si>
    <t>V-62955</t>
  </si>
  <si>
    <r>
      <rPr>
        <sz val="11"/>
        <rFont val="Calibri"/>
      </rPr>
      <t>Riverbed Optimization System (RiOS) must authenticate network management endpoint devices before establishing a local, remote, and/or network connection using bidirectional authentication that is cryptographically based.</t>
    </r>
  </si>
  <si>
    <r>
      <rPr>
        <sz val="11"/>
        <color rgb="FF000000"/>
        <rFont val="Calibri"/>
      </rPr>
      <t>Configure RiOS to Authenticate network management endpoint devices before establishing a local, remote, and/or network connection using bidirectional authentication that is cryptographically based (network management portion of the requirement).</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config t</t>
    </r>
    <r>
      <rPr>
        <sz val="11"/>
        <color rgb="FF000000"/>
        <rFont val="Calibri"/>
      </rPr>
      <t xml:space="preserve">
</t>
    </r>
    <r>
      <rPr>
        <sz val="11"/>
        <color rgb="FF000000"/>
        <rFont val="Calibri"/>
      </rPr>
      <t>Type: no telnet-server enable</t>
    </r>
    <r>
      <rPr>
        <sz val="11"/>
        <color rgb="FF000000"/>
        <rFont val="Calibri"/>
      </rPr>
      <t xml:space="preserve">
</t>
    </r>
    <r>
      <rPr>
        <sz val="11"/>
        <color rgb="FF000000"/>
        <rFont val="Calibri"/>
      </rPr>
      <t>Type: ssh server enable</t>
    </r>
    <r>
      <rPr>
        <sz val="11"/>
        <color rgb="FF000000"/>
        <rFont val="Calibri"/>
      </rPr>
      <t xml:space="preserve">
</t>
    </r>
    <r>
      <rPr>
        <sz val="11"/>
        <color rgb="FF000000"/>
        <rFont val="Calibri"/>
      </rPr>
      <t>Type: ssh server allowed-cyphers aes128-cbc, 3des-cbc,aes192-cbc,aes256-cbc,aes128-ctr,aes192-ctr,aes256-ctr</t>
    </r>
    <r>
      <rPr>
        <sz val="11"/>
        <color rgb="FF000000"/>
        <rFont val="Calibri"/>
      </rPr>
      <t xml:space="preserve">
</t>
    </r>
    <r>
      <rPr>
        <sz val="11"/>
        <color rgb="FF000000"/>
        <rFont val="Calibri"/>
      </rPr>
      <t>Type: web enable</t>
    </r>
    <r>
      <rPr>
        <sz val="11"/>
        <color rgb="FF000000"/>
        <rFont val="Calibri"/>
      </rPr>
      <t xml:space="preserve">
</t>
    </r>
    <r>
      <rPr>
        <sz val="11"/>
        <color rgb="FF000000"/>
        <rFont val="Calibri"/>
      </rPr>
      <t>Type: no web http enable</t>
    </r>
    <r>
      <rPr>
        <sz val="11"/>
        <color rgb="FF000000"/>
        <rFont val="Calibri"/>
      </rPr>
      <t xml:space="preserve">
</t>
    </r>
    <r>
      <rPr>
        <sz val="11"/>
        <color rgb="FF000000"/>
        <rFont val="Calibri"/>
      </rPr>
      <t>Type: web https enable</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Type: exit</t>
    </r>
    <r>
      <rPr>
        <sz val="11"/>
        <color rgb="FF000000"/>
        <rFont val="Calibri"/>
      </rPr>
      <t xml:space="preserve">
</t>
    </r>
    <r>
      <rPr>
        <sz val="11"/>
        <color rgb="FF000000"/>
        <rFont val="Calibri"/>
      </rPr>
      <t>Type: exit</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</si>
  <si>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 For network device management, this has been determined to be network management device addresses, SNMP authentication, and NTP authentication.</t>
    </r>
  </si>
  <si>
    <r>
      <rPr>
        <sz val="11"/>
        <color rgb="FF000000"/>
        <rFont val="Calibri"/>
      </rPr>
      <t>Verify that RiOS is configured to authenticate network management endpoint devices before establishing a local, remote, and/or network connection using bidirectional authentication that is cryptographically based (network management portion of the requirement).</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show configuration full</t>
    </r>
    <r>
      <rPr>
        <sz val="11"/>
        <color rgb="FF000000"/>
        <rFont val="Calibri"/>
      </rPr>
      <t xml:space="preserve">
</t>
    </r>
    <r>
      <rPr>
        <sz val="11"/>
        <color rgb="FF000000"/>
        <rFont val="Calibri"/>
      </rPr>
      <t>Verify that 'no telnet-server enable' is in the configuration</t>
    </r>
    <r>
      <rPr>
        <sz val="11"/>
        <color rgb="FF000000"/>
        <rFont val="Calibri"/>
      </rPr>
      <t xml:space="preserve">
</t>
    </r>
    <r>
      <rPr>
        <sz val="11"/>
        <color rgb="FF000000"/>
        <rFont val="Calibri"/>
      </rPr>
      <t>Verify that 'ssh server enable' is set in the configuration</t>
    </r>
    <r>
      <rPr>
        <sz val="11"/>
        <color rgb="FF000000"/>
        <rFont val="Calibri"/>
      </rPr>
      <t xml:space="preserve">
</t>
    </r>
    <r>
      <rPr>
        <sz val="11"/>
        <color rgb="FF000000"/>
        <rFont val="Calibri"/>
      </rPr>
      <t>Verify that 'web enable' is in the configuration</t>
    </r>
    <r>
      <rPr>
        <sz val="11"/>
        <color rgb="FF000000"/>
        <rFont val="Calibri"/>
      </rPr>
      <t xml:space="preserve">
</t>
    </r>
    <r>
      <rPr>
        <sz val="11"/>
        <color rgb="FF000000"/>
        <rFont val="Calibri"/>
      </rPr>
      <t>Verify that 'no web http enable' is in the configuration</t>
    </r>
    <r>
      <rPr>
        <sz val="11"/>
        <color rgb="FF000000"/>
        <rFont val="Calibri"/>
      </rPr>
      <t xml:space="preserve">
</t>
    </r>
    <r>
      <rPr>
        <sz val="11"/>
        <color rgb="FF000000"/>
        <rFont val="Calibri"/>
      </rPr>
      <t>Verify that 'web https enable' is in the configuration</t>
    </r>
    <r>
      <rPr>
        <sz val="11"/>
        <color rgb="FF000000"/>
        <rFont val="Calibri"/>
      </rPr>
      <t xml:space="preserve">
</t>
    </r>
    <r>
      <rPr>
        <sz val="11"/>
        <color rgb="FF000000"/>
        <rFont val="Calibri"/>
      </rPr>
      <t>If any one of the above settings is missing from the configuration, this is a finding.</t>
    </r>
  </si>
  <si>
    <t>V-62957</t>
  </si>
  <si>
    <r>
      <rPr>
        <sz val="11"/>
        <rFont val="Calibri"/>
      </rPr>
      <t>Riverbed Optimization System (RiOS) must authenticate SNMP server before establishing a local, remote, and/or network connection using bidirectional authentication that is cryptographically based.</t>
    </r>
  </si>
  <si>
    <r>
      <rPr>
        <sz val="11"/>
        <color rgb="FF000000"/>
        <rFont val="Calibri"/>
      </rPr>
      <t>Configure RiOS to authenticate SNMP server before establishing a local, remote, and/or network connection using bidirectional authentication that is cryptographically based (SNMP portion of the requirement).</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SNMP Basic</t>
    </r>
    <r>
      <rPr>
        <sz val="11"/>
        <color rgb="FF000000"/>
        <rFont val="Calibri"/>
      </rPr>
      <t xml:space="preserve">
</t>
    </r>
    <r>
      <rPr>
        <sz val="11"/>
        <color rgb="FF000000"/>
        <rFont val="Calibri"/>
      </rPr>
      <t>Click "Add a New Trap Receiver"</t>
    </r>
    <r>
      <rPr>
        <sz val="11"/>
        <color rgb="FF000000"/>
        <rFont val="Calibri"/>
      </rPr>
      <t xml:space="preserve">
</t>
    </r>
    <r>
      <rPr>
        <sz val="11"/>
        <color rgb="FF000000"/>
        <rFont val="Calibri"/>
      </rPr>
      <t>Set "Receiver" to the IP address of the trap receiver</t>
    </r>
    <r>
      <rPr>
        <sz val="11"/>
        <color rgb="FF000000"/>
        <rFont val="Calibri"/>
      </rPr>
      <t xml:space="preserve">
</t>
    </r>
    <r>
      <rPr>
        <sz val="11"/>
        <color rgb="FF000000"/>
        <rFont val="Calibri"/>
      </rPr>
      <t>Set "Destination Port" to the listening port on the trap receiver</t>
    </r>
    <r>
      <rPr>
        <sz val="11"/>
        <color rgb="FF000000"/>
        <rFont val="Calibri"/>
      </rPr>
      <t xml:space="preserve">
</t>
    </r>
    <r>
      <rPr>
        <sz val="11"/>
        <color rgb="FF000000"/>
        <rFont val="Calibri"/>
      </rPr>
      <t>Set "Receiver Type" to v3</t>
    </r>
    <r>
      <rPr>
        <sz val="11"/>
        <color rgb="FF000000"/>
        <rFont val="Calibri"/>
      </rPr>
      <t xml:space="preserve">
</t>
    </r>
    <r>
      <rPr>
        <sz val="11"/>
        <color rgb="FF000000"/>
        <rFont val="Calibri"/>
      </rPr>
      <t>Set "Remote User" to the SNMP user on the trap receiver</t>
    </r>
    <r>
      <rPr>
        <sz val="11"/>
        <color rgb="FF000000"/>
        <rFont val="Calibri"/>
      </rPr>
      <t xml:space="preserve">
</t>
    </r>
    <r>
      <rPr>
        <sz val="11"/>
        <color rgb="FF000000"/>
        <rFont val="Calibri"/>
      </rPr>
      <t>Set "Authentication" to "Supply a Key"</t>
    </r>
    <r>
      <rPr>
        <sz val="11"/>
        <color rgb="FF000000"/>
        <rFont val="Calibri"/>
      </rPr>
      <t xml:space="preserve">
</t>
    </r>
    <r>
      <rPr>
        <sz val="11"/>
        <color rgb="FF000000"/>
        <rFont val="Calibri"/>
      </rPr>
      <t>Set "Authentication Protocol" to "MD5" or "SHA"</t>
    </r>
    <r>
      <rPr>
        <sz val="11"/>
        <color rgb="FF000000"/>
        <rFont val="Calibri"/>
      </rPr>
      <t xml:space="preserve">
</t>
    </r>
    <r>
      <rPr>
        <sz val="11"/>
        <color rgb="FF000000"/>
        <rFont val="Calibri"/>
      </rPr>
      <t>Set "Security Level" to "AuthPriv"</t>
    </r>
    <r>
      <rPr>
        <sz val="11"/>
        <color rgb="FF000000"/>
        <rFont val="Calibri"/>
      </rPr>
      <t xml:space="preserve">
</t>
    </r>
    <r>
      <rPr>
        <sz val="11"/>
        <color rgb="FF000000"/>
        <rFont val="Calibri"/>
      </rPr>
      <t>Set "Privacy Protocol" to "AES"</t>
    </r>
    <r>
      <rPr>
        <sz val="11"/>
        <color rgb="FF000000"/>
        <rFont val="Calibri"/>
      </rPr>
      <t xml:space="preserve">
</t>
    </r>
    <r>
      <rPr>
        <sz val="11"/>
        <color rgb="FF000000"/>
        <rFont val="Calibri"/>
      </rPr>
      <t>Set "Privacy" to "Same as Authentication Key"</t>
    </r>
    <r>
      <rPr>
        <sz val="11"/>
        <color rgb="FF000000"/>
        <rFont val="Calibri"/>
      </rPr>
      <t xml:space="preserve">
</t>
    </r>
    <r>
      <rPr>
        <sz val="11"/>
        <color rgb="FF000000"/>
        <rFont val="Calibri"/>
      </rPr>
      <t>Set "MD5/SHA Key" to the proper authentication key</t>
    </r>
    <r>
      <rPr>
        <sz val="11"/>
        <color rgb="FF000000"/>
        <rFont val="Calibri"/>
      </rPr>
      <t xml:space="preserve">
</t>
    </r>
    <r>
      <rPr>
        <sz val="11"/>
        <color rgb="FF000000"/>
        <rFont val="Calibri"/>
      </rPr>
      <t>Set "Enable Receiver"</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"Enable SNMP Traps"</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</si>
  <si>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Verify that RiOS is configured to authenticate SNMP server before establishing a local, remote, and/or network connection using bidirectional authentication that is cryptographically based (SNMP portion of the requirement).</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SNMP Basic</t>
    </r>
    <r>
      <rPr>
        <sz val="11"/>
        <color rgb="FF000000"/>
        <rFont val="Calibri"/>
      </rPr>
      <t xml:space="preserve">
</t>
    </r>
    <r>
      <rPr>
        <sz val="11"/>
        <color rgb="FF000000"/>
        <rFont val="Calibri"/>
      </rPr>
      <t>Verify that at least one "Host" is defined under "Trap Receivers"</t>
    </r>
    <r>
      <rPr>
        <sz val="11"/>
        <color rgb="FF000000"/>
        <rFont val="Calibri"/>
      </rPr>
      <t xml:space="preserve">
</t>
    </r>
    <r>
      <rPr>
        <sz val="11"/>
        <color rgb="FF000000"/>
        <rFont val="Calibri"/>
      </rPr>
      <t>Verify that the "Host" defined under "Trap Receivers" is set for "Version" v3</t>
    </r>
    <r>
      <rPr>
        <sz val="11"/>
        <color rgb="FF000000"/>
        <rFont val="Calibri"/>
      </rPr>
      <t xml:space="preserve">
</t>
    </r>
    <r>
      <rPr>
        <sz val="11"/>
        <color rgb="FF000000"/>
        <rFont val="Calibri"/>
      </rPr>
      <t>Verify that "Enable SNMP Traps" is set</t>
    </r>
    <r>
      <rPr>
        <sz val="11"/>
        <color rgb="FF000000"/>
        <rFont val="Calibri"/>
      </rPr>
      <t xml:space="preserve">
</t>
    </r>
    <r>
      <rPr>
        <sz val="11"/>
        <color rgb="FF000000"/>
        <rFont val="Calibri"/>
      </rPr>
      <t>If no "Host" exists under "Trap Receivers or the "Host" is not "Version" v3 and/or "Enable SNMP Traps" is not set, this is a finding.</t>
    </r>
  </si>
  <si>
    <t>V-62959</t>
  </si>
  <si>
    <r>
      <rPr>
        <sz val="11"/>
        <rFont val="Calibri"/>
      </rPr>
      <t>Riverbed Optimization System (RiOS) must authenticate NTP server before establishing a local, remote, and/or network connection using bidirectional authentication that is cryptographically based.</t>
    </r>
  </si>
  <si>
    <r>
      <rPr>
        <sz val="11"/>
        <color rgb="FF000000"/>
        <rFont val="Calibri"/>
      </rPr>
      <t>Configure RiOS to authenticate NTP server before establishing a local, remote, and/or network connection using bidirectional authentication that is cryptographically based (NTP portion of the requirement).</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 t</t>
    </r>
    <r>
      <rPr>
        <sz val="11"/>
        <color rgb="FF000000"/>
        <rFont val="Calibri"/>
      </rPr>
      <t xml:space="preserve">
</t>
    </r>
    <r>
      <rPr>
        <sz val="11"/>
        <color rgb="FF000000"/>
        <rFont val="Calibri"/>
      </rPr>
      <t>Type: ntp server &lt;hostname | ip address&gt;</t>
    </r>
    <r>
      <rPr>
        <sz val="11"/>
        <color rgb="FF000000"/>
        <rFont val="Calibri"/>
      </rPr>
      <t xml:space="preserve">
</t>
    </r>
    <r>
      <rPr>
        <sz val="11"/>
        <color rgb="FF000000"/>
        <rFont val="Calibri"/>
      </rPr>
      <t xml:space="preserve">Type: ntp server &lt;hostname | ip address&gt; </t>
    </r>
    <r>
      <rPr>
        <sz val="11"/>
        <color rgb="FF000000"/>
        <rFont val="Calibri"/>
      </rPr>
      <t xml:space="preserve">
</t>
    </r>
    <r>
      <rPr>
        <sz val="11"/>
        <color rgb="FF000000"/>
        <rFont val="Calibri"/>
      </rPr>
      <t>Type: ntp authentication key &lt;key id&gt; secret 7 &lt;encrypted string&gt;</t>
    </r>
    <r>
      <rPr>
        <sz val="11"/>
        <color rgb="FF000000"/>
        <rFont val="Calibri"/>
      </rPr>
      <t xml:space="preserve">
</t>
    </r>
    <r>
      <rPr>
        <sz val="11"/>
        <color rgb="FF000000"/>
        <rFont val="Calibri"/>
      </rPr>
      <t>Type: ntp authentication trustedkeys &lt;key id&gt;</t>
    </r>
    <r>
      <rPr>
        <sz val="11"/>
        <color rgb="FF000000"/>
        <rFont val="Calibri"/>
      </rPr>
      <t xml:space="preserve">
</t>
    </r>
    <r>
      <rPr>
        <sz val="11"/>
        <color rgb="FF000000"/>
        <rFont val="Calibri"/>
      </rPr>
      <t>Configure 2 NTP Servers</t>
    </r>
    <r>
      <rPr>
        <sz val="11"/>
        <color rgb="FF000000"/>
        <rFont val="Calibri"/>
      </rPr>
      <t xml:space="preserve">
</t>
    </r>
    <r>
      <rPr>
        <sz val="11"/>
        <color rgb="FF000000"/>
        <rFont val="Calibri"/>
      </rPr>
      <t>Type: ntp enable</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Date and Time</t>
    </r>
    <r>
      <rPr>
        <sz val="11"/>
        <color rgb="FF000000"/>
        <rFont val="Calibri"/>
      </rPr>
      <t xml:space="preserve">
</t>
    </r>
    <r>
      <rPr>
        <sz val="11"/>
        <color rgb="FF000000"/>
        <rFont val="Calibri"/>
      </rPr>
      <t>Click "Add a New NTP Authentication Key"</t>
    </r>
    <r>
      <rPr>
        <sz val="11"/>
        <color rgb="FF000000"/>
        <rFont val="Calibri"/>
      </rPr>
      <t xml:space="preserve">
</t>
    </r>
    <r>
      <rPr>
        <sz val="11"/>
        <color rgb="FF000000"/>
        <rFont val="Calibri"/>
      </rPr>
      <t>Set the value of "Key ID" to the required setting (1 to 65534)</t>
    </r>
    <r>
      <rPr>
        <sz val="11"/>
        <color rgb="FF000000"/>
        <rFont val="Calibri"/>
      </rPr>
      <t xml:space="preserve">
</t>
    </r>
    <r>
      <rPr>
        <sz val="11"/>
        <color rgb="FF000000"/>
        <rFont val="Calibri"/>
      </rPr>
      <t>Set the value of "Key Type" to MD5 or SHA</t>
    </r>
    <r>
      <rPr>
        <sz val="11"/>
        <color rgb="FF000000"/>
        <rFont val="Calibri"/>
      </rPr>
      <t xml:space="preserve">
</t>
    </r>
    <r>
      <rPr>
        <sz val="11"/>
        <color rgb="FF000000"/>
        <rFont val="Calibri"/>
      </rPr>
      <t>Set the value of "Secret" to the required setting for the NTP server</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'"Add" a New NTP Server'</t>
    </r>
    <r>
      <rPr>
        <sz val="11"/>
        <color rgb="FF000000"/>
        <rFont val="Calibri"/>
      </rPr>
      <t xml:space="preserve">
</t>
    </r>
    <r>
      <rPr>
        <sz val="11"/>
        <color rgb="FF000000"/>
        <rFont val="Calibri"/>
      </rPr>
      <t>Set the value of "Hostname or IP Address" to the required NTP Server</t>
    </r>
    <r>
      <rPr>
        <sz val="11"/>
        <color rgb="FF000000"/>
        <rFont val="Calibri"/>
      </rPr>
      <t xml:space="preserve">
</t>
    </r>
    <r>
      <rPr>
        <sz val="11"/>
        <color rgb="FF000000"/>
        <rFont val="Calibri"/>
      </rPr>
      <t>Set the value of "Version" to 3 or 4 depending on the ntp server</t>
    </r>
    <r>
      <rPr>
        <sz val="11"/>
        <color rgb="FF000000"/>
        <rFont val="Calibri"/>
      </rPr>
      <t xml:space="preserve">
</t>
    </r>
    <r>
      <rPr>
        <sz val="11"/>
        <color rgb="FF000000"/>
        <rFont val="Calibri"/>
      </rPr>
      <t>Set the value of "Key ID" to a value on the trusted key list</t>
    </r>
    <r>
      <rPr>
        <sz val="11"/>
        <color rgb="FF000000"/>
        <rFont val="Calibri"/>
      </rPr>
      <t xml:space="preserve">
</t>
    </r>
    <r>
      <rPr>
        <sz val="11"/>
        <color rgb="FF000000"/>
        <rFont val="Calibri"/>
      </rPr>
      <t>Set the value of "Enabled/Disabled" to "Enabled"</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Configure 2 NTP Servers</t>
    </r>
    <r>
      <rPr>
        <sz val="11"/>
        <color rgb="FF000000"/>
        <rFont val="Calibri"/>
      </rPr>
      <t xml:space="preserve">
</t>
    </r>
    <r>
      <rPr>
        <sz val="11"/>
        <color rgb="FF000000"/>
        <rFont val="Calibri"/>
      </rPr>
      <t>Click "Use NTP Time Synchronization"</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</si>
  <si>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Verify that RiOS is configured to authenticate NTP server before establishing a local, remote, and/or network connection using bidirectional authentication that is cryptographically based (NTP portion of the requirement).</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show ntp all</t>
    </r>
    <r>
      <rPr>
        <sz val="11"/>
        <color rgb="FF000000"/>
        <rFont val="Calibri"/>
      </rPr>
      <t xml:space="preserve">
</t>
    </r>
    <r>
      <rPr>
        <sz val="11"/>
        <color rgb="FF000000"/>
        <rFont val="Calibri"/>
      </rPr>
      <t>Verify that at least two NTP Servers are configured</t>
    </r>
    <r>
      <rPr>
        <sz val="11"/>
        <color rgb="FF000000"/>
        <rFont val="Calibri"/>
      </rPr>
      <t xml:space="preserve">
</t>
    </r>
    <r>
      <rPr>
        <sz val="11"/>
        <color rgb="FF000000"/>
        <rFont val="Calibri"/>
      </rPr>
      <t>Type: show ntp authentication</t>
    </r>
    <r>
      <rPr>
        <sz val="11"/>
        <color rgb="FF000000"/>
        <rFont val="Calibri"/>
      </rPr>
      <t xml:space="preserve">
</t>
    </r>
    <r>
      <rPr>
        <sz val="11"/>
        <color rgb="FF000000"/>
        <rFont val="Calibri"/>
      </rPr>
      <t>Verify the "Trusted Keys" are defined for use with NTP</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Date and Time</t>
    </r>
    <r>
      <rPr>
        <sz val="11"/>
        <color rgb="FF000000"/>
        <rFont val="Calibri"/>
      </rPr>
      <t xml:space="preserve">
</t>
    </r>
    <r>
      <rPr>
        <sz val="11"/>
        <color rgb="FF000000"/>
        <rFont val="Calibri"/>
      </rPr>
      <t>Verify that at least two servers are configured in the section "Requested Servers"</t>
    </r>
    <r>
      <rPr>
        <sz val="11"/>
        <color rgb="FF000000"/>
        <rFont val="Calibri"/>
      </rPr>
      <t xml:space="preserve">
</t>
    </r>
    <r>
      <rPr>
        <sz val="11"/>
        <color rgb="FF000000"/>
        <rFont val="Calibri"/>
      </rPr>
      <t>If no NTP Servers are visible after the command 'show ntp all' or on "Requested Servers", this is a finding.</t>
    </r>
  </si>
  <si>
    <t>V-62961</t>
  </si>
  <si>
    <r>
      <rPr>
        <sz val="11"/>
        <rFont val="Calibri"/>
      </rPr>
      <t>Riverbed Optimization System (RiOS) must enforce a minimum 15-character password length.</t>
    </r>
  </si>
  <si>
    <r>
      <rPr>
        <sz val="11"/>
        <color rgb="FF000000"/>
        <rFont val="Calibri"/>
      </rPr>
      <t>Configure RiOS to enforce a minimum 15-character password length.</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Set the value of "Minimum Password Length:" to "15"</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</si>
  <si>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</si>
  <si>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Verify that RiOS is configured to enforce a minimum 15-character password length.</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Verify that "Minimum Password Length:" is set to "15"</t>
    </r>
    <r>
      <rPr>
        <sz val="11"/>
        <color rgb="FF000000"/>
        <rFont val="Calibri"/>
      </rPr>
      <t xml:space="preserve">
</t>
    </r>
    <r>
      <rPr>
        <sz val="11"/>
        <color rgb="FF000000"/>
        <rFont val="Calibri"/>
      </rPr>
      <t>If "Minimum Password Length:" is not set to "15", this is a finding.</t>
    </r>
  </si>
  <si>
    <t>V-62963</t>
  </si>
  <si>
    <r>
      <rPr>
        <sz val="11"/>
        <rFont val="Calibri"/>
      </rPr>
      <t>Riverbed Optimization System (RiOS) must enforce password complexity by requiring that at least one upper-case character be used.</t>
    </r>
  </si>
  <si>
    <r>
      <rPr>
        <sz val="11"/>
        <color rgb="FF000000"/>
        <rFont val="Calibri"/>
      </rPr>
      <t>Configure RiOS to enforce a password complexity that requires at least one upper-case character.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Set the value of "Minimum Uppercase Characters:" to "1"</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</si>
  <si>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 xml:space="preserve">Use of a complex passwords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</si>
  <si>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Verify that RiOS is configured to enforce password complexity that requires at least one upper-case character.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Security&gt;Password Policy</t>
    </r>
    <r>
      <rPr>
        <sz val="11"/>
        <color rgb="FF000000"/>
        <rFont val="Calibri"/>
      </rPr>
      <t xml:space="preserve">
</t>
    </r>
    <r>
      <rPr>
        <sz val="11"/>
        <color rgb="FF000000"/>
        <rFont val="Calibri"/>
      </rPr>
      <t>Verify that "Minimum Uppercase Characters:" is set to "1"</t>
    </r>
    <r>
      <rPr>
        <sz val="11"/>
        <color rgb="FF000000"/>
        <rFont val="Calibri"/>
      </rPr>
      <t xml:space="preserve">
</t>
    </r>
    <r>
      <rPr>
        <sz val="11"/>
        <color rgb="FF000000"/>
        <rFont val="Calibri"/>
      </rPr>
      <t>If "Minimum Uppercase Characters:" is not set to "1", this is a finding.</t>
    </r>
  </si>
  <si>
    <t>V-62965</t>
  </si>
  <si>
    <r>
      <rPr>
        <sz val="11"/>
        <rFont val="Calibri"/>
      </rPr>
      <t>Riverbed Optimization System (RiOS) must enforce password complexity by requiring that at least one lower-case character be used.</t>
    </r>
  </si>
  <si>
    <r>
      <rPr>
        <sz val="11"/>
        <color rgb="FF000000"/>
        <rFont val="Calibri"/>
      </rPr>
      <t>Configure RiOS to enforce a password complexity that requires at least one lower-case character.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Set the value of "Minimum Lowercase Characters:" to "1"</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</si>
  <si>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</si>
  <si>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Verify that RiOS is configured to enforce password complexity that requires at least one lower-case character.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Verify that "Minimum Lowercase Characters:" is set to "1"</t>
    </r>
    <r>
      <rPr>
        <sz val="11"/>
        <color rgb="FF000000"/>
        <rFont val="Calibri"/>
      </rPr>
      <t xml:space="preserve">
</t>
    </r>
    <r>
      <rPr>
        <sz val="11"/>
        <color rgb="FF000000"/>
        <rFont val="Calibri"/>
      </rPr>
      <t>If "Minimum Lowercase Characters:" is not set to "1", this is a finding.</t>
    </r>
  </si>
  <si>
    <t>V-62967</t>
  </si>
  <si>
    <r>
      <rPr>
        <sz val="11"/>
        <rFont val="Calibri"/>
      </rPr>
      <t>Riverbed Optimization System (RiOS) must enforce password complexity by requiring that at least one numeric character be used.</t>
    </r>
  </si>
  <si>
    <r>
      <rPr>
        <sz val="11"/>
        <color rgb="FF000000"/>
        <rFont val="Calibri"/>
      </rPr>
      <t>Configure RiOS to enforce a password complexity that requires at least one numerical character.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Set the value of "Minimum Numerical Characters:" to "1"</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</si>
  <si>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Verify that RiOS is configured to enforce password complexity that requires at least one numeric character.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Verify that "Minimum Numerical Characters:" is set to "1"</t>
    </r>
    <r>
      <rPr>
        <sz val="11"/>
        <color rgb="FF000000"/>
        <rFont val="Calibri"/>
      </rPr>
      <t xml:space="preserve">
</t>
    </r>
    <r>
      <rPr>
        <sz val="11"/>
        <color rgb="FF000000"/>
        <rFont val="Calibri"/>
      </rPr>
      <t>If "Minimum Numerical Characters:" is not set to "1", this is a finding.</t>
    </r>
  </si>
  <si>
    <t>V-62969</t>
  </si>
  <si>
    <r>
      <rPr>
        <sz val="11"/>
        <color rgb="FF000000"/>
        <rFont val="Calibri"/>
      </rPr>
      <t>Configure RiOS to enforce a password complexity that requires at least one special character.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Set the value of "Minimum Special Characters:" to "1"</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</si>
  <si>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Verify that RiOS is configured to enforce password complexity that requires at least one special character.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Verify that "Minimum Special Characters:" is set to "1"</t>
    </r>
    <r>
      <rPr>
        <sz val="11"/>
        <color rgb="FF000000"/>
        <rFont val="Calibri"/>
      </rPr>
      <t xml:space="preserve">
</t>
    </r>
    <r>
      <rPr>
        <sz val="11"/>
        <color rgb="FF000000"/>
        <rFont val="Calibri"/>
      </rPr>
      <t>If "Minimum Special Characters:" is not set to "1", this is a finding.</t>
    </r>
  </si>
  <si>
    <t>V-62971</t>
  </si>
  <si>
    <r>
      <rPr>
        <sz val="11"/>
        <rFont val="Calibri"/>
      </rPr>
      <t>Riverbed Optimization System (RiOS) must require that when a password is changed, the characters are changed in at least 15 of the positions within the password.</t>
    </r>
  </si>
  <si>
    <r>
      <rPr>
        <sz val="11"/>
        <color rgb="FF000000"/>
        <rFont val="Calibri"/>
      </rPr>
      <t>Configure RiOS to require that when a password is changed, the characters are changed in at least 15 of the positions within the password.</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Set the value of "Minimum Character Difference Between Passwords:" to "15"</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</si>
  <si>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</si>
  <si>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Verify that RiOS is configured to require that when a password is changed, the characters are changed in at least 15 of the positions within the password.</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Verify that "Minimum Character Difference Between Passwords:" is set to "15"</t>
    </r>
    <r>
      <rPr>
        <sz val="11"/>
        <color rgb="FF000000"/>
        <rFont val="Calibri"/>
      </rPr>
      <t xml:space="preserve">
</t>
    </r>
    <r>
      <rPr>
        <sz val="11"/>
        <color rgb="FF000000"/>
        <rFont val="Calibri"/>
      </rPr>
      <t>If "Minimum Character Difference Between Passwords:" is not set to "15", this is a finding.</t>
    </r>
  </si>
  <si>
    <t>V-62973</t>
  </si>
  <si>
    <r>
      <rPr>
        <sz val="11"/>
        <rFont val="Calibri"/>
      </rPr>
      <t>Riverbed Optimization System (RiOS) must enforce a 60-day maximum password lifetime restriction.</t>
    </r>
  </si>
  <si>
    <r>
      <rPr>
        <sz val="11"/>
        <color rgb="FF000000"/>
        <rFont val="Calibri"/>
      </rPr>
      <t>Configure RiOS to enforce a 60-day maximum password lifetime.</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Set the value of "Days Before Password Expires:" to "60"</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</si>
  <si>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network device does not limit the lifetime of passwords and force users to change their passwords, there is the risk that the passwords could be compromised. </t>
    </r>
    <r>
      <rPr>
        <sz val="11"/>
        <color rgb="FF000000"/>
        <rFont val="Calibri"/>
      </rPr>
      <t xml:space="preserve">
</t>
    </r>
    <r>
      <rPr>
        <sz val="11"/>
        <color rgb="FF000000"/>
        <rFont val="Calibri"/>
      </rPr>
      <t>This requirement does not include emergency administration accounts which are meant for access to the network device in case of failure. These accounts are not required to have maximum password lifetime restrictions.</t>
    </r>
  </si>
  <si>
    <r>
      <rPr>
        <sz val="11"/>
        <color rgb="FF000000"/>
        <rFont val="Calibri"/>
      </rPr>
      <t>Verify that RiOS is configured to enforce a 60-day maximum password lifetime restriction.</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Verify that "Days Before Password Expires:" is set to "60"</t>
    </r>
    <r>
      <rPr>
        <sz val="11"/>
        <color rgb="FF000000"/>
        <rFont val="Calibri"/>
      </rPr>
      <t xml:space="preserve">
</t>
    </r>
    <r>
      <rPr>
        <sz val="11"/>
        <color rgb="FF000000"/>
        <rFont val="Calibri"/>
      </rPr>
      <t>If "Days Before Password Expires:" is not set to "60", this is a finding.</t>
    </r>
  </si>
  <si>
    <t>V-62975</t>
  </si>
  <si>
    <r>
      <rPr>
        <sz val="11"/>
        <rFont val="Calibri"/>
      </rPr>
      <t>Riverbed Optimization System (RiOS) must prohibit password reuse for a minimum of five generations.</t>
    </r>
  </si>
  <si>
    <r>
      <rPr>
        <sz val="11"/>
        <color rgb="FF000000"/>
        <rFont val="Calibri"/>
      </rPr>
      <t>Configure RiOS to prohibit password reuse for a minimum of five generations.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Set the value of "Minimum Interval for Password Reuse:" to "5"</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</si>
  <si>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network device allows the user to consecutively reuse their password when that password has exceeded its defined lifetime, the end result is a password that is not changed as per policy requirements.</t>
    </r>
  </si>
  <si>
    <r>
      <rPr>
        <sz val="11"/>
        <color rgb="FF000000"/>
        <rFont val="Calibri"/>
      </rPr>
      <t>Verify that RiOS is configured to prohibit password reuse for a minimum of five generations.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Password Policy</t>
    </r>
    <r>
      <rPr>
        <sz val="11"/>
        <color rgb="FF000000"/>
        <rFont val="Calibri"/>
      </rPr>
      <t xml:space="preserve">
</t>
    </r>
    <r>
      <rPr>
        <sz val="11"/>
        <color rgb="FF000000"/>
        <rFont val="Calibri"/>
      </rPr>
      <t>Verify that "Minimum Interval for Password Reuse:" is set to "5"</t>
    </r>
    <r>
      <rPr>
        <sz val="11"/>
        <color rgb="FF000000"/>
        <rFont val="Calibri"/>
      </rPr>
      <t xml:space="preserve">
</t>
    </r>
    <r>
      <rPr>
        <sz val="11"/>
        <color rgb="FF000000"/>
        <rFont val="Calibri"/>
      </rPr>
      <t>If "Minimum Interval for Password Reuse:" is not set to "5", this is a finding.</t>
    </r>
  </si>
  <si>
    <t>V-62977</t>
  </si>
  <si>
    <r>
      <rPr>
        <sz val="11"/>
        <rFont val="Calibri"/>
      </rPr>
      <t>Riverbed Optimization System (RiOS) must use mechanisms meeting the requirements of applicable federal laws, Executive Orders, directives, policies, regulations, standards, and guidance for authentication to a cryptographic module.</t>
    </r>
  </si>
  <si>
    <r>
      <rPr>
        <sz val="11"/>
        <color rgb="FF000000"/>
        <rFont val="Calibri"/>
      </rPr>
      <t>Configure RiOS to be licenses to use FIPS 140-2 cryptographic modules.</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config t</t>
    </r>
    <r>
      <rPr>
        <sz val="11"/>
        <color rgb="FF000000"/>
        <rFont val="Calibri"/>
      </rPr>
      <t xml:space="preserve">
</t>
    </r>
    <r>
      <rPr>
        <sz val="11"/>
        <color rgb="FF000000"/>
        <rFont val="Calibri"/>
      </rPr>
      <t>Type: license install &lt;license-string&gt;</t>
    </r>
    <r>
      <rPr>
        <sz val="11"/>
        <color rgb="FF000000"/>
        <rFont val="Calibri"/>
      </rPr>
      <t xml:space="preserve">
</t>
    </r>
    <r>
      <rPr>
        <sz val="11"/>
        <color rgb="FF000000"/>
        <rFont val="Calibri"/>
      </rPr>
      <t>Type: web ssl cipher TLSv1.2+FIPS:kRSA+FIPS:!eNULL:!aNULL</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Verify license installation</t>
    </r>
    <r>
      <rPr>
        <sz val="11"/>
        <color rgb="FF000000"/>
        <rFont val="Calibri"/>
      </rPr>
      <t xml:space="preserve">
</t>
    </r>
    <r>
      <rPr>
        <sz val="11"/>
        <color rgb="FF000000"/>
        <rFont val="Calibri"/>
      </rPr>
      <t>Type: show licenses</t>
    </r>
    <r>
      <rPr>
        <sz val="11"/>
        <color rgb="FF000000"/>
        <rFont val="Calibri"/>
      </rPr>
      <t xml:space="preserve">
</t>
    </r>
    <r>
      <rPr>
        <sz val="11"/>
        <color rgb="FF000000"/>
        <rFont val="Calibri"/>
      </rPr>
      <t>Type: show web ssl cipher</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</si>
  <si>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Network devices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t>
    </r>
    <r>
      <rPr>
        <sz val="11"/>
        <color rgb="FF000000"/>
        <rFont val="Calibri"/>
      </rPr>
      <t xml:space="preserve">
</t>
    </r>
    <r>
      <rPr>
        <sz val="11"/>
        <color rgb="FF000000"/>
        <rFont val="Calibri"/>
      </rPr>
      <t>Note that adding the FIPS 140-2 licenses incurs a cost from the vendor for support for FIPS mode/module.</t>
    </r>
  </si>
  <si>
    <r>
      <rPr>
        <sz val="11"/>
        <color rgb="FF000000"/>
        <rFont val="Calibri"/>
      </rPr>
      <t>Verify that RiOS is licensed to use FIPS 140-2 cryptographic modules.</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config t</t>
    </r>
    <r>
      <rPr>
        <sz val="11"/>
        <color rgb="FF000000"/>
        <rFont val="Calibri"/>
      </rPr>
      <t xml:space="preserve">
</t>
    </r>
    <r>
      <rPr>
        <sz val="11"/>
        <color rgb="FF000000"/>
        <rFont val="Calibri"/>
      </rPr>
      <t>Type: show licenses</t>
    </r>
    <r>
      <rPr>
        <sz val="11"/>
        <color rgb="FF000000"/>
        <rFont val="Calibri"/>
      </rPr>
      <t xml:space="preserve">
</t>
    </r>
    <r>
      <rPr>
        <sz val="11"/>
        <color rgb="FF000000"/>
        <rFont val="Calibri"/>
      </rPr>
      <t>Verify installation of a FIPS License</t>
    </r>
    <r>
      <rPr>
        <sz val="11"/>
        <color rgb="FF000000"/>
        <rFont val="Calibri"/>
      </rPr>
      <t xml:space="preserve">
</t>
    </r>
    <r>
      <rPr>
        <sz val="11"/>
        <color rgb="FF000000"/>
        <rFont val="Calibri"/>
      </rPr>
      <t>Type: show web ssl cipher</t>
    </r>
    <r>
      <rPr>
        <sz val="11"/>
        <color rgb="FF000000"/>
        <rFont val="Calibri"/>
      </rPr>
      <t xml:space="preserve">
</t>
    </r>
    <r>
      <rPr>
        <sz val="11"/>
        <color rgb="FF000000"/>
        <rFont val="Calibri"/>
      </rPr>
      <t>Verify that the web ssl cipher string is:</t>
    </r>
    <r>
      <rPr>
        <sz val="11"/>
        <color rgb="FF000000"/>
        <rFont val="Calibri"/>
      </rPr>
      <t xml:space="preserve">
</t>
    </r>
    <r>
      <rPr>
        <sz val="11"/>
        <color rgb="FF000000"/>
        <rFont val="Calibri"/>
      </rPr>
      <t>"TLSv1.2+FIPS:kRSA+FIPS:!eNULL:!aNULL"</t>
    </r>
    <r>
      <rPr>
        <sz val="11"/>
        <color rgb="FF000000"/>
        <rFont val="Calibri"/>
      </rPr>
      <t xml:space="preserve">
</t>
    </r>
    <r>
      <rPr>
        <sz val="11"/>
        <color rgb="FF000000"/>
        <rFont val="Calibri"/>
      </rPr>
      <t>If a FIPS license is not present and the web ssl cipher string is not set properly, this is a finding.</t>
    </r>
  </si>
  <si>
    <t>V-62979</t>
  </si>
  <si>
    <r>
      <rPr>
        <sz val="11"/>
        <rFont val="Calibri"/>
      </rPr>
      <t>Riverbed Optimization System (RiOS) performing maintenance functions must restrict use of these functions to authorized personnel only.</t>
    </r>
  </si>
  <si>
    <r>
      <rPr>
        <sz val="11"/>
        <color rgb="FF000000"/>
        <rFont val="Calibri"/>
      </rPr>
      <t>Configure RiOS to restrict use of maintenance functions to authorized personnel only.</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Click "Add New User Account" under "Role Based Accounts"</t>
    </r>
    <r>
      <rPr>
        <sz val="11"/>
        <color rgb="FF000000"/>
        <rFont val="Calibri"/>
      </rPr>
      <t xml:space="preserve">
</t>
    </r>
    <r>
      <rPr>
        <sz val="11"/>
        <color rgb="FF000000"/>
        <rFont val="Calibri"/>
      </rPr>
      <t>Set User Permissions of authorized personnel to allow performance of maintenance functions</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</si>
  <si>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There are security-related issues arising from software brought into the network device specifically for diagnostic and repair actions (e.g., a software packet sniffer installed on a device in order to troubleshoot system traffic, or a vendor installing or running a diagnostic application in order to troubleshoot an issue with a vendor-supported device). If maintenance tools are used by unauthorized personnel, they may accidentally or intentionally damage or compromise the system.</t>
    </r>
    <r>
      <rPr>
        <sz val="11"/>
        <color rgb="FF000000"/>
        <rFont val="Calibri"/>
      </rPr>
      <t xml:space="preserve">
</t>
    </r>
    <r>
      <rPr>
        <sz val="11"/>
        <color rgb="FF000000"/>
        <rFont val="Calibri"/>
      </rPr>
      <t>This requirement addresses security-related issues associated with maintenance tools used specifically for diagnostic and repair actions on organizational network devices. Maintenance tools can include hardware, software, and firmware items. Maintenance tools are potential vehicles for transporting malicious code, either intentionally or unintentionally, into a facility and subsequently into organizational information systems. Maintenance tools can include, for example, hardware/software diagnostic test equipment and hardware/software packet sniffers.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</si>
  <si>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Verify that RiOS is configured so that performing maintenance functions is restricted to authorized personnel only.</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Verify that only authorized personnel have the permissions to perform maintenance functions</t>
    </r>
    <r>
      <rPr>
        <sz val="11"/>
        <color rgb="FF000000"/>
        <rFont val="Calibri"/>
      </rPr>
      <t xml:space="preserve">
</t>
    </r>
    <r>
      <rPr>
        <sz val="11"/>
        <color rgb="FF000000"/>
        <rFont val="Calibri"/>
      </rPr>
      <t>If user permissions for authorized personnel are not set to authorize maintenance functions, this is a finding.</t>
    </r>
  </si>
  <si>
    <t>V-62981</t>
  </si>
  <si>
    <r>
      <rPr>
        <sz val="11"/>
        <rFont val="Calibri"/>
      </rPr>
      <t>Applications used for nonlocal maintenance sessions must implement cryptographic mechanisms to protect the integrity of nonlocal maintenance and diagnostic communications.</t>
    </r>
  </si>
  <si>
    <r>
      <rPr>
        <sz val="11"/>
        <color rgb="FF000000"/>
        <rFont val="Calibri"/>
      </rPr>
      <t>Configure RiOS to implement cryptographic mechanisms to protect the integrity of nonlocal maintenance and diagnostic communications.</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config t</t>
    </r>
    <r>
      <rPr>
        <sz val="11"/>
        <color rgb="FF000000"/>
        <rFont val="Calibri"/>
      </rPr>
      <t xml:space="preserve">
</t>
    </r>
    <r>
      <rPr>
        <sz val="11"/>
        <color rgb="FF000000"/>
        <rFont val="Calibri"/>
      </rPr>
      <t>Type: no telnet-server enable</t>
    </r>
    <r>
      <rPr>
        <sz val="11"/>
        <color rgb="FF000000"/>
        <rFont val="Calibri"/>
      </rPr>
      <t xml:space="preserve">
</t>
    </r>
    <r>
      <rPr>
        <sz val="11"/>
        <color rgb="FF000000"/>
        <rFont val="Calibri"/>
      </rPr>
      <t>Type: ssh server enable</t>
    </r>
    <r>
      <rPr>
        <sz val="11"/>
        <color rgb="FF000000"/>
        <rFont val="Calibri"/>
      </rPr>
      <t xml:space="preserve">
</t>
    </r>
    <r>
      <rPr>
        <sz val="11"/>
        <color rgb="FF000000"/>
        <rFont val="Calibri"/>
      </rPr>
      <t>Type: ssh server allowed-cyphers aes128-cbc, 3des-cbc,aes192-cbc,aes256-cbc,aes128-ctr,aes192-ctr,aes256-ctr</t>
    </r>
    <r>
      <rPr>
        <sz val="11"/>
        <color rgb="FF000000"/>
        <rFont val="Calibri"/>
      </rPr>
      <t xml:space="preserve">
</t>
    </r>
    <r>
      <rPr>
        <sz val="11"/>
        <color rgb="FF000000"/>
        <rFont val="Calibri"/>
      </rPr>
      <t>Type: web enable</t>
    </r>
    <r>
      <rPr>
        <sz val="11"/>
        <color rgb="FF000000"/>
        <rFont val="Calibri"/>
      </rPr>
      <t xml:space="preserve">
</t>
    </r>
    <r>
      <rPr>
        <sz val="11"/>
        <color rgb="FF000000"/>
        <rFont val="Calibri"/>
      </rPr>
      <t>Type: no web http enable</t>
    </r>
    <r>
      <rPr>
        <sz val="11"/>
        <color rgb="FF000000"/>
        <rFont val="Calibri"/>
      </rPr>
      <t xml:space="preserve">
</t>
    </r>
    <r>
      <rPr>
        <sz val="11"/>
        <color rgb="FF000000"/>
        <rFont val="Calibri"/>
      </rPr>
      <t>Type: web https enable</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Type: exit</t>
    </r>
    <r>
      <rPr>
        <sz val="11"/>
        <color rgb="FF000000"/>
        <rFont val="Calibri"/>
      </rPr>
      <t xml:space="preserve">
</t>
    </r>
    <r>
      <rPr>
        <sz val="11"/>
        <color rgb="FF000000"/>
        <rFont val="Calibri"/>
      </rPr>
      <t>Type: exit</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</si>
  <si>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manipulation, potentially allowing alteration and hijacking of maintenance sessions.</t>
    </r>
  </si>
  <si>
    <r>
      <rPr>
        <sz val="11"/>
        <color rgb="FF000000"/>
        <rFont val="Calibri"/>
      </rPr>
      <t>Verify that RiOS is configured to implement cryptographic mechanisms to protect the integrity of nonlocal maintenance and diagnostic communications.</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show configuration full</t>
    </r>
    <r>
      <rPr>
        <sz val="11"/>
        <color rgb="FF000000"/>
        <rFont val="Calibri"/>
      </rPr>
      <t xml:space="preserve">
</t>
    </r>
    <r>
      <rPr>
        <sz val="11"/>
        <color rgb="FF000000"/>
        <rFont val="Calibri"/>
      </rPr>
      <t>Verify that "no telnet-server enable" is in the configuration</t>
    </r>
    <r>
      <rPr>
        <sz val="11"/>
        <color rgb="FF000000"/>
        <rFont val="Calibri"/>
      </rPr>
      <t xml:space="preserve">
</t>
    </r>
    <r>
      <rPr>
        <sz val="11"/>
        <color rgb="FF000000"/>
        <rFont val="Calibri"/>
      </rPr>
      <t>Verify that "ssh server enable" is set in the configuration</t>
    </r>
    <r>
      <rPr>
        <sz val="11"/>
        <color rgb="FF000000"/>
        <rFont val="Calibri"/>
      </rPr>
      <t xml:space="preserve">
</t>
    </r>
    <r>
      <rPr>
        <sz val="11"/>
        <color rgb="FF000000"/>
        <rFont val="Calibri"/>
      </rPr>
      <t>Verify that "web enable" is in the configuration</t>
    </r>
    <r>
      <rPr>
        <sz val="11"/>
        <color rgb="FF000000"/>
        <rFont val="Calibri"/>
      </rPr>
      <t xml:space="preserve">
</t>
    </r>
    <r>
      <rPr>
        <sz val="11"/>
        <color rgb="FF000000"/>
        <rFont val="Calibri"/>
      </rPr>
      <t>Verify that "no web http enable" is in the configuration</t>
    </r>
    <r>
      <rPr>
        <sz val="11"/>
        <color rgb="FF000000"/>
        <rFont val="Calibri"/>
      </rPr>
      <t xml:space="preserve">
</t>
    </r>
    <r>
      <rPr>
        <sz val="11"/>
        <color rgb="FF000000"/>
        <rFont val="Calibri"/>
      </rPr>
      <t>Verify that "web https enable" is in the configuration</t>
    </r>
    <r>
      <rPr>
        <sz val="11"/>
        <color rgb="FF000000"/>
        <rFont val="Calibri"/>
      </rPr>
      <t xml:space="preserve">
</t>
    </r>
    <r>
      <rPr>
        <sz val="11"/>
        <color rgb="FF000000"/>
        <rFont val="Calibri"/>
      </rPr>
      <t>If any one of the above settings is missing from the configuration, this is a finding.</t>
    </r>
  </si>
  <si>
    <t>V-62983</t>
  </si>
  <si>
    <r>
      <rPr>
        <sz val="11"/>
        <rFont val="Calibri"/>
      </rPr>
      <t>Applications used for nonlocal maintenance sessions must implement cryptographic mechanisms to protect the confidentiality of nonlocal maintenance and diagnostic communications.</t>
    </r>
  </si>
  <si>
    <r>
      <rPr>
        <sz val="11"/>
        <color rgb="FF000000"/>
        <rFont val="Calibri"/>
      </rPr>
      <t>Configure RiOS to implement cryptographic mechanisms to protect the confidentiality of nonlocal maintenance and diagnostic communications.</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config t</t>
    </r>
    <r>
      <rPr>
        <sz val="11"/>
        <color rgb="FF000000"/>
        <rFont val="Calibri"/>
      </rPr>
      <t xml:space="preserve">
</t>
    </r>
    <r>
      <rPr>
        <sz val="11"/>
        <color rgb="FF000000"/>
        <rFont val="Calibri"/>
      </rPr>
      <t>Type: no telnet-server enable</t>
    </r>
    <r>
      <rPr>
        <sz val="11"/>
        <color rgb="FF000000"/>
        <rFont val="Calibri"/>
      </rPr>
      <t xml:space="preserve">
</t>
    </r>
    <r>
      <rPr>
        <sz val="11"/>
        <color rgb="FF000000"/>
        <rFont val="Calibri"/>
      </rPr>
      <t>Type: ssh server enable</t>
    </r>
    <r>
      <rPr>
        <sz val="11"/>
        <color rgb="FF000000"/>
        <rFont val="Calibri"/>
      </rPr>
      <t xml:space="preserve">
</t>
    </r>
    <r>
      <rPr>
        <sz val="11"/>
        <color rgb="FF000000"/>
        <rFont val="Calibri"/>
      </rPr>
      <t>Type: ssh server allowed-cyphers aes128-cbc, 3des-cbc,aes192-cbc,aes256-cbc,aes128-ctr,aes192-ctr,aes256-ctr</t>
    </r>
    <r>
      <rPr>
        <sz val="11"/>
        <color rgb="FF000000"/>
        <rFont val="Calibri"/>
      </rPr>
      <t xml:space="preserve">
</t>
    </r>
    <r>
      <rPr>
        <sz val="11"/>
        <color rgb="FF000000"/>
        <rFont val="Calibri"/>
      </rPr>
      <t>Type: web enable</t>
    </r>
    <r>
      <rPr>
        <sz val="11"/>
        <color rgb="FF000000"/>
        <rFont val="Calibri"/>
      </rPr>
      <t xml:space="preserve">
</t>
    </r>
    <r>
      <rPr>
        <sz val="11"/>
        <color rgb="FF000000"/>
        <rFont val="Calibri"/>
      </rPr>
      <t>Type: no web http enable</t>
    </r>
    <r>
      <rPr>
        <sz val="11"/>
        <color rgb="FF000000"/>
        <rFont val="Calibri"/>
      </rPr>
      <t xml:space="preserve">
</t>
    </r>
    <r>
      <rPr>
        <sz val="11"/>
        <color rgb="FF000000"/>
        <rFont val="Calibri"/>
      </rPr>
      <t>Type: web https enable</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Type: exit</t>
    </r>
    <r>
      <rPr>
        <sz val="11"/>
        <color rgb="FF000000"/>
        <rFont val="Calibri"/>
      </rPr>
      <t xml:space="preserve">
</t>
    </r>
    <r>
      <rPr>
        <sz val="11"/>
        <color rgb="FF000000"/>
        <rFont val="Calibri"/>
      </rPr>
      <t>Type: exit</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</si>
  <si>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</si>
  <si>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Verify that RiOS is configured to implement cryptographic mechanisms to protect the confidentiality of nonlocal maintenance and diagnostic communications.</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show configuration full</t>
    </r>
    <r>
      <rPr>
        <sz val="11"/>
        <color rgb="FF000000"/>
        <rFont val="Calibri"/>
      </rPr>
      <t xml:space="preserve">
</t>
    </r>
    <r>
      <rPr>
        <sz val="11"/>
        <color rgb="FF000000"/>
        <rFont val="Calibri"/>
      </rPr>
      <t>Verify that "no telnet-server enable" is in the configuration</t>
    </r>
    <r>
      <rPr>
        <sz val="11"/>
        <color rgb="FF000000"/>
        <rFont val="Calibri"/>
      </rPr>
      <t xml:space="preserve">
</t>
    </r>
    <r>
      <rPr>
        <sz val="11"/>
        <color rgb="FF000000"/>
        <rFont val="Calibri"/>
      </rPr>
      <t>Verify that "ssh server enable" is set in the configuration</t>
    </r>
    <r>
      <rPr>
        <sz val="11"/>
        <color rgb="FF000000"/>
        <rFont val="Calibri"/>
      </rPr>
      <t xml:space="preserve">
</t>
    </r>
    <r>
      <rPr>
        <sz val="11"/>
        <color rgb="FF000000"/>
        <rFont val="Calibri"/>
      </rPr>
      <t>Verify that "web enable" is in the configuration</t>
    </r>
    <r>
      <rPr>
        <sz val="11"/>
        <color rgb="FF000000"/>
        <rFont val="Calibri"/>
      </rPr>
      <t xml:space="preserve">
</t>
    </r>
    <r>
      <rPr>
        <sz val="11"/>
        <color rgb="FF000000"/>
        <rFont val="Calibri"/>
      </rPr>
      <t>Verify that "no web http enable" is in the configuration</t>
    </r>
    <r>
      <rPr>
        <sz val="11"/>
        <color rgb="FF000000"/>
        <rFont val="Calibri"/>
      </rPr>
      <t xml:space="preserve">
</t>
    </r>
    <r>
      <rPr>
        <sz val="11"/>
        <color rgb="FF000000"/>
        <rFont val="Calibri"/>
      </rPr>
      <t>Verify that "web https enable" is in the configuration</t>
    </r>
    <r>
      <rPr>
        <sz val="11"/>
        <color rgb="FF000000"/>
        <rFont val="Calibri"/>
      </rPr>
      <t xml:space="preserve">
</t>
    </r>
    <r>
      <rPr>
        <sz val="11"/>
        <color rgb="FF000000"/>
        <rFont val="Calibri"/>
      </rPr>
      <t>If any one of the above settings is missing from the configuration, this is a finding.</t>
    </r>
  </si>
  <si>
    <t>V-62985</t>
  </si>
  <si>
    <r>
      <rPr>
        <sz val="11"/>
        <rFont val="Calibri"/>
      </rPr>
      <t>Riverbed Optimization System (RiOS) must terminate all network connections associated with a device management session at the end of the session, or the session must be terminated after 10 minutes of inactivity except to fulfill documented and validated mission requirements.</t>
    </r>
  </si>
  <si>
    <r>
      <rPr>
        <sz val="11"/>
        <color rgb="FF000000"/>
        <rFont val="Calibri"/>
      </rPr>
      <t>Configure RiOS to terminate a device management session at the end of the session, or after 10 minutes of inactivity.</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 t</t>
    </r>
    <r>
      <rPr>
        <sz val="11"/>
        <color rgb="FF000000"/>
        <rFont val="Calibri"/>
      </rPr>
      <t xml:space="preserve">
</t>
    </r>
    <r>
      <rPr>
        <sz val="11"/>
        <color rgb="FF000000"/>
        <rFont val="Calibri"/>
      </rPr>
      <t>Type: web auto-logout 10</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Web Settings</t>
    </r>
    <r>
      <rPr>
        <sz val="11"/>
        <color rgb="FF000000"/>
        <rFont val="Calibri"/>
      </rPr>
      <t xml:space="preserve">
</t>
    </r>
    <r>
      <rPr>
        <sz val="11"/>
        <color rgb="FF000000"/>
        <rFont val="Calibri"/>
      </rPr>
      <t>Set the value of "Web Inactivity Timeout (minutes):" to "10"</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</si>
  <si>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</si>
  <si>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Verify that RiOS is configured to terminate a device management session at the end of the session, or after 10 minutes of inactivity.</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show web</t>
    </r>
    <r>
      <rPr>
        <sz val="11"/>
        <color rgb="FF000000"/>
        <rFont val="Calibri"/>
      </rPr>
      <t xml:space="preserve">
</t>
    </r>
    <r>
      <rPr>
        <sz val="11"/>
        <color rgb="FF000000"/>
        <rFont val="Calibri"/>
      </rPr>
      <t>Verify that "Inactivity Timeout:" is set to "10" minutes</t>
    </r>
    <r>
      <rPr>
        <sz val="11"/>
        <color rgb="FF000000"/>
        <rFont val="Calibri"/>
      </rPr>
      <t xml:space="preserve">
</t>
    </r>
    <r>
      <rPr>
        <sz val="11"/>
        <color rgb="FF000000"/>
        <rFont val="Calibri"/>
      </rPr>
      <t>-- or --</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Web Settings</t>
    </r>
    <r>
      <rPr>
        <sz val="11"/>
        <color rgb="FF000000"/>
        <rFont val="Calibri"/>
      </rPr>
      <t xml:space="preserve">
</t>
    </r>
    <r>
      <rPr>
        <sz val="11"/>
        <color rgb="FF000000"/>
        <rFont val="Calibri"/>
      </rPr>
      <t>Verify that "Web Inactivity Timeout (minutes):" is set to "10"</t>
    </r>
    <r>
      <rPr>
        <sz val="11"/>
        <color rgb="FF000000"/>
        <rFont val="Calibri"/>
      </rPr>
      <t xml:space="preserve">
</t>
    </r>
    <r>
      <rPr>
        <sz val="11"/>
        <color rgb="FF000000"/>
        <rFont val="Calibri"/>
      </rPr>
      <t>If "Inactivity Timeout" or "Web Inactivity Timeout (minutes)" is not set to "10", this is a finding.</t>
    </r>
  </si>
  <si>
    <t>V-62987</t>
  </si>
  <si>
    <r>
      <rPr>
        <sz val="11"/>
        <rFont val="Calibri"/>
      </rPr>
      <t>Riverbed Optimization System (RiOS) must obtain its public key certificates from an appropriate certificate policy through an approved service provider.</t>
    </r>
  </si>
  <si>
    <r>
      <rPr>
        <sz val="11"/>
        <color rgb="FF000000"/>
        <rFont val="Calibri"/>
      </rPr>
      <t>Configure RiOS to use public key certificates from an appropriate certificate policy through an approved service provider.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Certificate Authorities</t>
    </r>
    <r>
      <rPr>
        <sz val="11"/>
        <color rgb="FF000000"/>
        <rFont val="Calibri"/>
      </rPr>
      <t xml:space="preserve">
</t>
    </r>
    <r>
      <rPr>
        <sz val="11"/>
        <color rgb="FF000000"/>
        <rFont val="Calibri"/>
      </rPr>
      <t>Click "Add a New Certificate Authority"</t>
    </r>
    <r>
      <rPr>
        <sz val="11"/>
        <color rgb="FF000000"/>
        <rFont val="Calibri"/>
      </rPr>
      <t xml:space="preserve">
</t>
    </r>
    <r>
      <rPr>
        <sz val="11"/>
        <color rgb="FF000000"/>
        <rFont val="Calibri"/>
      </rPr>
      <t>Select "Local File" and "Browse"</t>
    </r>
    <r>
      <rPr>
        <sz val="11"/>
        <color rgb="FF000000"/>
        <rFont val="Calibri"/>
      </rPr>
      <t xml:space="preserve">
</t>
    </r>
    <r>
      <rPr>
        <sz val="11"/>
        <color rgb="FF000000"/>
        <rFont val="Calibri"/>
      </rPr>
      <t>Navigate to your local DoD CA Root Certificates and select a certificate</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Repeat Click "Add a New Certificate Authority" down to Click "Add" for each DoD Root Certificate</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</si>
  <si>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</si>
  <si>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Verify that RiOS is configured to obtain its public key certificates from an appropriate certificate policy through an approved service provider.</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Optimization &gt;&gt; Certificate Authorities</t>
    </r>
    <r>
      <rPr>
        <sz val="11"/>
        <color rgb="FF000000"/>
        <rFont val="Calibri"/>
      </rPr>
      <t xml:space="preserve">
</t>
    </r>
    <r>
      <rPr>
        <sz val="11"/>
        <color rgb="FF000000"/>
        <rFont val="Calibri"/>
      </rPr>
      <t>Verify that DoD Root Certificates are listed on this page</t>
    </r>
    <r>
      <rPr>
        <sz val="11"/>
        <color rgb="FF000000"/>
        <rFont val="Calibri"/>
      </rPr>
      <t xml:space="preserve">
</t>
    </r>
    <r>
      <rPr>
        <sz val="11"/>
        <color rgb="FF000000"/>
        <rFont val="Calibri"/>
      </rPr>
      <t>If no DoD Root CA Certificates are listed on this page, this is a finding.</t>
    </r>
  </si>
  <si>
    <t>V-62989</t>
  </si>
  <si>
    <r>
      <rPr>
        <sz val="11"/>
        <rFont val="Calibri"/>
      </rPr>
      <t>Riverbed Optimization System (RiOS) must generate unique session identifiers using a FIPS 140-2 approved random number generator.</t>
    </r>
  </si>
  <si>
    <r>
      <rPr>
        <sz val="11"/>
        <color rgb="FF000000"/>
        <rFont val="Calibri"/>
      </rPr>
      <t>Configure RiOS is configured to generate unique session identifiers using a FIPS 140-2 approved random number generator.</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 t</t>
    </r>
    <r>
      <rPr>
        <sz val="11"/>
        <color rgb="FF000000"/>
        <rFont val="Calibri"/>
      </rPr>
      <t xml:space="preserve">
</t>
    </r>
    <r>
      <rPr>
        <sz val="11"/>
        <color rgb="FF000000"/>
        <rFont val="Calibri"/>
      </rPr>
      <t>Type: fips enable</t>
    </r>
    <r>
      <rPr>
        <sz val="11"/>
        <color rgb="FF000000"/>
        <rFont val="Calibri"/>
      </rPr>
      <t xml:space="preserve">
</t>
    </r>
    <r>
      <rPr>
        <sz val="11"/>
        <color rgb="FF000000"/>
        <rFont val="Calibri"/>
      </rPr>
      <t>Type: write memory</t>
    </r>
    <r>
      <rPr>
        <sz val="11"/>
        <color rgb="FF000000"/>
        <rFont val="Calibri"/>
      </rPr>
      <t xml:space="preserve">
</t>
    </r>
    <r>
      <rPr>
        <sz val="11"/>
        <color rgb="FF000000"/>
        <rFont val="Calibri"/>
      </rPr>
      <t>Type: reload</t>
    </r>
    <r>
      <rPr>
        <sz val="11"/>
        <color rgb="FF000000"/>
        <rFont val="Calibri"/>
      </rPr>
      <t xml:space="preserve">
</t>
    </r>
    <r>
      <rPr>
        <sz val="11"/>
        <color rgb="FF000000"/>
        <rFont val="Calibri"/>
      </rPr>
      <t>Type: show fips status</t>
    </r>
    <r>
      <rPr>
        <sz val="11"/>
        <color rgb="FF000000"/>
        <rFont val="Calibri"/>
      </rPr>
      <t xml:space="preserve">
</t>
    </r>
    <r>
      <rPr>
        <sz val="11"/>
        <color rgb="FF000000"/>
        <rFont val="Calibri"/>
      </rPr>
      <t>Verify that "FIPS Mode: Enabled" is displayed on the screen.</t>
    </r>
    <r>
      <rPr>
        <sz val="11"/>
        <color rgb="FF000000"/>
        <rFont val="Calibri"/>
      </rPr>
      <t xml:space="preserve">
</t>
    </r>
    <r>
      <rPr>
        <sz val="11"/>
        <color rgb="FF000000"/>
        <rFont val="Calibri"/>
      </rPr>
      <t>Type: exit</t>
    </r>
    <r>
      <rPr>
        <sz val="11"/>
        <color rgb="FF000000"/>
        <rFont val="Calibri"/>
      </rPr>
      <t xml:space="preserve">
</t>
    </r>
    <r>
      <rPr>
        <sz val="11"/>
        <color rgb="FF000000"/>
        <rFont val="Calibri"/>
      </rPr>
      <t>Type: exit</t>
    </r>
  </si>
  <si>
    <r>
      <rPr>
        <sz val="11"/>
        <color rgb="FF000000"/>
        <rFont val="Calibri"/>
      </rPr>
      <t>Sequentially generated session IDs can be easily guessed by an attacker. Employing the concept of randomness in the generation of unique session identifiers helps to protect against brute-force attacks to determine future session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This requirement is applicable to devices that use a web interface for device management. Recommended best practice is that the FIPS license be installed and utilized.</t>
    </r>
  </si>
  <si>
    <r>
      <rPr>
        <sz val="11"/>
        <color rgb="FF000000"/>
        <rFont val="Calibri"/>
      </rPr>
      <t>Verify that RiOS is configured to generate unique session identifiers using a FIPS 140-2 approved random number generator.</t>
    </r>
    <r>
      <rPr>
        <sz val="11"/>
        <color rgb="FF000000"/>
        <rFont val="Calibri"/>
      </rPr>
      <t xml:space="preserve">
</t>
    </r>
    <r>
      <rPr>
        <sz val="11"/>
        <color rgb="FF000000"/>
        <rFont val="Calibri"/>
      </rPr>
      <t>Navigate to the device CLI</t>
    </r>
    <r>
      <rPr>
        <sz val="11"/>
        <color rgb="FF000000"/>
        <rFont val="Calibri"/>
      </rPr>
      <t xml:space="preserve">
</t>
    </r>
    <r>
      <rPr>
        <sz val="11"/>
        <color rgb="FF000000"/>
        <rFont val="Calibri"/>
      </rPr>
      <t>Type: enable</t>
    </r>
    <r>
      <rPr>
        <sz val="11"/>
        <color rgb="FF000000"/>
        <rFont val="Calibri"/>
      </rPr>
      <t xml:space="preserve">
</t>
    </r>
    <r>
      <rPr>
        <sz val="11"/>
        <color rgb="FF000000"/>
        <rFont val="Calibri"/>
      </rPr>
      <t>Type: conf t</t>
    </r>
    <r>
      <rPr>
        <sz val="11"/>
        <color rgb="FF000000"/>
        <rFont val="Calibri"/>
      </rPr>
      <t xml:space="preserve">
</t>
    </r>
    <r>
      <rPr>
        <sz val="11"/>
        <color rgb="FF000000"/>
        <rFont val="Calibri"/>
      </rPr>
      <t>Type: show fips status</t>
    </r>
    <r>
      <rPr>
        <sz val="11"/>
        <color rgb="FF000000"/>
        <rFont val="Calibri"/>
      </rPr>
      <t xml:space="preserve">
</t>
    </r>
    <r>
      <rPr>
        <sz val="11"/>
        <color rgb="FF000000"/>
        <rFont val="Calibri"/>
      </rPr>
      <t>Verify that "FIPS Mode: Enabled" is displayed on the console</t>
    </r>
    <r>
      <rPr>
        <sz val="11"/>
        <color rgb="FF000000"/>
        <rFont val="Calibri"/>
      </rPr>
      <t xml:space="preserve">
</t>
    </r>
    <r>
      <rPr>
        <sz val="11"/>
        <color rgb="FF000000"/>
        <rFont val="Calibri"/>
      </rPr>
      <t>If "FIPS Mode: Enabled" is not displayed on the console, this is a finding.</t>
    </r>
  </si>
  <si>
    <t>V-62991</t>
  </si>
  <si>
    <r>
      <rPr>
        <sz val="11"/>
        <rFont val="Calibri"/>
      </rPr>
      <t>Riverbed Optimization System (RiOS) must protect against or limit the effects of all known types of Denial of Service (DoS) attacks on the network device management network by employing organization-defined security safeguards.</t>
    </r>
  </si>
  <si>
    <r>
      <rPr>
        <sz val="11"/>
        <color rgb="FF000000"/>
        <rFont val="Calibri"/>
      </rPr>
      <t>Configure RiOS to protect against or limit the effects of all known types of Denial of Service (DoS) attacks on the network device management network.</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Management ACL</t>
    </r>
    <r>
      <rPr>
        <sz val="11"/>
        <color rgb="FF000000"/>
        <rFont val="Calibri"/>
      </rPr>
      <t xml:space="preserve">
</t>
    </r>
    <r>
      <rPr>
        <sz val="11"/>
        <color rgb="FF000000"/>
        <rFont val="Calibri"/>
      </rPr>
      <t>Click "Add a New Rule"</t>
    </r>
    <r>
      <rPr>
        <sz val="11"/>
        <color rgb="FF000000"/>
        <rFont val="Calibri"/>
      </rPr>
      <t xml:space="preserve">
</t>
    </r>
    <r>
      <rPr>
        <sz val="11"/>
        <color rgb="FF000000"/>
        <rFont val="Calibri"/>
      </rPr>
      <t>Set "Action" to "Allow"</t>
    </r>
    <r>
      <rPr>
        <sz val="11"/>
        <color rgb="FF000000"/>
        <rFont val="Calibri"/>
      </rPr>
      <t xml:space="preserve">
</t>
    </r>
    <r>
      <rPr>
        <sz val="11"/>
        <color rgb="FF000000"/>
        <rFont val="Calibri"/>
      </rPr>
      <t>Set "Service" to "HTTPS"</t>
    </r>
    <r>
      <rPr>
        <sz val="11"/>
        <color rgb="FF000000"/>
        <rFont val="Calibri"/>
      </rPr>
      <t xml:space="preserve">
</t>
    </r>
    <r>
      <rPr>
        <sz val="11"/>
        <color rgb="FF000000"/>
        <rFont val="Calibri"/>
      </rPr>
      <t>Set "Source Network" to Management device network</t>
    </r>
    <r>
      <rPr>
        <sz val="11"/>
        <color rgb="FF000000"/>
        <rFont val="Calibri"/>
      </rPr>
      <t xml:space="preserve">
</t>
    </r>
    <r>
      <rPr>
        <sz val="11"/>
        <color rgb="FF000000"/>
        <rFont val="Calibri"/>
      </rPr>
      <t>Set "Interface" to the interface used for network management</t>
    </r>
    <r>
      <rPr>
        <sz val="11"/>
        <color rgb="FF000000"/>
        <rFont val="Calibri"/>
      </rPr>
      <t xml:space="preserve">
</t>
    </r>
    <r>
      <rPr>
        <sz val="11"/>
        <color rgb="FF000000"/>
        <rFont val="Calibri"/>
      </rPr>
      <t>Set "Description" to enable ease of management</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"Add a New Rule" and repeat all actions for SSH</t>
    </r>
    <r>
      <rPr>
        <sz val="11"/>
        <color rgb="FF000000"/>
        <rFont val="Calibri"/>
      </rPr>
      <t xml:space="preserve">
</t>
    </r>
    <r>
      <rPr>
        <sz val="11"/>
        <color rgb="FF000000"/>
        <rFont val="Calibri"/>
      </rPr>
      <t>Click "Enable Management ACL"</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</si>
  <si>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</si>
  <si>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Verify that RIOS is configured to protect against or limit the effects of all know types of Denial of Service (DoS) attacks on the device management network.</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Management ACL</t>
    </r>
    <r>
      <rPr>
        <sz val="11"/>
        <color rgb="FF000000"/>
        <rFont val="Calibri"/>
      </rPr>
      <t xml:space="preserve">
</t>
    </r>
    <r>
      <rPr>
        <sz val="11"/>
        <color rgb="FF000000"/>
        <rFont val="Calibri"/>
      </rPr>
      <t>Verify that there is a rule to limit management access from authorized devices and that the interface is set to other than an in-path interface</t>
    </r>
    <r>
      <rPr>
        <sz val="11"/>
        <color rgb="FF000000"/>
        <rFont val="Calibri"/>
      </rPr>
      <t xml:space="preserve">
</t>
    </r>
    <r>
      <rPr>
        <sz val="11"/>
        <color rgb="FF000000"/>
        <rFont val="Calibri"/>
      </rPr>
      <t>Verify that "Enable Management ACL" is checked</t>
    </r>
    <r>
      <rPr>
        <sz val="11"/>
        <color rgb="FF000000"/>
        <rFont val="Calibri"/>
      </rPr>
      <t xml:space="preserve">
</t>
    </r>
    <r>
      <rPr>
        <sz val="11"/>
        <color rgb="FF000000"/>
        <rFont val="Calibri"/>
      </rPr>
      <t>If Management ACLs are not defined to limit access to identified or known devices and/or a management interface is not defined that is different from the in-path interface and/or "Enable Management ACL" is not checked, this is a finding.</t>
    </r>
  </si>
  <si>
    <t>V-62993</t>
  </si>
  <si>
    <r>
      <rPr>
        <sz val="11"/>
        <rFont val="Calibri"/>
      </rPr>
      <t>Riverbed Optimization System (RiOS) must generate an alert that can be sent to security personnel when threats identified by authoritative sources (e.g., CTOs) and IAW with CJCSM 6510.01B occur.</t>
    </r>
  </si>
  <si>
    <r>
      <rPr>
        <sz val="11"/>
        <color rgb="FF000000"/>
        <rFont val="Calibri"/>
      </rPr>
      <t>Configure RiOS to use automated mechanisms to alert security personnel to threats identified by authoritative sources.</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System Settings &gt;&gt; SNMP Basic</t>
    </r>
    <r>
      <rPr>
        <sz val="11"/>
        <color rgb="FF000000"/>
        <rFont val="Calibri"/>
      </rPr>
      <t xml:space="preserve">
</t>
    </r>
    <r>
      <rPr>
        <sz val="11"/>
        <color rgb="FF000000"/>
        <rFont val="Calibri"/>
      </rPr>
      <t>Click "Add a New Trap Receiver"</t>
    </r>
    <r>
      <rPr>
        <sz val="11"/>
        <color rgb="FF000000"/>
        <rFont val="Calibri"/>
      </rPr>
      <t xml:space="preserve">
</t>
    </r>
    <r>
      <rPr>
        <sz val="11"/>
        <color rgb="FF000000"/>
        <rFont val="Calibri"/>
      </rPr>
      <t>Set "Receiver IP Address" to the address of the trap receiver</t>
    </r>
    <r>
      <rPr>
        <sz val="11"/>
        <color rgb="FF000000"/>
        <rFont val="Calibri"/>
      </rPr>
      <t xml:space="preserve">
</t>
    </r>
    <r>
      <rPr>
        <sz val="11"/>
        <color rgb="FF000000"/>
        <rFont val="Calibri"/>
      </rPr>
      <t>Set "Destination Port:" to the port that the Trap Receiver is listening on</t>
    </r>
    <r>
      <rPr>
        <sz val="11"/>
        <color rgb="FF000000"/>
        <rFont val="Calibri"/>
      </rPr>
      <t xml:space="preserve">
</t>
    </r>
    <r>
      <rPr>
        <sz val="11"/>
        <color rgb="FF000000"/>
        <rFont val="Calibri"/>
      </rPr>
      <t>Set "Receiver Type:" to "v3"</t>
    </r>
    <r>
      <rPr>
        <sz val="11"/>
        <color rgb="FF000000"/>
        <rFont val="Calibri"/>
      </rPr>
      <t xml:space="preserve">
</t>
    </r>
    <r>
      <rPr>
        <sz val="11"/>
        <color rgb="FF000000"/>
        <rFont val="Calibri"/>
      </rPr>
      <t>Set "Remote User:" to the user name on the Trap Receiver</t>
    </r>
    <r>
      <rPr>
        <sz val="11"/>
        <color rgb="FF000000"/>
        <rFont val="Calibri"/>
      </rPr>
      <t xml:space="preserve">
</t>
    </r>
    <r>
      <rPr>
        <sz val="11"/>
        <color rgb="FF000000"/>
        <rFont val="Calibri"/>
      </rPr>
      <t>Set "Authentication:" to &lt;Supply a key based&gt;</t>
    </r>
    <r>
      <rPr>
        <sz val="11"/>
        <color rgb="FF000000"/>
        <rFont val="Calibri"/>
      </rPr>
      <t xml:space="preserve">
</t>
    </r>
    <r>
      <rPr>
        <sz val="11"/>
        <color rgb="FF000000"/>
        <rFont val="Calibri"/>
      </rPr>
      <t xml:space="preserve">Set "Authentication Protocol:" to "SHA" </t>
    </r>
    <r>
      <rPr>
        <sz val="11"/>
        <color rgb="FF000000"/>
        <rFont val="Calibri"/>
      </rPr>
      <t xml:space="preserve">
</t>
    </r>
    <r>
      <rPr>
        <sz val="11"/>
        <color rgb="FF000000"/>
        <rFont val="Calibri"/>
      </rPr>
      <t>SHA Key: &lt;enter the SHA key&gt;</t>
    </r>
    <r>
      <rPr>
        <sz val="11"/>
        <color rgb="FF000000"/>
        <rFont val="Calibri"/>
      </rPr>
      <t xml:space="preserve">
</t>
    </r>
    <r>
      <rPr>
        <sz val="11"/>
        <color rgb="FF000000"/>
        <rFont val="Calibri"/>
      </rPr>
      <t>Set "Security Level:" to "Auth/Priv"</t>
    </r>
    <r>
      <rPr>
        <sz val="11"/>
        <color rgb="FF000000"/>
        <rFont val="Calibri"/>
      </rPr>
      <t xml:space="preserve">
</t>
    </r>
    <r>
      <rPr>
        <sz val="11"/>
        <color rgb="FF000000"/>
        <rFont val="Calibri"/>
      </rPr>
      <t>Set "Privacy Protocol:" to "AES"</t>
    </r>
    <r>
      <rPr>
        <sz val="11"/>
        <color rgb="FF000000"/>
        <rFont val="Calibri"/>
      </rPr>
      <t xml:space="preserve">
</t>
    </r>
    <r>
      <rPr>
        <sz val="11"/>
        <color rgb="FF000000"/>
        <rFont val="Calibri"/>
      </rPr>
      <t>Set "Privacy:" to Select "same as Authentication Key"</t>
    </r>
    <r>
      <rPr>
        <sz val="11"/>
        <color rgb="FF000000"/>
        <rFont val="Calibri"/>
      </rPr>
      <t xml:space="preserve">
</t>
    </r>
    <r>
      <rPr>
        <sz val="11"/>
        <color rgb="FF000000"/>
        <rFont val="Calibri"/>
      </rPr>
      <t>Set "Enable Receiver"</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Navigate to the top of the web page and click "Save" to save these settings permanently</t>
    </r>
  </si>
  <si>
    <r>
      <rPr>
        <sz val="11"/>
        <color rgb="FF000000"/>
        <rFont val="Calibri"/>
      </rPr>
      <t>By immediately displaying an alarm message, potential security violations can be identified more quickly even when administrators are not logged into the network device. An example of a mechanism to facilitate this would be through the utilization of SNMP traps.</t>
    </r>
  </si>
  <si>
    <t>V-62995</t>
  </si>
  <si>
    <r>
      <rPr>
        <sz val="11"/>
        <rFont val="Calibri"/>
      </rPr>
      <t>The application must reveal error messages only to authorized individuals (ISSO, ISSM, and SA).</t>
    </r>
  </si>
  <si>
    <r>
      <rPr>
        <sz val="11"/>
        <color rgb="FF000000"/>
        <rFont val="Calibri"/>
      </rPr>
      <t>Configure RiOS to reveal error messages only to authorized individuals (ISSO, ISSM, and SA).</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user name that needs to have modified permissions</t>
    </r>
    <r>
      <rPr>
        <sz val="11"/>
        <color rgb="FF000000"/>
        <rFont val="Calibri"/>
      </rPr>
      <t xml:space="preserve">
</t>
    </r>
    <r>
      <rPr>
        <sz val="11"/>
        <color rgb="FF000000"/>
        <rFont val="Calibri"/>
      </rPr>
      <t>Set the control "Basic Diagnostics" according to the authorization level of the user</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Navigate to the top of the web page and click "Save" to write changes to memory</t>
    </r>
  </si>
  <si>
    <r>
      <rPr>
        <sz val="11"/>
        <color rgb="FF000000"/>
        <rFont val="Calibri"/>
      </rPr>
      <t>Only authorized personnel should be aware of errors and the details of the errors. Error messages are an indicator of an organization's operational state. Additionally, sensitive account information must not be revealed through error messages to unauthorized personnel or their designated representatives.</t>
    </r>
  </si>
  <si>
    <r>
      <rPr>
        <sz val="11"/>
        <color rgb="FF000000"/>
        <rFont val="Calibri"/>
      </rPr>
      <t>Verify that RiOS is configured to reveal error messages only to authorized individuals (ISSO, ISSM, and SA).</t>
    </r>
    <r>
      <rPr>
        <sz val="11"/>
        <color rgb="FF000000"/>
        <rFont val="Calibri"/>
      </rPr>
      <t xml:space="preserve">
</t>
    </r>
    <r>
      <rPr>
        <sz val="11"/>
        <color rgb="FF000000"/>
        <rFont val="Calibri"/>
      </rPr>
      <t>Navigate to the device Management Console</t>
    </r>
    <r>
      <rPr>
        <sz val="11"/>
        <color rgb="FF000000"/>
        <rFont val="Calibri"/>
      </rPr>
      <t xml:space="preserve">
</t>
    </r>
    <r>
      <rPr>
        <sz val="11"/>
        <color rgb="FF000000"/>
        <rFont val="Calibri"/>
      </rPr>
      <t>Navigate to Configure &gt;&gt; Security &gt;&gt; User Permissions</t>
    </r>
    <r>
      <rPr>
        <sz val="11"/>
        <color rgb="FF000000"/>
        <rFont val="Calibri"/>
      </rPr>
      <t xml:space="preserve">
</t>
    </r>
    <r>
      <rPr>
        <sz val="11"/>
        <color rgb="FF000000"/>
        <rFont val="Calibri"/>
      </rPr>
      <t>Select the view icon next to each user name</t>
    </r>
    <r>
      <rPr>
        <sz val="11"/>
        <color rgb="FF000000"/>
        <rFont val="Calibri"/>
      </rPr>
      <t xml:space="preserve">
</t>
    </r>
    <r>
      <rPr>
        <sz val="11"/>
        <color rgb="FF000000"/>
        <rFont val="Calibri"/>
      </rPr>
      <t>Verify that the Control "Basic Diagnostics" is set according to the authorization level of the user</t>
    </r>
    <r>
      <rPr>
        <sz val="11"/>
        <color rgb="FF000000"/>
        <rFont val="Calibri"/>
      </rPr>
      <t xml:space="preserve">
</t>
    </r>
    <r>
      <rPr>
        <sz val="11"/>
        <color rgb="FF000000"/>
        <rFont val="Calibri"/>
      </rPr>
      <t>If the control "Basic Diagnostics" is not set according to the authorization level of the user,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</si>
  <si>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</si>
  <si>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</si>
  <si>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</si>
  <si>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</si>
  <si>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</si>
  <si>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</si>
  <si>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</si>
  <si>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</si>
  <si>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</si>
  <si>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</si>
  <si>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</si>
  <si>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</si>
  <si>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</si>
  <si>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</si>
  <si>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</si>
  <si>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</si>
  <si>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</si>
  <si>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</si>
  <si>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</si>
  <si>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</si>
  <si>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</si>
  <si>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</si>
  <si>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</si>
  <si>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</si>
  <si>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</si>
  <si>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</si>
  <si>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</si>
  <si>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</si>
  <si>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</si>
  <si>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Riverbed SteelHead CX v8 Security Technical Implementation Guide V1R2</t>
  </si>
  <si>
    <t>Developed By:</t>
  </si>
  <si>
    <t>Riverbed Technologies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</si>
  <si>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</si>
  <si>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25 October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72</t>
    </r>
  </si>
  <si>
    <t>Download Url:</t>
  </si>
  <si>
    <t>https://www.cyber.mil/stigs</t>
  </si>
  <si>
    <t>Guide Overview:</t>
  </si>
  <si>
    <r>
      <rPr>
        <sz val="11"/>
        <color rgb="FF000000"/>
        <rFont val="Calibri"/>
      </rPr>
      <t>The Riverbed SteelHead CX v8 Security Technical Implementation Guide (STIG) provides the technical security policies, requirements, and implementation details for applying security concepts to the Riverbed SteelHead CX Wide Area Network (WAN) optimization solution. The STIG is a package of two STIGs that together ensure both the network backplane and the WAN optimization functions are secured.</t>
    </r>
    <r>
      <rPr>
        <sz val="11"/>
        <color rgb="FF000000"/>
        <rFont val="Calibri"/>
      </rPr>
      <t xml:space="preserve">
</t>
    </r>
    <r>
      <rPr>
        <sz val="11"/>
        <color rgb="FF000000"/>
        <rFont val="Calibri"/>
      </rPr>
      <t>The Riverbed SteelHead CX WAN optimization solution consists of the Riverbed Optimization System (RiOS) software and the Steelhead hardware or virtual appliance. The primary difference between the hardware appliances in the series is the number of WAN ports available and bandwidth capabilities. The RiOS software can also be hosted on a customer-provided host and implemented using a virtual appliance.</t>
    </r>
    <r>
      <rPr>
        <sz val="11"/>
        <color rgb="FF000000"/>
        <rFont val="Calibri"/>
      </rPr>
      <t xml:space="preserve">
</t>
    </r>
    <r>
      <rPr>
        <sz val="11"/>
        <color rgb="FF000000"/>
        <rFont val="Calibri"/>
      </rPr>
      <t>In order to perform its traffic and application functions, RiOS helps increase the security posture of the organization by performing deep packet inspection and analysis. This provides a security benefit to the organization because this gives visibility on network traffic by reporting on application usage. This data can be sent to enterprise performance management tools capturing key performance metrics for further analytics by tools.</t>
    </r>
    <r>
      <rPr>
        <sz val="11"/>
        <color rgb="FF000000"/>
        <rFont val="Calibri"/>
      </rPr>
      <t xml:space="preserve">
</t>
    </r>
    <r>
      <rPr>
        <sz val="11"/>
        <color rgb="FF000000"/>
        <rFont val="Calibri"/>
      </rPr>
      <t>While the Riverbed SteelHead CX v8 Network Device Management (NDM) STIG can be used to secure the management functions of all Steelhead products that use RiOS v8.x.x, the scope of the Riverbed SteelHead CX v8 Application Layer Gateway (ALG) STIG includes only SteelHead CX implementations.</t>
    </r>
  </si>
  <si>
    <t>Components:</t>
  </si>
  <si>
    <r>
      <rPr>
        <i/>
        <sz val="11"/>
        <color rgb="FF000000"/>
        <rFont val="Calibri"/>
      </rPr>
      <t>Title:</t>
    </r>
    <r>
      <rPr>
        <sz val="11"/>
        <color rgb="FF000000"/>
        <rFont val="Calibri"/>
      </rPr>
      <t xml:space="preserve"> Riverbed SteelHead CX v8 ALG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30 November 2015     </t>
    </r>
    <r>
      <rPr>
        <i/>
        <sz val="11"/>
        <color rgb="FF000000"/>
        <rFont val="Calibri"/>
      </rPr>
      <t>Recommendation Count:</t>
    </r>
    <r>
      <rPr>
        <sz val="11"/>
        <color rgb="FF000000"/>
        <rFont val="Calibri"/>
      </rPr>
      <t xml:space="preserve"> 12</t>
    </r>
  </si>
  <si>
    <r>
      <rPr>
        <i/>
        <sz val="11"/>
        <color rgb="FF000000"/>
        <rFont val="Calibri"/>
      </rPr>
      <t>Title:</t>
    </r>
    <r>
      <rPr>
        <sz val="11"/>
        <color rgb="FF000000"/>
        <rFont val="Calibri"/>
      </rPr>
      <t xml:space="preserve"> Riverbed SteelHead CX v8 NDM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25 October 2019     </t>
    </r>
    <r>
      <rPr>
        <i/>
        <sz val="11"/>
        <color rgb="FF000000"/>
        <rFont val="Calibri"/>
      </rPr>
      <t>Recommendation Count:</t>
    </r>
    <r>
      <rPr>
        <sz val="11"/>
        <color rgb="FF000000"/>
        <rFont val="Calibri"/>
      </rPr>
      <t xml:space="preserve"> 60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</si>
  <si>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</si>
  <si>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</si>
  <si>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</si>
  <si>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</si>
  <si>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</si>
  <si>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</si>
  <si>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</si>
  <si>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</si>
  <si>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</si>
  <si>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</si>
  <si>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</si>
  <si>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</si>
  <si>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</si>
  <si>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</si>
  <si>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</si>
  <si>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</si>
  <si>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</si>
  <si>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</si>
  <si>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</si>
  <si>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</si>
  <si>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</si>
  <si>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</si>
  <si>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</si>
  <si>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Riverbed SteelHead CX v8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</si>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</sst>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D2E-47F3-9148-71AD07CAF84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D2E-47F3-9148-71AD07CAF84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72</c:v>
                </c:pt>
              </c:numCache>
            </c:numRef>
          </c:val>
          <c:extLst>
            <c:ext xmlns:c16="http://schemas.microsoft.com/office/drawing/2014/chart" uri="{C3380CC4-5D6E-409C-BE32-E72D297353CC}">
              <c16:uniqueId val="{00000002-6D2E-47F3-9148-71AD07CAF84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ALG</c:v>
                </c:pt>
                <c:pt idx="1">
                  <c:v>NDM</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E4DF-497A-9F32-F24EDEB0B42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ALG</c:v>
                </c:pt>
                <c:pt idx="1">
                  <c:v>NDM</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E4DF-497A-9F32-F24EDEB0B42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ALG</c:v>
                </c:pt>
                <c:pt idx="1">
                  <c:v>NDM</c:v>
                </c:pt>
              </c:strCache>
            </c:strRef>
          </c:cat>
          <c:val>
            <c:numRef>
              <c:f>Dashboard!$E$29:$E$30</c:f>
              <c:numCache>
                <c:formatCode>General</c:formatCode>
                <c:ptCount val="2"/>
                <c:pt idx="0">
                  <c:v>12</c:v>
                </c:pt>
                <c:pt idx="1">
                  <c:v>60</c:v>
                </c:pt>
              </c:numCache>
            </c:numRef>
          </c:val>
          <c:extLst>
            <c:ext xmlns:c16="http://schemas.microsoft.com/office/drawing/2014/chart" uri="{C3380CC4-5D6E-409C-BE32-E72D297353CC}">
              <c16:uniqueId val="{00000002-E4DF-497A-9F32-F24EDEB0B42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367-454D-AE14-D0843E8AE6E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367-454D-AE14-D0843E8AE6E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72</c:v>
                </c:pt>
              </c:numCache>
            </c:numRef>
          </c:val>
          <c:extLst>
            <c:ext xmlns:c16="http://schemas.microsoft.com/office/drawing/2014/chart" uri="{C3380CC4-5D6E-409C-BE32-E72D297353CC}">
              <c16:uniqueId val="{00000002-5367-454D-AE14-D0843E8AE6E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II (Medium)</c:v>
                </c:pt>
                <c:pt idx="1">
                  <c:v>CAT III (Low)</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3D28-43A8-8CEF-C69DF2831C4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II (Medium)</c:v>
                </c:pt>
                <c:pt idx="1">
                  <c:v>CAT III (Low)</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3D28-43A8-8CEF-C69DF2831C4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CAT II (Medium)</c:v>
                </c:pt>
                <c:pt idx="1">
                  <c:v>CAT III (Low)</c:v>
                </c:pt>
              </c:strCache>
            </c:strRef>
          </c:cat>
          <c:val>
            <c:numRef>
              <c:f>Dashboard!$E$67:$E$68</c:f>
              <c:numCache>
                <c:formatCode>General</c:formatCode>
                <c:ptCount val="2"/>
                <c:pt idx="0">
                  <c:v>64</c:v>
                </c:pt>
                <c:pt idx="1">
                  <c:v>8</c:v>
                </c:pt>
              </c:numCache>
            </c:numRef>
          </c:val>
          <c:extLst>
            <c:ext xmlns:c16="http://schemas.microsoft.com/office/drawing/2014/chart" uri="{C3380CC4-5D6E-409C-BE32-E72D297353CC}">
              <c16:uniqueId val="{00000002-3D28-43A8-8CEF-C69DF2831C4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879-4016-A84F-F8531B360F2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879-4016-A84F-F8531B360F2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72</c:v>
                </c:pt>
              </c:numCache>
            </c:numRef>
          </c:val>
          <c:extLst>
            <c:ext xmlns:c16="http://schemas.microsoft.com/office/drawing/2014/chart" uri="{C3380CC4-5D6E-409C-BE32-E72D297353CC}">
              <c16:uniqueId val="{00000002-A879-4016-A84F-F8531B360F2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02D-49FD-BFDA-CAFCDBCED12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02D-49FD-BFDA-CAFCDBCED12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72</c:v>
                </c:pt>
              </c:numCache>
            </c:numRef>
          </c:val>
          <c:extLst>
            <c:ext xmlns:c16="http://schemas.microsoft.com/office/drawing/2014/chart" uri="{C3380CC4-5D6E-409C-BE32-E72D297353CC}">
              <c16:uniqueId val="{00000002-002D-49FD-BFDA-CAFCDBCED12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761-4B41-BD7C-70FBCD03DE4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761-4B41-BD7C-70FBCD03DE4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761-4B41-BD7C-70FBCD03DE4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761-4B41-BD7C-70FBCD03DE4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E00-4A8B-9A41-E4943714E4C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noi4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n0u5c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jkrpn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kc53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bgkt4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d1ro1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mmwls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shjzdz">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73">
  <autoFilter ref="A1:N73"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362</v>
      </c>
    </row>
    <row r="3" spans="2:3" ht="15" customHeight="1" x14ac:dyDescent="0.35"/>
    <row r="4" spans="2:3" ht="58" x14ac:dyDescent="0.35">
      <c r="B4" s="20" t="s">
        <v>363</v>
      </c>
      <c r="C4" s="21" t="s">
        <v>364</v>
      </c>
    </row>
    <row r="5" spans="2:3" x14ac:dyDescent="0.35">
      <c r="C5" s="21" t="s">
        <v>365</v>
      </c>
    </row>
    <row r="6" spans="2:3" x14ac:dyDescent="0.35">
      <c r="C6" s="18" t="s">
        <v>366</v>
      </c>
    </row>
    <row r="7" spans="2:3" ht="10" customHeight="1" x14ac:dyDescent="0.35"/>
    <row r="8" spans="2:3" ht="232" x14ac:dyDescent="0.35">
      <c r="B8" s="22" t="s">
        <v>367</v>
      </c>
      <c r="C8" s="21" t="s">
        <v>368</v>
      </c>
    </row>
    <row r="9" spans="2:3" ht="10" customHeight="1" x14ac:dyDescent="0.35"/>
    <row r="10" spans="2:3" ht="35" customHeight="1" x14ac:dyDescent="0.35">
      <c r="B10" s="22" t="s">
        <v>369</v>
      </c>
      <c r="C10" s="21" t="s">
        <v>370</v>
      </c>
    </row>
    <row r="11" spans="2:3" ht="75" customHeight="1" x14ac:dyDescent="0.35">
      <c r="B11" s="18" t="s">
        <v>21</v>
      </c>
      <c r="C11" s="21" t="s">
        <v>371</v>
      </c>
    </row>
    <row r="12" spans="2:3" ht="47" customHeight="1" x14ac:dyDescent="0.35">
      <c r="B12" s="18" t="s">
        <v>21</v>
      </c>
      <c r="C12" s="21" t="s">
        <v>372</v>
      </c>
    </row>
    <row r="13" spans="2:3" ht="35" customHeight="1" x14ac:dyDescent="0.35">
      <c r="B13" s="18" t="s">
        <v>21</v>
      </c>
      <c r="C13" s="21" t="s">
        <v>373</v>
      </c>
    </row>
    <row r="14" spans="2:3" ht="32" customHeight="1" x14ac:dyDescent="0.35">
      <c r="B14" s="18" t="s">
        <v>21</v>
      </c>
      <c r="C14" s="21" t="s">
        <v>374</v>
      </c>
    </row>
    <row r="15" spans="2:3" ht="30" customHeight="1" x14ac:dyDescent="0.35">
      <c r="B15" s="18" t="s">
        <v>21</v>
      </c>
      <c r="C15" s="21" t="s">
        <v>375</v>
      </c>
    </row>
    <row r="16" spans="2:3" ht="10" customHeight="1" x14ac:dyDescent="0.35"/>
    <row r="17" spans="1:3" ht="145" customHeight="1" x14ac:dyDescent="0.35">
      <c r="B17" s="22" t="s">
        <v>376</v>
      </c>
      <c r="C17" s="21" t="s">
        <v>377</v>
      </c>
    </row>
    <row r="18" spans="1:3" ht="10" customHeight="1" x14ac:dyDescent="0.35"/>
    <row r="19" spans="1:3" ht="3" customHeight="1" x14ac:dyDescent="0.35">
      <c r="B19" s="23"/>
      <c r="C19" s="23"/>
    </row>
    <row r="20" spans="1:3" ht="12" customHeight="1" x14ac:dyDescent="0.35"/>
    <row r="21" spans="1:3" ht="35" customHeight="1" x14ac:dyDescent="0.35">
      <c r="A21" s="25"/>
      <c r="B21" s="26" t="s">
        <v>378</v>
      </c>
      <c r="C21" s="27" t="s">
        <v>379</v>
      </c>
    </row>
    <row r="22" spans="1:3" ht="18" customHeight="1" x14ac:dyDescent="0.35">
      <c r="A22" s="25"/>
      <c r="B22" s="25" t="s">
        <v>21</v>
      </c>
      <c r="C22" s="27" t="s">
        <v>380</v>
      </c>
    </row>
    <row r="23" spans="1:3" ht="18" customHeight="1" x14ac:dyDescent="0.35">
      <c r="A23" s="25"/>
      <c r="B23" s="25" t="s">
        <v>21</v>
      </c>
      <c r="C23" s="27" t="s">
        <v>381</v>
      </c>
    </row>
    <row r="24" spans="1:3" ht="18" customHeight="1" x14ac:dyDescent="0.35">
      <c r="A24" s="25"/>
      <c r="B24" s="25" t="s">
        <v>21</v>
      </c>
      <c r="C24" s="27" t="s">
        <v>382</v>
      </c>
    </row>
    <row r="25" spans="1:3" ht="18" customHeight="1" x14ac:dyDescent="0.35">
      <c r="A25" s="25"/>
      <c r="B25" s="25" t="s">
        <v>21</v>
      </c>
      <c r="C25" s="27" t="s">
        <v>383</v>
      </c>
    </row>
    <row r="26" spans="1:3" ht="18" customHeight="1" x14ac:dyDescent="0.35">
      <c r="A26" s="25"/>
      <c r="B26" s="25" t="s">
        <v>21</v>
      </c>
      <c r="C26" s="27" t="s">
        <v>384</v>
      </c>
    </row>
    <row r="27" spans="1:3" ht="18" customHeight="1" x14ac:dyDescent="0.35">
      <c r="A27" s="25"/>
      <c r="B27" s="25" t="s">
        <v>21</v>
      </c>
      <c r="C27" s="27" t="s">
        <v>385</v>
      </c>
    </row>
    <row r="28" spans="1:3" ht="18" customHeight="1" x14ac:dyDescent="0.35">
      <c r="A28" s="25"/>
      <c r="B28" s="25" t="s">
        <v>21</v>
      </c>
      <c r="C28" s="27" t="s">
        <v>386</v>
      </c>
    </row>
    <row r="29" spans="1:3" ht="18" customHeight="1" x14ac:dyDescent="0.35">
      <c r="A29" s="25"/>
      <c r="B29" s="25" t="s">
        <v>21</v>
      </c>
      <c r="C29" s="27" t="s">
        <v>387</v>
      </c>
    </row>
    <row r="30" spans="1:3" ht="44" customHeight="1" x14ac:dyDescent="0.35">
      <c r="A30" s="25"/>
      <c r="B30" s="25" t="s">
        <v>21</v>
      </c>
      <c r="C30" s="28" t="s">
        <v>388</v>
      </c>
    </row>
    <row r="31" spans="1:3" ht="10" customHeight="1" x14ac:dyDescent="0.35"/>
    <row r="32" spans="1:3" ht="3" customHeight="1" x14ac:dyDescent="0.35">
      <c r="B32" s="23"/>
      <c r="C32" s="23"/>
    </row>
    <row r="33" spans="2:3" ht="12" customHeight="1" x14ac:dyDescent="0.35"/>
    <row r="34" spans="2:3" ht="24" customHeight="1" x14ac:dyDescent="0.35">
      <c r="B34" s="29" t="s">
        <v>389</v>
      </c>
      <c r="C34" s="30" t="s">
        <v>390</v>
      </c>
    </row>
    <row r="35" spans="2:3" ht="18.5" x14ac:dyDescent="0.35">
      <c r="B35" s="29" t="s">
        <v>391</v>
      </c>
      <c r="C35" s="31" t="s">
        <v>392</v>
      </c>
    </row>
    <row r="36" spans="2:3" ht="27" customHeight="1" x14ac:dyDescent="0.35">
      <c r="B36" s="32" t="s">
        <v>393</v>
      </c>
      <c r="C36" s="24" t="s">
        <v>394</v>
      </c>
    </row>
    <row r="37" spans="2:3" x14ac:dyDescent="0.35">
      <c r="B37" s="29" t="s">
        <v>395</v>
      </c>
      <c r="C37" s="33" t="s">
        <v>396</v>
      </c>
    </row>
    <row r="38" spans="2:3" ht="10" customHeight="1" x14ac:dyDescent="0.35"/>
    <row r="39" spans="2:3" ht="220" customHeight="1" x14ac:dyDescent="0.35">
      <c r="B39" s="29" t="s">
        <v>397</v>
      </c>
      <c r="C39" s="34" t="s">
        <v>398</v>
      </c>
    </row>
    <row r="40" spans="2:3" ht="10" customHeight="1" x14ac:dyDescent="0.35"/>
    <row r="41" spans="2:3" ht="20" customHeight="1" x14ac:dyDescent="0.35">
      <c r="B41" s="29" t="s">
        <v>399</v>
      </c>
      <c r="C41" s="35" t="s">
        <v>17</v>
      </c>
    </row>
    <row r="42" spans="2:3" ht="29" x14ac:dyDescent="0.35">
      <c r="C42" s="21" t="s">
        <v>400</v>
      </c>
    </row>
    <row r="43" spans="2:3" ht="10" customHeight="1" x14ac:dyDescent="0.35"/>
    <row r="44" spans="2:3" ht="20" customHeight="1" x14ac:dyDescent="0.35">
      <c r="C44" s="35" t="s">
        <v>27</v>
      </c>
    </row>
    <row r="45" spans="2:3" ht="29" x14ac:dyDescent="0.35">
      <c r="C45" s="21" t="s">
        <v>401</v>
      </c>
    </row>
    <row r="46" spans="2:3" ht="10" customHeight="1" x14ac:dyDescent="0.35"/>
    <row r="47" spans="2:3" ht="43.5" x14ac:dyDescent="0.35">
      <c r="B47" s="29" t="s">
        <v>402</v>
      </c>
      <c r="C47" s="21" t="s">
        <v>403</v>
      </c>
    </row>
    <row r="48" spans="2:3" ht="10" customHeight="1" x14ac:dyDescent="0.35"/>
    <row r="49" spans="2:3" ht="15.5" x14ac:dyDescent="0.35">
      <c r="C49" s="36" t="s">
        <v>404</v>
      </c>
    </row>
    <row r="50" spans="2:3" ht="29" x14ac:dyDescent="0.35">
      <c r="C50" s="21" t="s">
        <v>405</v>
      </c>
    </row>
    <row r="51" spans="2:3" ht="10" customHeight="1" x14ac:dyDescent="0.35"/>
    <row r="52" spans="2:3" ht="15.5" x14ac:dyDescent="0.35">
      <c r="C52" s="37" t="s">
        <v>16</v>
      </c>
    </row>
    <row r="53" spans="2:3" ht="29" x14ac:dyDescent="0.35">
      <c r="C53" s="21" t="s">
        <v>406</v>
      </c>
    </row>
    <row r="54" spans="2:3" ht="10" customHeight="1" x14ac:dyDescent="0.35"/>
    <row r="55" spans="2:3" ht="15.5" x14ac:dyDescent="0.35">
      <c r="C55" s="38" t="s">
        <v>91</v>
      </c>
    </row>
    <row r="56" spans="2:3" ht="29" x14ac:dyDescent="0.35">
      <c r="C56" s="21" t="s">
        <v>407</v>
      </c>
    </row>
    <row r="57" spans="2:3" ht="10" customHeight="1" x14ac:dyDescent="0.35"/>
    <row r="58" spans="2:3" ht="3" customHeight="1" x14ac:dyDescent="0.35">
      <c r="B58" s="23"/>
      <c r="C58" s="23"/>
    </row>
    <row r="59" spans="2:3" ht="12" customHeight="1" x14ac:dyDescent="0.35"/>
    <row r="60" spans="2:3" ht="130.5" x14ac:dyDescent="0.35">
      <c r="B60" s="20" t="s">
        <v>408</v>
      </c>
      <c r="C60" s="21" t="s">
        <v>409</v>
      </c>
    </row>
    <row r="61" spans="2:3" ht="6" customHeight="1" x14ac:dyDescent="0.35"/>
    <row r="62" spans="2:3" ht="217.5" x14ac:dyDescent="0.35">
      <c r="C62" s="21" t="s">
        <v>410</v>
      </c>
    </row>
    <row r="63" spans="2:3" ht="6" customHeight="1" x14ac:dyDescent="0.35"/>
    <row r="64" spans="2:3" ht="43.5" x14ac:dyDescent="0.35">
      <c r="C64" s="21" t="s">
        <v>411</v>
      </c>
    </row>
    <row r="65" spans="2:3" ht="10" customHeight="1" x14ac:dyDescent="0.35"/>
    <row r="66" spans="2:3" ht="3" customHeight="1" x14ac:dyDescent="0.35">
      <c r="B66" s="23"/>
      <c r="C66" s="23"/>
    </row>
    <row r="67" spans="2:3" ht="12" customHeight="1" x14ac:dyDescent="0.35"/>
    <row r="68" spans="2:3" ht="145" x14ac:dyDescent="0.35">
      <c r="B68" s="20" t="s">
        <v>412</v>
      </c>
      <c r="C68" s="21" t="s">
        <v>413</v>
      </c>
    </row>
    <row r="69" spans="2:3" ht="6" customHeight="1" x14ac:dyDescent="0.35"/>
    <row r="70" spans="2:3" ht="203" x14ac:dyDescent="0.35">
      <c r="C70" s="21" t="s">
        <v>414</v>
      </c>
    </row>
    <row r="71" spans="2:3" ht="6" customHeight="1" x14ac:dyDescent="0.35"/>
    <row r="72" spans="2:3" ht="43.5" x14ac:dyDescent="0.35">
      <c r="C72" s="21" t="s">
        <v>415</v>
      </c>
    </row>
    <row r="73" spans="2:3" ht="10" customHeight="1" x14ac:dyDescent="0.35"/>
    <row r="74" spans="2:3" ht="3" customHeight="1" x14ac:dyDescent="0.35">
      <c r="B74" s="23"/>
      <c r="C74" s="23"/>
    </row>
    <row r="75" spans="2:3" ht="12" customHeight="1" x14ac:dyDescent="0.35"/>
    <row r="76" spans="2:3" ht="101.5" x14ac:dyDescent="0.35">
      <c r="B76" s="20" t="s">
        <v>416</v>
      </c>
      <c r="C76" s="21" t="s">
        <v>417</v>
      </c>
    </row>
    <row r="77" spans="2:3" ht="6" customHeight="1" x14ac:dyDescent="0.35"/>
    <row r="78" spans="2:3" ht="145" x14ac:dyDescent="0.35">
      <c r="C78" s="21" t="s">
        <v>418</v>
      </c>
    </row>
    <row r="79" spans="2:3" ht="6" customHeight="1" x14ac:dyDescent="0.35"/>
    <row r="80" spans="2:3" ht="43.5" x14ac:dyDescent="0.35">
      <c r="C80" s="21" t="s">
        <v>419</v>
      </c>
    </row>
    <row r="84" spans="2:3" ht="32" customHeight="1" x14ac:dyDescent="0.35">
      <c r="B84" s="81" t="s">
        <v>361</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420</v>
      </c>
      <c r="C2" s="83"/>
      <c r="D2" s="83"/>
      <c r="E2" s="83"/>
      <c r="F2" s="83"/>
      <c r="G2" s="83"/>
      <c r="H2" s="83"/>
      <c r="I2" s="83"/>
    </row>
    <row r="4" spans="2:15" ht="18.5" x14ac:dyDescent="0.45">
      <c r="B4" s="40" t="s">
        <v>421</v>
      </c>
    </row>
    <row r="5" spans="2:15" x14ac:dyDescent="0.35">
      <c r="B5" s="42" t="s">
        <v>21</v>
      </c>
      <c r="C5" s="42" t="s">
        <v>422</v>
      </c>
      <c r="D5" s="42" t="s">
        <v>423</v>
      </c>
      <c r="F5" s="84" t="s">
        <v>424</v>
      </c>
      <c r="G5" s="84"/>
      <c r="H5" s="84"/>
      <c r="I5" s="85" t="s">
        <v>425</v>
      </c>
      <c r="J5" s="85"/>
      <c r="K5" s="85"/>
      <c r="L5" s="85"/>
      <c r="M5" s="85"/>
      <c r="N5" s="85"/>
      <c r="O5" s="85"/>
    </row>
    <row r="6" spans="2:15" x14ac:dyDescent="0.35">
      <c r="B6" s="48" t="s">
        <v>426</v>
      </c>
      <c r="C6" s="49">
        <v>72</v>
      </c>
      <c r="D6" s="50" t="s">
        <v>21</v>
      </c>
      <c r="F6" s="84" t="s">
        <v>427</v>
      </c>
      <c r="G6" s="84"/>
      <c r="H6" s="84"/>
      <c r="I6" s="86" t="s">
        <v>428</v>
      </c>
      <c r="J6" s="86"/>
      <c r="K6" s="86"/>
      <c r="L6" s="86"/>
      <c r="M6" s="86"/>
      <c r="N6" s="86"/>
      <c r="O6" s="86"/>
    </row>
    <row r="7" spans="2:15" x14ac:dyDescent="0.35">
      <c r="B7" s="51" t="s">
        <v>429</v>
      </c>
      <c r="C7" s="52">
        <f>C6-C8-C9</f>
        <v>72</v>
      </c>
      <c r="D7" s="53">
        <f>IF(C6&gt;0,C7/C6,0)</f>
        <v>1</v>
      </c>
      <c r="F7" s="84" t="s">
        <v>430</v>
      </c>
      <c r="G7" s="84"/>
      <c r="H7" s="84"/>
      <c r="I7" s="86" t="s">
        <v>428</v>
      </c>
      <c r="J7" s="86"/>
      <c r="K7" s="86"/>
      <c r="L7" s="86"/>
      <c r="M7" s="86"/>
      <c r="N7" s="86"/>
      <c r="O7" s="86"/>
    </row>
    <row r="8" spans="2:15" x14ac:dyDescent="0.35">
      <c r="B8" s="44" t="s">
        <v>431</v>
      </c>
      <c r="C8" s="45">
        <f>COUNTIF('Recommendations'!H:H,"Risk Accepted")</f>
        <v>0</v>
      </c>
      <c r="D8" s="46">
        <f>IF(C6&gt;0,C8/C6,0)</f>
        <v>0</v>
      </c>
      <c r="F8" s="84" t="s">
        <v>432</v>
      </c>
      <c r="G8" s="84"/>
      <c r="H8" s="84"/>
      <c r="I8" s="86" t="s">
        <v>428</v>
      </c>
      <c r="J8" s="86"/>
      <c r="K8" s="86"/>
      <c r="L8" s="86"/>
      <c r="M8" s="86"/>
      <c r="N8" s="86"/>
      <c r="O8" s="86"/>
    </row>
    <row r="9" spans="2:15" x14ac:dyDescent="0.35">
      <c r="B9" s="44" t="s">
        <v>433</v>
      </c>
      <c r="C9" s="45">
        <f>COUNTIF('Recommendations'!H:H,"N/A")</f>
        <v>0</v>
      </c>
      <c r="D9" s="46">
        <f>IF(C6&gt;0,C9/C6,0)</f>
        <v>0</v>
      </c>
      <c r="F9" s="84" t="s">
        <v>434</v>
      </c>
      <c r="G9" s="84"/>
      <c r="H9" s="84"/>
      <c r="I9" s="86" t="s">
        <v>428</v>
      </c>
      <c r="J9" s="86"/>
      <c r="K9" s="86"/>
      <c r="L9" s="86"/>
      <c r="M9" s="86"/>
      <c r="N9" s="86"/>
      <c r="O9" s="86"/>
    </row>
    <row r="12" spans="2:15" ht="18.5" x14ac:dyDescent="0.45">
      <c r="B12" s="40" t="s">
        <v>435</v>
      </c>
    </row>
    <row r="14" spans="2:15" x14ac:dyDescent="0.35">
      <c r="B14" s="54" t="s">
        <v>436</v>
      </c>
    </row>
    <row r="15" spans="2:15" x14ac:dyDescent="0.35">
      <c r="B15" s="42" t="s">
        <v>21</v>
      </c>
      <c r="C15" s="42" t="s">
        <v>437</v>
      </c>
      <c r="D15" s="42" t="s">
        <v>438</v>
      </c>
      <c r="E15" s="42" t="s">
        <v>439</v>
      </c>
      <c r="F15" s="42" t="s">
        <v>440</v>
      </c>
    </row>
    <row r="16" spans="2:15" x14ac:dyDescent="0.35">
      <c r="B16" s="44" t="s">
        <v>441</v>
      </c>
      <c r="C16" s="45">
        <f>COUNTIF('Recommendations'!M:M,"Resolved")</f>
        <v>0</v>
      </c>
      <c r="D16" s="45">
        <f>COUNTIF('Recommendations'!M:M,"Testing")</f>
        <v>0</v>
      </c>
      <c r="E16" s="45">
        <f>COUNTIF('Recommendations'!M:M,"Outstanding")</f>
        <v>72</v>
      </c>
      <c r="F16" s="45">
        <f>SUM(C16:E16)</f>
        <v>72</v>
      </c>
    </row>
    <row r="18" spans="2:6" x14ac:dyDescent="0.35">
      <c r="B18" s="54" t="s">
        <v>442</v>
      </c>
    </row>
    <row r="19" spans="2:6" x14ac:dyDescent="0.35">
      <c r="B19" s="55" t="s">
        <v>21</v>
      </c>
      <c r="C19" s="55" t="s">
        <v>437</v>
      </c>
      <c r="D19" s="55" t="s">
        <v>438</v>
      </c>
      <c r="E19" s="55" t="s">
        <v>439</v>
      </c>
      <c r="F19" s="55" t="s">
        <v>21</v>
      </c>
    </row>
    <row r="20" spans="2:6" x14ac:dyDescent="0.35">
      <c r="B20" s="44" t="s">
        <v>441</v>
      </c>
      <c r="C20" s="46">
        <f>IF(F16&gt;0, C16/F16, 0)</f>
        <v>0</v>
      </c>
      <c r="D20" s="46">
        <f>IF(F16&gt;0, D16/F16, 0)</f>
        <v>0</v>
      </c>
      <c r="E20" s="46">
        <f>IF(F16&gt;0, E16/F16, 0)</f>
        <v>1</v>
      </c>
      <c r="F20" s="47" t="s">
        <v>21</v>
      </c>
    </row>
    <row r="25" spans="2:6" ht="18.5" x14ac:dyDescent="0.45">
      <c r="B25" s="40" t="s">
        <v>443</v>
      </c>
    </row>
    <row r="27" spans="2:6" x14ac:dyDescent="0.35">
      <c r="B27" s="54" t="s">
        <v>436</v>
      </c>
    </row>
    <row r="28" spans="2:6" x14ac:dyDescent="0.35">
      <c r="B28" s="42" t="s">
        <v>3</v>
      </c>
      <c r="C28" s="42" t="s">
        <v>437</v>
      </c>
      <c r="D28" s="42" t="s">
        <v>438</v>
      </c>
      <c r="E28" s="42" t="s">
        <v>439</v>
      </c>
      <c r="F28" s="42" t="s">
        <v>440</v>
      </c>
    </row>
    <row r="29" spans="2:6" x14ac:dyDescent="0.35">
      <c r="B29" s="44" t="s">
        <v>17</v>
      </c>
      <c r="C29" s="45">
        <f>COUNTIFS('Recommendations'!D:D,"ALG",'Recommendations'!M:M,"=Resolved")</f>
        <v>0</v>
      </c>
      <c r="D29" s="45">
        <f>COUNTIFS('Recommendations'!D:D,"=ALG",'Recommendations'!M:M,"=Testing")</f>
        <v>0</v>
      </c>
      <c r="E29" s="45">
        <f>COUNTIFS('Recommendations'!D:D,"=ALG",'Recommendations'!M:M,"=Outstanding")</f>
        <v>12</v>
      </c>
      <c r="F29" s="45">
        <f>SUM(C29:E29)</f>
        <v>12</v>
      </c>
    </row>
    <row r="30" spans="2:6" x14ac:dyDescent="0.35">
      <c r="B30" s="44" t="s">
        <v>27</v>
      </c>
      <c r="C30" s="45">
        <f>COUNTIFS('Recommendations'!D:D,"NDM",'Recommendations'!M:M,"=Resolved")</f>
        <v>0</v>
      </c>
      <c r="D30" s="45">
        <f>COUNTIFS('Recommendations'!D:D,"=NDM",'Recommendations'!M:M,"=Testing")</f>
        <v>0</v>
      </c>
      <c r="E30" s="45">
        <f>COUNTIFS('Recommendations'!D:D,"=NDM",'Recommendations'!M:M,"=Outstanding")</f>
        <v>60</v>
      </c>
      <c r="F30" s="45">
        <f>SUM(C30:E30)</f>
        <v>60</v>
      </c>
    </row>
    <row r="32" spans="2:6" x14ac:dyDescent="0.35">
      <c r="B32" s="54" t="s">
        <v>442</v>
      </c>
    </row>
    <row r="33" spans="2:6" x14ac:dyDescent="0.35">
      <c r="B33" s="55" t="s">
        <v>3</v>
      </c>
      <c r="C33" s="55" t="s">
        <v>437</v>
      </c>
      <c r="D33" s="55" t="s">
        <v>438</v>
      </c>
      <c r="E33" s="55" t="s">
        <v>439</v>
      </c>
      <c r="F33" s="55" t="s">
        <v>21</v>
      </c>
    </row>
    <row r="34" spans="2:6" x14ac:dyDescent="0.35">
      <c r="B34" s="44" t="s">
        <v>17</v>
      </c>
      <c r="C34" s="46">
        <f>IF(F29&gt;0, C29/F29, 0)</f>
        <v>0</v>
      </c>
      <c r="D34" s="46">
        <f>IF(F29&gt;0, D29/F29, 0)</f>
        <v>0</v>
      </c>
      <c r="E34" s="46">
        <f>IF(F29&gt;0, E29/F29, 0)</f>
        <v>1</v>
      </c>
      <c r="F34" s="47" t="s">
        <v>21</v>
      </c>
    </row>
    <row r="35" spans="2:6" x14ac:dyDescent="0.35">
      <c r="B35" s="44" t="s">
        <v>27</v>
      </c>
      <c r="C35" s="46">
        <f>IF(F30&gt;0, C30/F30, 0)</f>
        <v>0</v>
      </c>
      <c r="D35" s="46">
        <f>IF(F30&gt;0, D30/F30, 0)</f>
        <v>0</v>
      </c>
      <c r="E35" s="46">
        <f>IF(F30&gt;0, E30/F30, 0)</f>
        <v>1</v>
      </c>
      <c r="F35" s="47" t="s">
        <v>21</v>
      </c>
    </row>
    <row r="40" spans="2:6" ht="18.5" x14ac:dyDescent="0.45">
      <c r="B40" s="40" t="s">
        <v>444</v>
      </c>
    </row>
    <row r="42" spans="2:6" x14ac:dyDescent="0.35">
      <c r="B42" s="54" t="s">
        <v>436</v>
      </c>
    </row>
    <row r="43" spans="2:6" x14ac:dyDescent="0.35">
      <c r="B43" s="42" t="s">
        <v>6</v>
      </c>
      <c r="C43" s="42" t="s">
        <v>437</v>
      </c>
      <c r="D43" s="42" t="s">
        <v>438</v>
      </c>
      <c r="E43" s="42" t="s">
        <v>439</v>
      </c>
      <c r="F43" s="42" t="s">
        <v>440</v>
      </c>
    </row>
    <row r="44" spans="2:6" x14ac:dyDescent="0.35">
      <c r="B44" s="44" t="s">
        <v>445</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446</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447</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448</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449</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72</v>
      </c>
      <c r="F49" s="45">
        <f t="shared" si="0"/>
        <v>72</v>
      </c>
    </row>
    <row r="51" spans="2:6" x14ac:dyDescent="0.35">
      <c r="B51" s="54" t="s">
        <v>442</v>
      </c>
    </row>
    <row r="52" spans="2:6" x14ac:dyDescent="0.35">
      <c r="B52" s="55" t="s">
        <v>6</v>
      </c>
      <c r="C52" s="55" t="s">
        <v>437</v>
      </c>
      <c r="D52" s="55" t="s">
        <v>438</v>
      </c>
      <c r="E52" s="55" t="s">
        <v>439</v>
      </c>
      <c r="F52" s="55" t="s">
        <v>21</v>
      </c>
    </row>
    <row r="53" spans="2:6" x14ac:dyDescent="0.35">
      <c r="B53" s="44" t="s">
        <v>445</v>
      </c>
      <c r="C53" s="46">
        <f t="shared" ref="C53:C58" si="1">IF(F44&gt;0, C44/F44, 0)</f>
        <v>0</v>
      </c>
      <c r="D53" s="46">
        <f t="shared" ref="D53:D58" si="2">IF(F44&gt;0, D44/F44, 0)</f>
        <v>0</v>
      </c>
      <c r="E53" s="46">
        <f t="shared" ref="E53:E58" si="3">IF(F44&gt;0, E44/F44, 0)</f>
        <v>0</v>
      </c>
      <c r="F53" s="47" t="s">
        <v>21</v>
      </c>
    </row>
    <row r="54" spans="2:6" x14ac:dyDescent="0.35">
      <c r="B54" s="44" t="s">
        <v>446</v>
      </c>
      <c r="C54" s="46">
        <f t="shared" si="1"/>
        <v>0</v>
      </c>
      <c r="D54" s="46">
        <f t="shared" si="2"/>
        <v>0</v>
      </c>
      <c r="E54" s="46">
        <f t="shared" si="3"/>
        <v>0</v>
      </c>
      <c r="F54" s="47" t="s">
        <v>21</v>
      </c>
    </row>
    <row r="55" spans="2:6" x14ac:dyDescent="0.35">
      <c r="B55" s="44" t="s">
        <v>447</v>
      </c>
      <c r="C55" s="46">
        <f t="shared" si="1"/>
        <v>0</v>
      </c>
      <c r="D55" s="46">
        <f t="shared" si="2"/>
        <v>0</v>
      </c>
      <c r="E55" s="46">
        <f t="shared" si="3"/>
        <v>0</v>
      </c>
      <c r="F55" s="47" t="s">
        <v>21</v>
      </c>
    </row>
    <row r="56" spans="2:6" x14ac:dyDescent="0.35">
      <c r="B56" s="44" t="s">
        <v>448</v>
      </c>
      <c r="C56" s="46">
        <f t="shared" si="1"/>
        <v>0</v>
      </c>
      <c r="D56" s="46">
        <f t="shared" si="2"/>
        <v>0</v>
      </c>
      <c r="E56" s="46">
        <f t="shared" si="3"/>
        <v>0</v>
      </c>
      <c r="F56" s="47" t="s">
        <v>21</v>
      </c>
    </row>
    <row r="57" spans="2:6" x14ac:dyDescent="0.35">
      <c r="B57" s="44" t="s">
        <v>449</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450</v>
      </c>
    </row>
    <row r="65" spans="2:6" x14ac:dyDescent="0.35">
      <c r="B65" s="54" t="s">
        <v>436</v>
      </c>
    </row>
    <row r="66" spans="2:6" x14ac:dyDescent="0.35">
      <c r="B66" s="42" t="s">
        <v>2</v>
      </c>
      <c r="C66" s="42" t="s">
        <v>437</v>
      </c>
      <c r="D66" s="42" t="s">
        <v>438</v>
      </c>
      <c r="E66" s="42" t="s">
        <v>439</v>
      </c>
      <c r="F66" s="42" t="s">
        <v>440</v>
      </c>
    </row>
    <row r="67" spans="2:6" x14ac:dyDescent="0.35">
      <c r="B67" s="44" t="s">
        <v>16</v>
      </c>
      <c r="C67" s="45">
        <f>COUNTIFS('Recommendations'!C:C,"CAT II (Medium)",'Recommendations'!M:M,"=Resolved")</f>
        <v>0</v>
      </c>
      <c r="D67" s="45">
        <f>COUNTIFS('Recommendations'!C:C,"=CAT II (Medium)",'Recommendations'!M:M,"=Testing")</f>
        <v>0</v>
      </c>
      <c r="E67" s="45">
        <f>COUNTIFS('Recommendations'!C:C,"=CAT II (Medium)",'Recommendations'!M:M,"=Outstanding")</f>
        <v>64</v>
      </c>
      <c r="F67" s="45">
        <f>SUM(C67:E67)</f>
        <v>64</v>
      </c>
    </row>
    <row r="68" spans="2:6" x14ac:dyDescent="0.35">
      <c r="B68" s="44" t="s">
        <v>91</v>
      </c>
      <c r="C68" s="45">
        <f>COUNTIFS('Recommendations'!C:C,"CAT III (Low)",'Recommendations'!M:M,"=Resolved")</f>
        <v>0</v>
      </c>
      <c r="D68" s="45">
        <f>COUNTIFS('Recommendations'!C:C,"=CAT III (Low)",'Recommendations'!M:M,"=Testing")</f>
        <v>0</v>
      </c>
      <c r="E68" s="45">
        <f>COUNTIFS('Recommendations'!C:C,"=CAT III (Low)",'Recommendations'!M:M,"=Outstanding")</f>
        <v>8</v>
      </c>
      <c r="F68" s="45">
        <f>SUM(C68:E68)</f>
        <v>8</v>
      </c>
    </row>
    <row r="70" spans="2:6" x14ac:dyDescent="0.35">
      <c r="B70" s="54" t="s">
        <v>442</v>
      </c>
    </row>
    <row r="71" spans="2:6" x14ac:dyDescent="0.35">
      <c r="B71" s="55" t="s">
        <v>2</v>
      </c>
      <c r="C71" s="55" t="s">
        <v>437</v>
      </c>
      <c r="D71" s="55" t="s">
        <v>438</v>
      </c>
      <c r="E71" s="55" t="s">
        <v>439</v>
      </c>
      <c r="F71" s="55" t="s">
        <v>21</v>
      </c>
    </row>
    <row r="72" spans="2:6" x14ac:dyDescent="0.35">
      <c r="B72" s="44" t="s">
        <v>16</v>
      </c>
      <c r="C72" s="46">
        <f>IF(F67&gt;0, C67/F67, 0)</f>
        <v>0</v>
      </c>
      <c r="D72" s="46">
        <f>IF(F67&gt;0, D67/F67, 0)</f>
        <v>0</v>
      </c>
      <c r="E72" s="46">
        <f>IF(F67&gt;0, E67/F67, 0)</f>
        <v>1</v>
      </c>
      <c r="F72" s="47" t="s">
        <v>21</v>
      </c>
    </row>
    <row r="73" spans="2:6" x14ac:dyDescent="0.35">
      <c r="B73" s="44" t="s">
        <v>91</v>
      </c>
      <c r="C73" s="46">
        <f>IF(F68&gt;0, C68/F68, 0)</f>
        <v>0</v>
      </c>
      <c r="D73" s="46">
        <f>IF(F68&gt;0, D68/F68, 0)</f>
        <v>0</v>
      </c>
      <c r="E73" s="46">
        <f>IF(F68&gt;0, E68/F68, 0)</f>
        <v>1</v>
      </c>
      <c r="F73" s="47" t="s">
        <v>21</v>
      </c>
    </row>
    <row r="78" spans="2:6" ht="18.5" x14ac:dyDescent="0.45">
      <c r="B78" s="40" t="s">
        <v>451</v>
      </c>
    </row>
    <row r="80" spans="2:6" x14ac:dyDescent="0.35">
      <c r="B80" s="54" t="s">
        <v>436</v>
      </c>
    </row>
    <row r="81" spans="2:6" x14ac:dyDescent="0.35">
      <c r="B81" s="42" t="s">
        <v>4</v>
      </c>
      <c r="C81" s="42" t="s">
        <v>437</v>
      </c>
      <c r="D81" s="42" t="s">
        <v>438</v>
      </c>
      <c r="E81" s="42" t="s">
        <v>439</v>
      </c>
      <c r="F81" s="42" t="s">
        <v>440</v>
      </c>
    </row>
    <row r="82" spans="2:6" x14ac:dyDescent="0.35">
      <c r="B82" s="44" t="s">
        <v>452</v>
      </c>
      <c r="C82" s="45">
        <f>COUNTIFS('Recommendations'!E:E,"Must",'Recommendations'!M:M,"=Resolved")</f>
        <v>0</v>
      </c>
      <c r="D82" s="45">
        <f>COUNTIFS('Recommendations'!E:E,"=Must",'Recommendations'!M:M,"=Testing")</f>
        <v>0</v>
      </c>
      <c r="E82" s="45">
        <f>COUNTIFS('Recommendations'!E:E,"=Must",'Recommendations'!M:M,"=Outstanding")</f>
        <v>0</v>
      </c>
      <c r="F82" s="45">
        <f>SUM(C82:E82)</f>
        <v>0</v>
      </c>
    </row>
    <row r="83" spans="2:6" x14ac:dyDescent="0.35">
      <c r="B83" s="44" t="s">
        <v>453</v>
      </c>
      <c r="C83" s="45">
        <f>COUNTIFS('Recommendations'!E:E,"Should",'Recommendations'!M:M,"=Resolved")</f>
        <v>0</v>
      </c>
      <c r="D83" s="45">
        <f>COUNTIFS('Recommendations'!E:E,"=Should",'Recommendations'!M:M,"=Testing")</f>
        <v>0</v>
      </c>
      <c r="E83" s="45">
        <f>COUNTIFS('Recommendations'!E:E,"=Should",'Recommendations'!M:M,"=Outstanding")</f>
        <v>0</v>
      </c>
      <c r="F83" s="45">
        <f>SUM(C83:E83)</f>
        <v>0</v>
      </c>
    </row>
    <row r="84" spans="2:6" x14ac:dyDescent="0.35">
      <c r="B84" s="44" t="s">
        <v>454</v>
      </c>
      <c r="C84" s="45">
        <f>COUNTIFS('Recommendations'!E:E,"Could",'Recommendations'!M:M,"=Resolved")</f>
        <v>0</v>
      </c>
      <c r="D84" s="45">
        <f>COUNTIFS('Recommendations'!E:E,"=Could",'Recommendations'!M:M,"=Testing")</f>
        <v>0</v>
      </c>
      <c r="E84" s="45">
        <f>COUNTIFS('Recommendations'!E:E,"=Could",'Recommendations'!M:M,"=Outstanding")</f>
        <v>0</v>
      </c>
      <c r="F84" s="45">
        <f>SUM(C84:E84)</f>
        <v>0</v>
      </c>
    </row>
    <row r="85" spans="2:6" x14ac:dyDescent="0.35">
      <c r="B85" s="44" t="s">
        <v>455</v>
      </c>
      <c r="C85" s="45">
        <f>COUNTIFS('Recommendations'!E:E,"Won't",'Recommendations'!M:M,"=Resolved")</f>
        <v>0</v>
      </c>
      <c r="D85" s="45">
        <f>COUNTIFS('Recommendations'!E:E,"=Won't",'Recommendations'!M:M,"=Testing")</f>
        <v>0</v>
      </c>
      <c r="E85" s="45">
        <f>COUNTIFS('Recommendations'!E:E,"=Won't",'Recommendations'!M:M,"=Outstanding")</f>
        <v>0</v>
      </c>
      <c r="F85" s="45">
        <f>SUM(C85:E85)</f>
        <v>0</v>
      </c>
    </row>
    <row r="86" spans="2:6" x14ac:dyDescent="0.35">
      <c r="B86" s="44" t="s">
        <v>18</v>
      </c>
      <c r="C86" s="45">
        <f>COUNTIFS('Recommendations'!E:E,"Unassigned",'Recommendations'!M:M,"=Resolved")</f>
        <v>0</v>
      </c>
      <c r="D86" s="45">
        <f>COUNTIFS('Recommendations'!E:E,"=Unassigned",'Recommendations'!M:M,"=Testing")</f>
        <v>0</v>
      </c>
      <c r="E86" s="45">
        <f>COUNTIFS('Recommendations'!E:E,"=Unassigned",'Recommendations'!M:M,"=Outstanding")</f>
        <v>72</v>
      </c>
      <c r="F86" s="45">
        <f>SUM(C86:E86)</f>
        <v>72</v>
      </c>
    </row>
    <row r="88" spans="2:6" x14ac:dyDescent="0.35">
      <c r="B88" s="54" t="s">
        <v>442</v>
      </c>
    </row>
    <row r="89" spans="2:6" x14ac:dyDescent="0.35">
      <c r="B89" s="55" t="s">
        <v>4</v>
      </c>
      <c r="C89" s="55" t="s">
        <v>437</v>
      </c>
      <c r="D89" s="55" t="s">
        <v>438</v>
      </c>
      <c r="E89" s="55" t="s">
        <v>439</v>
      </c>
      <c r="F89" s="55" t="s">
        <v>21</v>
      </c>
    </row>
    <row r="90" spans="2:6" x14ac:dyDescent="0.35">
      <c r="B90" s="44" t="s">
        <v>452</v>
      </c>
      <c r="C90" s="46">
        <f>IF(F82&gt;0, C82/F82, 0)</f>
        <v>0</v>
      </c>
      <c r="D90" s="46">
        <f>IF(F82&gt;0, D82/F82, 0)</f>
        <v>0</v>
      </c>
      <c r="E90" s="46">
        <f>IF(F82&gt;0, E82/F82, 0)</f>
        <v>0</v>
      </c>
      <c r="F90" s="47" t="s">
        <v>21</v>
      </c>
    </row>
    <row r="91" spans="2:6" x14ac:dyDescent="0.35">
      <c r="B91" s="44" t="s">
        <v>453</v>
      </c>
      <c r="C91" s="46">
        <f>IF(F83&gt;0, C83/F83, 0)</f>
        <v>0</v>
      </c>
      <c r="D91" s="46">
        <f>IF(F83&gt;0, D83/F83, 0)</f>
        <v>0</v>
      </c>
      <c r="E91" s="46">
        <f>IF(F83&gt;0, E83/F83, 0)</f>
        <v>0</v>
      </c>
      <c r="F91" s="47" t="s">
        <v>21</v>
      </c>
    </row>
    <row r="92" spans="2:6" x14ac:dyDescent="0.35">
      <c r="B92" s="44" t="s">
        <v>454</v>
      </c>
      <c r="C92" s="46">
        <f>IF(F84&gt;0, C84/F84, 0)</f>
        <v>0</v>
      </c>
      <c r="D92" s="46">
        <f>IF(F84&gt;0, D84/F84, 0)</f>
        <v>0</v>
      </c>
      <c r="E92" s="46">
        <f>IF(F84&gt;0, E84/F84, 0)</f>
        <v>0</v>
      </c>
      <c r="F92" s="47" t="s">
        <v>21</v>
      </c>
    </row>
    <row r="93" spans="2:6" x14ac:dyDescent="0.35">
      <c r="B93" s="44" t="s">
        <v>455</v>
      </c>
      <c r="C93" s="46">
        <f>IF(F85&gt;0, C85/F85, 0)</f>
        <v>0</v>
      </c>
      <c r="D93" s="46">
        <f>IF(F85&gt;0, D85/F85, 0)</f>
        <v>0</v>
      </c>
      <c r="E93" s="46">
        <f>IF(F85&gt;0, E85/F85, 0)</f>
        <v>0</v>
      </c>
      <c r="F93" s="47" t="s">
        <v>21</v>
      </c>
    </row>
    <row r="94" spans="2:6" x14ac:dyDescent="0.35">
      <c r="B94" s="44" t="s">
        <v>18</v>
      </c>
      <c r="C94" s="46">
        <f>IF(F86&gt;0, C86/F86, 0)</f>
        <v>0</v>
      </c>
      <c r="D94" s="46">
        <f>IF(F86&gt;0, D86/F86, 0)</f>
        <v>0</v>
      </c>
      <c r="E94" s="46">
        <f>IF(F86&gt;0, E86/F86, 0)</f>
        <v>1</v>
      </c>
      <c r="F94" s="47" t="s">
        <v>21</v>
      </c>
    </row>
    <row r="99" spans="2:6" ht="18.5" x14ac:dyDescent="0.45">
      <c r="B99" s="40" t="s">
        <v>456</v>
      </c>
    </row>
    <row r="101" spans="2:6" x14ac:dyDescent="0.35">
      <c r="B101" s="54" t="s">
        <v>436</v>
      </c>
    </row>
    <row r="102" spans="2:6" x14ac:dyDescent="0.35">
      <c r="B102" s="42" t="s">
        <v>457</v>
      </c>
      <c r="C102" s="42" t="s">
        <v>437</v>
      </c>
      <c r="D102" s="42" t="s">
        <v>438</v>
      </c>
      <c r="E102" s="42" t="s">
        <v>439</v>
      </c>
      <c r="F102" s="42" t="s">
        <v>440</v>
      </c>
    </row>
    <row r="103" spans="2:6" x14ac:dyDescent="0.35">
      <c r="B103" s="44" t="s">
        <v>458</v>
      </c>
      <c r="C103" s="45">
        <f>COUNTIFS('Recommendations'!F:F,"Low",'Recommendations'!M:M,"=Resolved")</f>
        <v>0</v>
      </c>
      <c r="D103" s="45">
        <f>COUNTIFS('Recommendations'!F:F,"=Low",'Recommendations'!M:M,"=Testing")</f>
        <v>0</v>
      </c>
      <c r="E103" s="45">
        <f>COUNTIFS('Recommendations'!F:F,"=Low",'Recommendations'!M:M,"=Outstanding")</f>
        <v>0</v>
      </c>
      <c r="F103" s="45">
        <f>SUM(C103:E103)</f>
        <v>0</v>
      </c>
    </row>
    <row r="104" spans="2:6" x14ac:dyDescent="0.35">
      <c r="B104" s="44" t="s">
        <v>459</v>
      </c>
      <c r="C104" s="45">
        <f>COUNTIFS('Recommendations'!F:F,"Medium",'Recommendations'!M:M,"=Resolved")</f>
        <v>0</v>
      </c>
      <c r="D104" s="45">
        <f>COUNTIFS('Recommendations'!F:F,"=Medium",'Recommendations'!M:M,"=Testing")</f>
        <v>0</v>
      </c>
      <c r="E104" s="45">
        <f>COUNTIFS('Recommendations'!F:F,"=Medium",'Recommendations'!M:M,"=Outstanding")</f>
        <v>0</v>
      </c>
      <c r="F104" s="45">
        <f>SUM(C104:E104)</f>
        <v>0</v>
      </c>
    </row>
    <row r="105" spans="2:6" x14ac:dyDescent="0.35">
      <c r="B105" s="44" t="s">
        <v>460</v>
      </c>
      <c r="C105" s="45">
        <f>COUNTIFS('Recommendations'!F:F,"High",'Recommendations'!M:M,"=Resolved")</f>
        <v>0</v>
      </c>
      <c r="D105" s="45">
        <f>COUNTIFS('Recommendations'!F:F,"=High",'Recommendations'!M:M,"=Testing")</f>
        <v>0</v>
      </c>
      <c r="E105" s="45">
        <f>COUNTIFS('Recommendations'!F:F,"=High",'Recommendations'!M:M,"=Outstanding")</f>
        <v>0</v>
      </c>
      <c r="F105" s="45">
        <f>SUM(C105:E105)</f>
        <v>0</v>
      </c>
    </row>
    <row r="106" spans="2:6" x14ac:dyDescent="0.35">
      <c r="B106" s="44" t="s">
        <v>19</v>
      </c>
      <c r="C106" s="45">
        <f>COUNTIFS('Recommendations'!F:F,"Unassessed",'Recommendations'!M:M,"=Resolved")</f>
        <v>0</v>
      </c>
      <c r="D106" s="45">
        <f>COUNTIFS('Recommendations'!F:F,"=Unassessed",'Recommendations'!M:M,"=Testing")</f>
        <v>0</v>
      </c>
      <c r="E106" s="45">
        <f>COUNTIFS('Recommendations'!F:F,"=Unassessed",'Recommendations'!M:M,"=Outstanding")</f>
        <v>72</v>
      </c>
      <c r="F106" s="45">
        <f>SUM(C106:E106)</f>
        <v>72</v>
      </c>
    </row>
    <row r="108" spans="2:6" x14ac:dyDescent="0.35">
      <c r="B108" s="54" t="s">
        <v>442</v>
      </c>
    </row>
    <row r="109" spans="2:6" x14ac:dyDescent="0.35">
      <c r="B109" s="55" t="s">
        <v>457</v>
      </c>
      <c r="C109" s="55" t="s">
        <v>437</v>
      </c>
      <c r="D109" s="55" t="s">
        <v>438</v>
      </c>
      <c r="E109" s="55" t="s">
        <v>439</v>
      </c>
      <c r="F109" s="55" t="s">
        <v>21</v>
      </c>
    </row>
    <row r="110" spans="2:6" x14ac:dyDescent="0.35">
      <c r="B110" s="44" t="s">
        <v>458</v>
      </c>
      <c r="C110" s="46">
        <f>IF(F103&gt;0, C103/F103, 0)</f>
        <v>0</v>
      </c>
      <c r="D110" s="46">
        <f>IF(F103&gt;0, D103/F103, 0)</f>
        <v>0</v>
      </c>
      <c r="E110" s="46">
        <f>IF(F103&gt;0, E103/F103, 0)</f>
        <v>0</v>
      </c>
      <c r="F110" s="47" t="s">
        <v>21</v>
      </c>
    </row>
    <row r="111" spans="2:6" x14ac:dyDescent="0.35">
      <c r="B111" s="44" t="s">
        <v>459</v>
      </c>
      <c r="C111" s="46">
        <f>IF(F104&gt;0, C104/F104, 0)</f>
        <v>0</v>
      </c>
      <c r="D111" s="46">
        <f>IF(F104&gt;0, D104/F104, 0)</f>
        <v>0</v>
      </c>
      <c r="E111" s="46">
        <f>IF(F104&gt;0, E104/F104, 0)</f>
        <v>0</v>
      </c>
      <c r="F111" s="47" t="s">
        <v>21</v>
      </c>
    </row>
    <row r="112" spans="2:6" x14ac:dyDescent="0.35">
      <c r="B112" s="44" t="s">
        <v>460</v>
      </c>
      <c r="C112" s="46">
        <f>IF(F105&gt;0, C105/F105, 0)</f>
        <v>0</v>
      </c>
      <c r="D112" s="46">
        <f>IF(F105&gt;0, D105/F105, 0)</f>
        <v>0</v>
      </c>
      <c r="E112" s="46">
        <f>IF(F105&gt;0, E105/F105, 0)</f>
        <v>0</v>
      </c>
      <c r="F112" s="47" t="s">
        <v>21</v>
      </c>
    </row>
    <row r="113" spans="2:15" x14ac:dyDescent="0.35">
      <c r="B113" s="44" t="s">
        <v>19</v>
      </c>
      <c r="C113" s="46">
        <f>IF(F106&gt;0, C106/F106, 0)</f>
        <v>0</v>
      </c>
      <c r="D113" s="46">
        <f>IF(F106&gt;0, D106/F106, 0)</f>
        <v>0</v>
      </c>
      <c r="E113" s="46">
        <f>IF(F106&gt;0, E106/F106, 0)</f>
        <v>1</v>
      </c>
      <c r="F113" s="47" t="s">
        <v>21</v>
      </c>
    </row>
    <row r="118" spans="2:15" ht="18.5" x14ac:dyDescent="0.45">
      <c r="B118" s="40" t="s">
        <v>461</v>
      </c>
      <c r="J118" s="40" t="s">
        <v>462</v>
      </c>
    </row>
    <row r="119" spans="2:15" x14ac:dyDescent="0.35">
      <c r="B119" s="42" t="s">
        <v>6</v>
      </c>
      <c r="C119" s="87" t="s">
        <v>463</v>
      </c>
      <c r="D119" s="87"/>
      <c r="E119" s="42" t="s">
        <v>429</v>
      </c>
      <c r="F119" s="42" t="s">
        <v>437</v>
      </c>
      <c r="G119" s="87" t="s">
        <v>464</v>
      </c>
      <c r="H119" s="87"/>
      <c r="J119" s="42" t="s">
        <v>6</v>
      </c>
      <c r="K119" s="42" t="s">
        <v>452</v>
      </c>
      <c r="L119" s="42" t="s">
        <v>453</v>
      </c>
      <c r="M119" s="42" t="s">
        <v>454</v>
      </c>
      <c r="N119" s="42" t="s">
        <v>455</v>
      </c>
      <c r="O119" s="42" t="s">
        <v>18</v>
      </c>
    </row>
    <row r="120" spans="2:15" x14ac:dyDescent="0.35">
      <c r="B120" s="48" t="s">
        <v>445</v>
      </c>
      <c r="C120" s="88" t="s">
        <v>21</v>
      </c>
      <c r="D120" s="88"/>
      <c r="E120" s="45">
        <f>COUNTIF('Recommendations'!G:G,"Phase1")-COUNTIFS('Recommendations'!G:G,"Phase1",'Recommendations'!H:H,"Risk Accepted")-COUNTIFS('Recommendations'!G:G,"Phase1",'Recommendations'!H:H,"N/A")</f>
        <v>0</v>
      </c>
      <c r="F120" s="45">
        <f>COUNTIFS('Recommendations'!G:G,"Phase1",'Recommendations'!M:M,"Resolved")</f>
        <v>0</v>
      </c>
      <c r="G120" s="89">
        <f t="shared" ref="G120:G125" si="4">IF(E120&gt;0,F120/E120,0)</f>
        <v>0</v>
      </c>
      <c r="H120" s="89"/>
      <c r="J120" s="48" t="s">
        <v>445</v>
      </c>
      <c r="K120" s="45">
        <f>COUNTIFS('Recommendations'!G:G,"Phase1",'Recommendations'!E:E,"Must")</f>
        <v>0</v>
      </c>
      <c r="L120" s="45">
        <f>COUNTIFS('Recommendations'!G:G,"Phase1",'Recommendations'!E:E,"Should")</f>
        <v>0</v>
      </c>
      <c r="M120" s="45">
        <f>COUNTIFS('Recommendations'!G:G,"Phase1",'Recommendations'!E:E,"Could")</f>
        <v>0</v>
      </c>
      <c r="N120" s="45">
        <f>COUNTIFS('Recommendations'!G:G,"Phase1",'Recommendations'!E:E,"Won't")</f>
        <v>0</v>
      </c>
      <c r="O120" s="45">
        <f>COUNTIFS('Recommendations'!G:G,"Phase1",'Recommendations'!E:E,"Unassigned")</f>
        <v>0</v>
      </c>
    </row>
    <row r="121" spans="2:15" x14ac:dyDescent="0.35">
      <c r="B121" s="48" t="s">
        <v>446</v>
      </c>
      <c r="C121" s="88" t="s">
        <v>21</v>
      </c>
      <c r="D121" s="88"/>
      <c r="E121" s="45">
        <f>COUNTIF('Recommendations'!G:G,"Phase2")-COUNTIFS('Recommendations'!G:G,"Phase2",'Recommendations'!H:H,"Risk Accepted")-COUNTIFS('Recommendations'!G:G,"Phase2",'Recommendations'!H:H,"N/A")</f>
        <v>0</v>
      </c>
      <c r="F121" s="45">
        <f>COUNTIFS('Recommendations'!G:G,"Phase2",'Recommendations'!M:M,"Resolved")</f>
        <v>0</v>
      </c>
      <c r="G121" s="89">
        <f t="shared" si="4"/>
        <v>0</v>
      </c>
      <c r="H121" s="89"/>
      <c r="J121" s="48" t="s">
        <v>446</v>
      </c>
      <c r="K121" s="45">
        <f>COUNTIFS('Recommendations'!G:G,"Phase2",'Recommendations'!E:E,"Must")</f>
        <v>0</v>
      </c>
      <c r="L121" s="45">
        <f>COUNTIFS('Recommendations'!G:G,"Phase2",'Recommendations'!E:E,"Should")</f>
        <v>0</v>
      </c>
      <c r="M121" s="45">
        <f>COUNTIFS('Recommendations'!G:G,"Phase2",'Recommendations'!E:E,"Could")</f>
        <v>0</v>
      </c>
      <c r="N121" s="45">
        <f>COUNTIFS('Recommendations'!G:G,"Phase2",'Recommendations'!E:E,"Won't")</f>
        <v>0</v>
      </c>
      <c r="O121" s="45">
        <f>COUNTIFS('Recommendations'!G:G,"Phase2",'Recommendations'!E:E,"Unassigned")</f>
        <v>0</v>
      </c>
    </row>
    <row r="122" spans="2:15" x14ac:dyDescent="0.35">
      <c r="B122" s="48" t="s">
        <v>447</v>
      </c>
      <c r="C122" s="88" t="s">
        <v>21</v>
      </c>
      <c r="D122" s="88"/>
      <c r="E122" s="45">
        <f>COUNTIF('Recommendations'!G:G,"Phase3")-COUNTIFS('Recommendations'!G:G,"Phase3",'Recommendations'!H:H,"Risk Accepted")-COUNTIFS('Recommendations'!G:G,"Phase3",'Recommendations'!H:H,"N/A")</f>
        <v>0</v>
      </c>
      <c r="F122" s="45">
        <f>COUNTIFS('Recommendations'!G:G,"Phase3",'Recommendations'!M:M,"Resolved")</f>
        <v>0</v>
      </c>
      <c r="G122" s="89">
        <f t="shared" si="4"/>
        <v>0</v>
      </c>
      <c r="H122" s="89"/>
      <c r="J122" s="48" t="s">
        <v>447</v>
      </c>
      <c r="K122" s="45">
        <f>COUNTIFS('Recommendations'!G:G,"Phase3",'Recommendations'!E:E,"Must")</f>
        <v>0</v>
      </c>
      <c r="L122" s="45">
        <f>COUNTIFS('Recommendations'!G:G,"Phase3",'Recommendations'!E:E,"Should")</f>
        <v>0</v>
      </c>
      <c r="M122" s="45">
        <f>COUNTIFS('Recommendations'!G:G,"Phase3",'Recommendations'!E:E,"Could")</f>
        <v>0</v>
      </c>
      <c r="N122" s="45">
        <f>COUNTIFS('Recommendations'!G:G,"Phase3",'Recommendations'!E:E,"Won't")</f>
        <v>0</v>
      </c>
      <c r="O122" s="45">
        <f>COUNTIFS('Recommendations'!G:G,"Phase3",'Recommendations'!E:E,"Unassigned")</f>
        <v>0</v>
      </c>
    </row>
    <row r="123" spans="2:15" x14ac:dyDescent="0.35">
      <c r="B123" s="48" t="s">
        <v>448</v>
      </c>
      <c r="C123" s="88" t="s">
        <v>21</v>
      </c>
      <c r="D123" s="88"/>
      <c r="E123" s="45">
        <f>COUNTIF('Recommendations'!G:G,"Phase4")-COUNTIFS('Recommendations'!G:G,"Phase4",'Recommendations'!H:H,"Risk Accepted")-COUNTIFS('Recommendations'!G:G,"Phase4",'Recommendations'!H:H,"N/A")</f>
        <v>0</v>
      </c>
      <c r="F123" s="45">
        <f>COUNTIFS('Recommendations'!G:G,"Phase4",'Recommendations'!M:M,"Resolved")</f>
        <v>0</v>
      </c>
      <c r="G123" s="89">
        <f t="shared" si="4"/>
        <v>0</v>
      </c>
      <c r="H123" s="89"/>
      <c r="J123" s="48" t="s">
        <v>448</v>
      </c>
      <c r="K123" s="45">
        <f>COUNTIFS('Recommendations'!G:G,"Phase4",'Recommendations'!E:E,"Must")</f>
        <v>0</v>
      </c>
      <c r="L123" s="45">
        <f>COUNTIFS('Recommendations'!G:G,"Phase4",'Recommendations'!E:E,"Should")</f>
        <v>0</v>
      </c>
      <c r="M123" s="45">
        <f>COUNTIFS('Recommendations'!G:G,"Phase4",'Recommendations'!E:E,"Could")</f>
        <v>0</v>
      </c>
      <c r="N123" s="45">
        <f>COUNTIFS('Recommendations'!G:G,"Phase4",'Recommendations'!E:E,"Won't")</f>
        <v>0</v>
      </c>
      <c r="O123" s="45">
        <f>COUNTIFS('Recommendations'!G:G,"Phase4",'Recommendations'!E:E,"Unassigned")</f>
        <v>0</v>
      </c>
    </row>
    <row r="124" spans="2:15" x14ac:dyDescent="0.35">
      <c r="B124" s="48" t="s">
        <v>449</v>
      </c>
      <c r="C124" s="88" t="s">
        <v>21</v>
      </c>
      <c r="D124" s="88"/>
      <c r="E124" s="45">
        <f>COUNTIF('Recommendations'!G:G,"Phase5")-COUNTIFS('Recommendations'!G:G,"Phase5",'Recommendations'!H:H,"Risk Accepted")-COUNTIFS('Recommendations'!G:G,"Phase5",'Recommendations'!H:H,"N/A")</f>
        <v>0</v>
      </c>
      <c r="F124" s="45">
        <f>COUNTIFS('Recommendations'!G:G,"Phase5",'Recommendations'!M:M,"Resolved")</f>
        <v>0</v>
      </c>
      <c r="G124" s="89">
        <f t="shared" si="4"/>
        <v>0</v>
      </c>
      <c r="H124" s="89"/>
      <c r="J124" s="48" t="s">
        <v>449</v>
      </c>
      <c r="K124" s="45">
        <f>COUNTIFS('Recommendations'!G:G,"Phase5",'Recommendations'!E:E,"Must")</f>
        <v>0</v>
      </c>
      <c r="L124" s="45">
        <f>COUNTIFS('Recommendations'!G:G,"Phase5",'Recommendations'!E:E,"Should")</f>
        <v>0</v>
      </c>
      <c r="M124" s="45">
        <f>COUNTIFS('Recommendations'!G:G,"Phase5",'Recommendations'!E:E,"Could")</f>
        <v>0</v>
      </c>
      <c r="N124" s="45">
        <f>COUNTIFS('Recommendations'!G:G,"Phase5",'Recommendations'!E:E,"Won't")</f>
        <v>0</v>
      </c>
      <c r="O124" s="45">
        <f>COUNTIFS('Recommendations'!G:G,"Phase5",'Recommendations'!E:E,"Unassigned")</f>
        <v>0</v>
      </c>
    </row>
    <row r="125" spans="2:15" x14ac:dyDescent="0.35">
      <c r="B125" s="48" t="s">
        <v>20</v>
      </c>
      <c r="C125" s="88" t="s">
        <v>21</v>
      </c>
      <c r="D125" s="88"/>
      <c r="E125" s="45">
        <f>COUNTIF('Recommendations'!G:G,"Pending")-COUNTIFS('Recommendations'!G:G,"Pending",'Recommendations'!H:H,"Risk Accepted")-COUNTIFS('Recommendations'!G:G,"Pending",'Recommendations'!H:H,"N/A")</f>
        <v>72</v>
      </c>
      <c r="F125" s="45">
        <f>COUNTIFS('Recommendations'!G:G,"Pending",'Recommendations'!M:M,"Resolved")</f>
        <v>0</v>
      </c>
      <c r="G125" s="89">
        <f t="shared" si="4"/>
        <v>0</v>
      </c>
      <c r="H125" s="89"/>
      <c r="J125" s="48" t="s">
        <v>20</v>
      </c>
      <c r="K125" s="45">
        <f>COUNTIFS('Recommendations'!G:G,"Pending",'Recommendations'!E:E,"Must")</f>
        <v>0</v>
      </c>
      <c r="L125" s="45">
        <f>COUNTIFS('Recommendations'!G:G,"Pending",'Recommendations'!E:E,"Should")</f>
        <v>0</v>
      </c>
      <c r="M125" s="45">
        <f>COUNTIFS('Recommendations'!G:G,"Pending",'Recommendations'!E:E,"Could")</f>
        <v>0</v>
      </c>
      <c r="N125" s="45">
        <f>COUNTIFS('Recommendations'!G:G,"Pending",'Recommendations'!E:E,"Won't")</f>
        <v>0</v>
      </c>
      <c r="O125" s="45">
        <f>COUNTIFS('Recommendations'!G:G,"Pending",'Recommendations'!E:E,"Unassigned")</f>
        <v>72</v>
      </c>
    </row>
    <row r="132" spans="2:24" ht="21" x14ac:dyDescent="0.5">
      <c r="B132" s="40" t="s">
        <v>465</v>
      </c>
      <c r="P132" s="57" t="s">
        <v>466</v>
      </c>
    </row>
    <row r="134" spans="2:24" ht="60" customHeight="1" x14ac:dyDescent="0.35">
      <c r="B134" s="90" t="s">
        <v>467</v>
      </c>
      <c r="C134" s="83"/>
      <c r="D134" s="83"/>
      <c r="E134" s="83"/>
      <c r="F134" s="83"/>
      <c r="P134" s="90" t="s">
        <v>468</v>
      </c>
      <c r="Q134" s="83"/>
      <c r="R134" s="83"/>
      <c r="S134" s="83"/>
      <c r="T134" s="83"/>
      <c r="U134" s="83"/>
      <c r="V134" s="83"/>
      <c r="W134" s="83"/>
    </row>
    <row r="136" spans="2:24" ht="30" customHeight="1" x14ac:dyDescent="0.35">
      <c r="P136" s="58" t="s">
        <v>469</v>
      </c>
      <c r="Q136" s="59">
        <f>C16</f>
        <v>0</v>
      </c>
      <c r="R136" s="60"/>
      <c r="S136" s="59">
        <f>C82</f>
        <v>0</v>
      </c>
      <c r="T136" s="60"/>
      <c r="U136" s="59">
        <f>C83</f>
        <v>0</v>
      </c>
      <c r="V136" s="60"/>
      <c r="W136" s="59">
        <f>C84</f>
        <v>0</v>
      </c>
      <c r="X136" s="60"/>
    </row>
    <row r="137" spans="2:24" ht="35" customHeight="1" x14ac:dyDescent="0.35">
      <c r="P137" s="61" t="s">
        <v>470</v>
      </c>
      <c r="Q137" s="61" t="s">
        <v>471</v>
      </c>
      <c r="R137" s="61" t="s">
        <v>472</v>
      </c>
      <c r="S137" s="61" t="s">
        <v>473</v>
      </c>
      <c r="T137" s="61" t="s">
        <v>474</v>
      </c>
      <c r="U137" s="61" t="s">
        <v>475</v>
      </c>
      <c r="V137" s="61" t="s">
        <v>476</v>
      </c>
      <c r="W137" s="61" t="s">
        <v>477</v>
      </c>
      <c r="X137" s="61" t="s">
        <v>478</v>
      </c>
    </row>
    <row r="138" spans="2:24" x14ac:dyDescent="0.35">
      <c r="O138" s="62" t="s">
        <v>479</v>
      </c>
      <c r="P138" s="63" t="s">
        <v>480</v>
      </c>
      <c r="Q138" s="64">
        <v>0</v>
      </c>
      <c r="R138" s="65">
        <f>IF(Dashboard!F16&gt;0, Q138/Dashboard!F16, "")</f>
        <v>0</v>
      </c>
      <c r="S138" s="64">
        <v>0</v>
      </c>
      <c r="T138" s="65" t="str">
        <f>IF(AND(NOT(ISBLANK(S138)),Dashboard!F82&gt;0), S138/Dashboard!F82, "")</f>
        <v/>
      </c>
      <c r="U138" s="64">
        <v>0</v>
      </c>
      <c r="V138" s="65" t="str">
        <f>IF(AND(NOT(ISBLANK(U138)),Dashboard!F83&gt;0), U138/Dashboard!F83, "")</f>
        <v/>
      </c>
      <c r="W138" s="64">
        <v>0</v>
      </c>
      <c r="X138" s="65" t="str">
        <f>IF(AND(NOT(ISBLANK(W138)),Dashboard!F84&gt;0), W138/Dashboard!F84, "")</f>
        <v/>
      </c>
    </row>
    <row r="139" spans="2:24" x14ac:dyDescent="0.35">
      <c r="P139" s="56"/>
      <c r="Q139" s="43"/>
      <c r="R139" s="46" t="str">
        <f>IF(AND(NOT(ISBLANK(Q139)),Dashboard!F16&gt;0), Q139/Dashboard!F16, "")</f>
        <v/>
      </c>
      <c r="S139" s="43"/>
      <c r="T139" s="46" t="str">
        <f>IF(AND(NOT(ISBLANK(S139)),Dashboard!F82&gt;0), S139/Dashboard!F82, "")</f>
        <v/>
      </c>
      <c r="U139" s="43"/>
      <c r="V139" s="46" t="str">
        <f>IF(AND(NOT(ISBLANK(U139)),Dashboard!F83&gt;0), U139/Dashboard!F83, "")</f>
        <v/>
      </c>
      <c r="W139" s="43"/>
      <c r="X139" s="46" t="str">
        <f>IF(AND(NOT(ISBLANK(W139)),Dashboard!F84&gt;0), W139/Dashboard!F84, "")</f>
        <v/>
      </c>
    </row>
    <row r="140" spans="2:24" x14ac:dyDescent="0.35">
      <c r="P140" s="56"/>
      <c r="Q140" s="43"/>
      <c r="R140" s="46" t="str">
        <f>IF(AND(NOT(ISBLANK(Q140)),Dashboard!F16&gt;0), Q140/Dashboard!F16, "")</f>
        <v/>
      </c>
      <c r="S140" s="43"/>
      <c r="T140" s="46" t="str">
        <f>IF(AND(NOT(ISBLANK(S140)),Dashboard!F82&gt;0), S140/Dashboard!F82, "")</f>
        <v/>
      </c>
      <c r="U140" s="43"/>
      <c r="V140" s="46" t="str">
        <f>IF(AND(NOT(ISBLANK(U140)),Dashboard!F83&gt;0), U140/Dashboard!F83, "")</f>
        <v/>
      </c>
      <c r="W140" s="43"/>
      <c r="X140" s="46" t="str">
        <f>IF(AND(NOT(ISBLANK(W140)),Dashboard!F84&gt;0), W140/Dashboard!F84, "")</f>
        <v/>
      </c>
    </row>
    <row r="141" spans="2:24" x14ac:dyDescent="0.35">
      <c r="P141" s="56"/>
      <c r="Q141" s="43"/>
      <c r="R141" s="46" t="str">
        <f>IF(AND(NOT(ISBLANK(Q141)),Dashboard!F16&gt;0), Q141/Dashboard!F16, "")</f>
        <v/>
      </c>
      <c r="S141" s="43"/>
      <c r="T141" s="46" t="str">
        <f>IF(AND(NOT(ISBLANK(S141)),Dashboard!F82&gt;0), S141/Dashboard!F82, "")</f>
        <v/>
      </c>
      <c r="U141" s="43"/>
      <c r="V141" s="46" t="str">
        <f>IF(AND(NOT(ISBLANK(U141)),Dashboard!F83&gt;0), U141/Dashboard!F83, "")</f>
        <v/>
      </c>
      <c r="W141" s="43"/>
      <c r="X141" s="46" t="str">
        <f>IF(AND(NOT(ISBLANK(W141)),Dashboard!F84&gt;0), W141/Dashboard!F84, "")</f>
        <v/>
      </c>
    </row>
    <row r="142" spans="2:24" x14ac:dyDescent="0.35">
      <c r="P142" s="56"/>
      <c r="Q142" s="43"/>
      <c r="R142" s="46" t="str">
        <f>IF(AND(NOT(ISBLANK(Q142)),Dashboard!F16&gt;0), Q142/Dashboard!F16, "")</f>
        <v/>
      </c>
      <c r="S142" s="43"/>
      <c r="T142" s="46" t="str">
        <f>IF(AND(NOT(ISBLANK(S142)),Dashboard!F82&gt;0), S142/Dashboard!F82, "")</f>
        <v/>
      </c>
      <c r="U142" s="43"/>
      <c r="V142" s="46" t="str">
        <f>IF(AND(NOT(ISBLANK(U142)),Dashboard!F83&gt;0), U142/Dashboard!F83, "")</f>
        <v/>
      </c>
      <c r="W142" s="43"/>
      <c r="X142" s="46" t="str">
        <f>IF(AND(NOT(ISBLANK(W142)),Dashboard!F84&gt;0), W142/Dashboard!F84, "")</f>
        <v/>
      </c>
    </row>
    <row r="143" spans="2:24" x14ac:dyDescent="0.35">
      <c r="P143" s="56"/>
      <c r="Q143" s="43"/>
      <c r="R143" s="46" t="str">
        <f>IF(AND(NOT(ISBLANK(Q143)),Dashboard!F16&gt;0), Q143/Dashboard!F16, "")</f>
        <v/>
      </c>
      <c r="S143" s="43"/>
      <c r="T143" s="46" t="str">
        <f>IF(AND(NOT(ISBLANK(S143)),Dashboard!F82&gt;0), S143/Dashboard!F82, "")</f>
        <v/>
      </c>
      <c r="U143" s="43"/>
      <c r="V143" s="46" t="str">
        <f>IF(AND(NOT(ISBLANK(U143)),Dashboard!F83&gt;0), U143/Dashboard!F83, "")</f>
        <v/>
      </c>
      <c r="W143" s="43"/>
      <c r="X143" s="46" t="str">
        <f>IF(AND(NOT(ISBLANK(W143)),Dashboard!F84&gt;0), W143/Dashboard!F84, "")</f>
        <v/>
      </c>
    </row>
    <row r="144" spans="2:24" x14ac:dyDescent="0.35">
      <c r="P144" s="56"/>
      <c r="Q144" s="43"/>
      <c r="R144" s="46" t="str">
        <f>IF(AND(NOT(ISBLANK(Q144)),Dashboard!F16&gt;0), Q144/Dashboard!F16, "")</f>
        <v/>
      </c>
      <c r="S144" s="43"/>
      <c r="T144" s="46" t="str">
        <f>IF(AND(NOT(ISBLANK(S144)),Dashboard!F82&gt;0), S144/Dashboard!F82, "")</f>
        <v/>
      </c>
      <c r="U144" s="43"/>
      <c r="V144" s="46" t="str">
        <f>IF(AND(NOT(ISBLANK(U144)),Dashboard!F83&gt;0), U144/Dashboard!F83, "")</f>
        <v/>
      </c>
      <c r="W144" s="43"/>
      <c r="X144" s="46" t="str">
        <f>IF(AND(NOT(ISBLANK(W144)),Dashboard!F84&gt;0), W144/Dashboard!F84, "")</f>
        <v/>
      </c>
    </row>
    <row r="145" spans="16:24" x14ac:dyDescent="0.35">
      <c r="P145" s="56"/>
      <c r="Q145" s="43"/>
      <c r="R145" s="46" t="str">
        <f>IF(AND(NOT(ISBLANK(Q145)),Dashboard!F16&gt;0), Q145/Dashboard!F16, "")</f>
        <v/>
      </c>
      <c r="S145" s="43"/>
      <c r="T145" s="46" t="str">
        <f>IF(AND(NOT(ISBLANK(S145)),Dashboard!F82&gt;0), S145/Dashboard!F82, "")</f>
        <v/>
      </c>
      <c r="U145" s="43"/>
      <c r="V145" s="46" t="str">
        <f>IF(AND(NOT(ISBLANK(U145)),Dashboard!F83&gt;0), U145/Dashboard!F83, "")</f>
        <v/>
      </c>
      <c r="W145" s="43"/>
      <c r="X145" s="46" t="str">
        <f>IF(AND(NOT(ISBLANK(W145)),Dashboard!F84&gt;0), W145/Dashboard!F84, "")</f>
        <v/>
      </c>
    </row>
    <row r="146" spans="16:24" x14ac:dyDescent="0.35">
      <c r="P146" s="56"/>
      <c r="Q146" s="43"/>
      <c r="R146" s="46" t="str">
        <f>IF(AND(NOT(ISBLANK(Q146)),Dashboard!F16&gt;0), Q146/Dashboard!F16, "")</f>
        <v/>
      </c>
      <c r="S146" s="43"/>
      <c r="T146" s="46" t="str">
        <f>IF(AND(NOT(ISBLANK(S146)),Dashboard!F82&gt;0), S146/Dashboard!F82, "")</f>
        <v/>
      </c>
      <c r="U146" s="43"/>
      <c r="V146" s="46" t="str">
        <f>IF(AND(NOT(ISBLANK(U146)),Dashboard!F83&gt;0), U146/Dashboard!F83, "")</f>
        <v/>
      </c>
      <c r="W146" s="43"/>
      <c r="X146" s="46" t="str">
        <f>IF(AND(NOT(ISBLANK(W146)),Dashboard!F84&gt;0), W146/Dashboard!F84, "")</f>
        <v/>
      </c>
    </row>
    <row r="147" spans="16:24" x14ac:dyDescent="0.35">
      <c r="P147" s="56"/>
      <c r="Q147" s="43"/>
      <c r="R147" s="46" t="str">
        <f>IF(AND(NOT(ISBLANK(Q147)),Dashboard!F16&gt;0), Q147/Dashboard!F16, "")</f>
        <v/>
      </c>
      <c r="S147" s="43"/>
      <c r="T147" s="46" t="str">
        <f>IF(AND(NOT(ISBLANK(S147)),Dashboard!F82&gt;0), S147/Dashboard!F82, "")</f>
        <v/>
      </c>
      <c r="U147" s="43"/>
      <c r="V147" s="46" t="str">
        <f>IF(AND(NOT(ISBLANK(U147)),Dashboard!F83&gt;0), U147/Dashboard!F83, "")</f>
        <v/>
      </c>
      <c r="W147" s="43"/>
      <c r="X147" s="46" t="str">
        <f>IF(AND(NOT(ISBLANK(W147)),Dashboard!F84&gt;0), W147/Dashboard!F84, "")</f>
        <v/>
      </c>
    </row>
    <row r="148" spans="16:24" x14ac:dyDescent="0.35">
      <c r="P148" s="56"/>
      <c r="Q148" s="43"/>
      <c r="R148" s="46" t="str">
        <f>IF(AND(NOT(ISBLANK(Q148)),Dashboard!F16&gt;0), Q148/Dashboard!F16, "")</f>
        <v/>
      </c>
      <c r="S148" s="43"/>
      <c r="T148" s="46" t="str">
        <f>IF(AND(NOT(ISBLANK(S148)),Dashboard!F82&gt;0), S148/Dashboard!F82, "")</f>
        <v/>
      </c>
      <c r="U148" s="43"/>
      <c r="V148" s="46" t="str">
        <f>IF(AND(NOT(ISBLANK(U148)),Dashboard!F83&gt;0), U148/Dashboard!F83, "")</f>
        <v/>
      </c>
      <c r="W148" s="43"/>
      <c r="X148" s="46" t="str">
        <f>IF(AND(NOT(ISBLANK(W148)),Dashboard!F84&gt;0), W148/Dashboard!F84, "")</f>
        <v/>
      </c>
    </row>
    <row r="149" spans="16:24" x14ac:dyDescent="0.35">
      <c r="P149" s="56"/>
      <c r="Q149" s="43"/>
      <c r="R149" s="46" t="str">
        <f>IF(AND(NOT(ISBLANK(Q149)),Dashboard!F16&gt;0), Q149/Dashboard!F16, "")</f>
        <v/>
      </c>
      <c r="S149" s="43"/>
      <c r="T149" s="46" t="str">
        <f>IF(AND(NOT(ISBLANK(S149)),Dashboard!F82&gt;0), S149/Dashboard!F82, "")</f>
        <v/>
      </c>
      <c r="U149" s="43"/>
      <c r="V149" s="46" t="str">
        <f>IF(AND(NOT(ISBLANK(U149)),Dashboard!F83&gt;0), U149/Dashboard!F83, "")</f>
        <v/>
      </c>
      <c r="W149" s="43"/>
      <c r="X149" s="46" t="str">
        <f>IF(AND(NOT(ISBLANK(W149)),Dashboard!F84&gt;0), W149/Dashboard!F84, "")</f>
        <v/>
      </c>
    </row>
    <row r="150" spans="16:24" x14ac:dyDescent="0.35">
      <c r="P150" s="56"/>
      <c r="Q150" s="43"/>
      <c r="R150" s="46" t="str">
        <f>IF(AND(NOT(ISBLANK(Q150)),Dashboard!F16&gt;0), Q150/Dashboard!F16, "")</f>
        <v/>
      </c>
      <c r="S150" s="43"/>
      <c r="T150" s="46" t="str">
        <f>IF(AND(NOT(ISBLANK(S150)),Dashboard!F82&gt;0), S150/Dashboard!F82, "")</f>
        <v/>
      </c>
      <c r="U150" s="43"/>
      <c r="V150" s="46" t="str">
        <f>IF(AND(NOT(ISBLANK(U150)),Dashboard!F83&gt;0), U150/Dashboard!F83, "")</f>
        <v/>
      </c>
      <c r="W150" s="43"/>
      <c r="X150" s="46" t="str">
        <f>IF(AND(NOT(ISBLANK(W150)),Dashboard!F84&gt;0), W150/Dashboard!F84, "")</f>
        <v/>
      </c>
    </row>
    <row r="151" spans="16:24" x14ac:dyDescent="0.35">
      <c r="P151" s="56"/>
      <c r="Q151" s="43"/>
      <c r="R151" s="46" t="str">
        <f>IF(AND(NOT(ISBLANK(Q151)),Dashboard!F16&gt;0), Q151/Dashboard!F16, "")</f>
        <v/>
      </c>
      <c r="S151" s="43"/>
      <c r="T151" s="46" t="str">
        <f>IF(AND(NOT(ISBLANK(S151)),Dashboard!F82&gt;0), S151/Dashboard!F82, "")</f>
        <v/>
      </c>
      <c r="U151" s="43"/>
      <c r="V151" s="46" t="str">
        <f>IF(AND(NOT(ISBLANK(U151)),Dashboard!F83&gt;0), U151/Dashboard!F83, "")</f>
        <v/>
      </c>
      <c r="W151" s="43"/>
      <c r="X151" s="46" t="str">
        <f>IF(AND(NOT(ISBLANK(W151)),Dashboard!F84&gt;0), W151/Dashboard!F84, "")</f>
        <v/>
      </c>
    </row>
    <row r="152" spans="16:24" x14ac:dyDescent="0.35">
      <c r="P152" s="56"/>
      <c r="Q152" s="43"/>
      <c r="R152" s="46" t="str">
        <f>IF(AND(NOT(ISBLANK(Q152)),Dashboard!F16&gt;0), Q152/Dashboard!F16, "")</f>
        <v/>
      </c>
      <c r="S152" s="43"/>
      <c r="T152" s="46" t="str">
        <f>IF(AND(NOT(ISBLANK(S152)),Dashboard!F82&gt;0), S152/Dashboard!F82, "")</f>
        <v/>
      </c>
      <c r="U152" s="43"/>
      <c r="V152" s="46" t="str">
        <f>IF(AND(NOT(ISBLANK(U152)),Dashboard!F83&gt;0), U152/Dashboard!F83, "")</f>
        <v/>
      </c>
      <c r="W152" s="43"/>
      <c r="X152" s="46" t="str">
        <f>IF(AND(NOT(ISBLANK(W152)),Dashboard!F84&gt;0), W152/Dashboard!F84, "")</f>
        <v/>
      </c>
    </row>
    <row r="153" spans="16:24" x14ac:dyDescent="0.35">
      <c r="P153" s="56"/>
      <c r="Q153" s="43"/>
      <c r="R153" s="46" t="str">
        <f>IF(AND(NOT(ISBLANK(Q153)),Dashboard!F16&gt;0), Q153/Dashboard!F16, "")</f>
        <v/>
      </c>
      <c r="S153" s="43"/>
      <c r="T153" s="46" t="str">
        <f>IF(AND(NOT(ISBLANK(S153)),Dashboard!F82&gt;0), S153/Dashboard!F82, "")</f>
        <v/>
      </c>
      <c r="U153" s="43"/>
      <c r="V153" s="46" t="str">
        <f>IF(AND(NOT(ISBLANK(U153)),Dashboard!F83&gt;0), U153/Dashboard!F83, "")</f>
        <v/>
      </c>
      <c r="W153" s="43"/>
      <c r="X153" s="46" t="str">
        <f>IF(AND(NOT(ISBLANK(W153)),Dashboard!F84&gt;0), W153/Dashboard!F84, "")</f>
        <v/>
      </c>
    </row>
    <row r="154" spans="16:24" x14ac:dyDescent="0.35">
      <c r="P154" s="56"/>
      <c r="Q154" s="43"/>
      <c r="R154" s="46" t="str">
        <f>IF(AND(NOT(ISBLANK(Q154)),Dashboard!F16&gt;0), Q154/Dashboard!F16, "")</f>
        <v/>
      </c>
      <c r="S154" s="43"/>
      <c r="T154" s="46" t="str">
        <f>IF(AND(NOT(ISBLANK(S154)),Dashboard!F82&gt;0), S154/Dashboard!F82, "")</f>
        <v/>
      </c>
      <c r="U154" s="43"/>
      <c r="V154" s="46" t="str">
        <f>IF(AND(NOT(ISBLANK(U154)),Dashboard!F83&gt;0), U154/Dashboard!F83, "")</f>
        <v/>
      </c>
      <c r="W154" s="43"/>
      <c r="X154" s="46" t="str">
        <f>IF(AND(NOT(ISBLANK(W154)),Dashboard!F84&gt;0), W154/Dashboard!F84, "")</f>
        <v/>
      </c>
    </row>
    <row r="155" spans="16:24" x14ac:dyDescent="0.35">
      <c r="P155" s="56"/>
      <c r="Q155" s="43"/>
      <c r="R155" s="46" t="str">
        <f>IF(AND(NOT(ISBLANK(Q155)),Dashboard!F16&gt;0), Q155/Dashboard!F16, "")</f>
        <v/>
      </c>
      <c r="S155" s="43"/>
      <c r="T155" s="46" t="str">
        <f>IF(AND(NOT(ISBLANK(S155)),Dashboard!F82&gt;0), S155/Dashboard!F82, "")</f>
        <v/>
      </c>
      <c r="U155" s="43"/>
      <c r="V155" s="46" t="str">
        <f>IF(AND(NOT(ISBLANK(U155)),Dashboard!F83&gt;0), U155/Dashboard!F83, "")</f>
        <v/>
      </c>
      <c r="W155" s="43"/>
      <c r="X155" s="46" t="str">
        <f>IF(AND(NOT(ISBLANK(W155)),Dashboard!F84&gt;0), W155/Dashboard!F84, "")</f>
        <v/>
      </c>
    </row>
    <row r="156" spans="16:24" x14ac:dyDescent="0.35">
      <c r="P156" s="56"/>
      <c r="Q156" s="43"/>
      <c r="R156" s="46" t="str">
        <f>IF(AND(NOT(ISBLANK(Q156)),Dashboard!F16&gt;0), Q156/Dashboard!F16, "")</f>
        <v/>
      </c>
      <c r="S156" s="43"/>
      <c r="T156" s="46" t="str">
        <f>IF(AND(NOT(ISBLANK(S156)),Dashboard!F82&gt;0), S156/Dashboard!F82, "")</f>
        <v/>
      </c>
      <c r="U156" s="43"/>
      <c r="V156" s="46" t="str">
        <f>IF(AND(NOT(ISBLANK(U156)),Dashboard!F83&gt;0), U156/Dashboard!F83, "")</f>
        <v/>
      </c>
      <c r="W156" s="43"/>
      <c r="X156" s="46" t="str">
        <f>IF(AND(NOT(ISBLANK(W156)),Dashboard!F84&gt;0), W156/Dashboard!F84, "")</f>
        <v/>
      </c>
    </row>
    <row r="157" spans="16:24" x14ac:dyDescent="0.35">
      <c r="P157" s="56"/>
      <c r="Q157" s="43"/>
      <c r="R157" s="46" t="str">
        <f>IF(AND(NOT(ISBLANK(Q157)),Dashboard!F16&gt;0), Q157/Dashboard!F16, "")</f>
        <v/>
      </c>
      <c r="S157" s="43"/>
      <c r="T157" s="46" t="str">
        <f>IF(AND(NOT(ISBLANK(S157)),Dashboard!F82&gt;0), S157/Dashboard!F82, "")</f>
        <v/>
      </c>
      <c r="U157" s="43"/>
      <c r="V157" s="46" t="str">
        <f>IF(AND(NOT(ISBLANK(U157)),Dashboard!F83&gt;0), U157/Dashboard!F83, "")</f>
        <v/>
      </c>
      <c r="W157" s="43"/>
      <c r="X157" s="46" t="str">
        <f>IF(AND(NOT(ISBLANK(W157)),Dashboard!F84&gt;0), W157/Dashboard!F84, "")</f>
        <v/>
      </c>
    </row>
    <row r="158" spans="16:24" x14ac:dyDescent="0.35">
      <c r="P158" s="56"/>
      <c r="Q158" s="43"/>
      <c r="R158" s="46" t="str">
        <f>IF(AND(NOT(ISBLANK(Q158)),Dashboard!F16&gt;0), Q158/Dashboard!F16, "")</f>
        <v/>
      </c>
      <c r="S158" s="43"/>
      <c r="T158" s="46" t="str">
        <f>IF(AND(NOT(ISBLANK(S158)),Dashboard!F82&gt;0), S158/Dashboard!F82, "")</f>
        <v/>
      </c>
      <c r="U158" s="43"/>
      <c r="V158" s="46" t="str">
        <f>IF(AND(NOT(ISBLANK(U158)),Dashboard!F83&gt;0), U158/Dashboard!F83, "")</f>
        <v/>
      </c>
      <c r="W158" s="43"/>
      <c r="X158" s="46" t="str">
        <f>IF(AND(NOT(ISBLANK(W158)),Dashboard!F84&gt;0), W158/Dashboard!F84, "")</f>
        <v/>
      </c>
    </row>
    <row r="159" spans="16:24" x14ac:dyDescent="0.35">
      <c r="P159" s="56"/>
      <c r="Q159" s="43"/>
      <c r="R159" s="46" t="str">
        <f>IF(AND(NOT(ISBLANK(Q159)),Dashboard!F16&gt;0), Q159/Dashboard!F16, "")</f>
        <v/>
      </c>
      <c r="S159" s="43"/>
      <c r="T159" s="46" t="str">
        <f>IF(AND(NOT(ISBLANK(S159)),Dashboard!F82&gt;0), S159/Dashboard!F82, "")</f>
        <v/>
      </c>
      <c r="U159" s="43"/>
      <c r="V159" s="46" t="str">
        <f>IF(AND(NOT(ISBLANK(U159)),Dashboard!F83&gt;0), U159/Dashboard!F83, "")</f>
        <v/>
      </c>
      <c r="W159" s="43"/>
      <c r="X159" s="46" t="str">
        <f>IF(AND(NOT(ISBLANK(W159)),Dashboard!F84&gt;0), W159/Dashboard!F84, "")</f>
        <v/>
      </c>
    </row>
    <row r="160" spans="16:24" x14ac:dyDescent="0.35">
      <c r="P160" s="56"/>
      <c r="Q160" s="43"/>
      <c r="R160" s="46" t="str">
        <f>IF(AND(NOT(ISBLANK(Q160)),Dashboard!F16&gt;0), Q160/Dashboard!F16, "")</f>
        <v/>
      </c>
      <c r="S160" s="43"/>
      <c r="T160" s="46" t="str">
        <f>IF(AND(NOT(ISBLANK(S160)),Dashboard!F82&gt;0), S160/Dashboard!F82, "")</f>
        <v/>
      </c>
      <c r="U160" s="43"/>
      <c r="V160" s="46" t="str">
        <f>IF(AND(NOT(ISBLANK(U160)),Dashboard!F83&gt;0), U160/Dashboard!F83, "")</f>
        <v/>
      </c>
      <c r="W160" s="43"/>
      <c r="X160" s="46" t="str">
        <f>IF(AND(NOT(ISBLANK(W160)),Dashboard!F84&gt;0), W160/Dashboard!F84, "")</f>
        <v/>
      </c>
    </row>
    <row r="161" spans="2:24" x14ac:dyDescent="0.35">
      <c r="P161" s="56"/>
      <c r="Q161" s="43"/>
      <c r="R161" s="46" t="str">
        <f>IF(AND(NOT(ISBLANK(Q161)),Dashboard!F16&gt;0), Q161/Dashboard!F16, "")</f>
        <v/>
      </c>
      <c r="S161" s="43"/>
      <c r="T161" s="46" t="str">
        <f>IF(AND(NOT(ISBLANK(S161)),Dashboard!F82&gt;0), S161/Dashboard!F82, "")</f>
        <v/>
      </c>
      <c r="U161" s="43"/>
      <c r="V161" s="46" t="str">
        <f>IF(AND(NOT(ISBLANK(U161)),Dashboard!F83&gt;0), U161/Dashboard!F83, "")</f>
        <v/>
      </c>
      <c r="W161" s="43"/>
      <c r="X161" s="46" t="str">
        <f>IF(AND(NOT(ISBLANK(W161)),Dashboard!F84&gt;0), W161/Dashboard!F84, "")</f>
        <v/>
      </c>
    </row>
    <row r="162" spans="2:24" x14ac:dyDescent="0.35">
      <c r="P162" s="56"/>
      <c r="Q162" s="43"/>
      <c r="R162" s="46" t="str">
        <f>IF(AND(NOT(ISBLANK(Q162)),Dashboard!F16&gt;0), Q162/Dashboard!F16, "")</f>
        <v/>
      </c>
      <c r="S162" s="43"/>
      <c r="T162" s="46" t="str">
        <f>IF(AND(NOT(ISBLANK(S162)),Dashboard!F82&gt;0), S162/Dashboard!F82, "")</f>
        <v/>
      </c>
      <c r="U162" s="43"/>
      <c r="V162" s="46" t="str">
        <f>IF(AND(NOT(ISBLANK(U162)),Dashboard!F83&gt;0), U162/Dashboard!F83, "")</f>
        <v/>
      </c>
      <c r="W162" s="43"/>
      <c r="X162" s="46" t="str">
        <f>IF(AND(NOT(ISBLANK(W162)),Dashboard!F84&gt;0), W162/Dashboard!F84, "")</f>
        <v/>
      </c>
    </row>
    <row r="163" spans="2:24" x14ac:dyDescent="0.35">
      <c r="P163" s="56"/>
      <c r="Q163" s="43"/>
      <c r="R163" s="46" t="str">
        <f>IF(AND(NOT(ISBLANK(Q163)),Dashboard!F16&gt;0), Q163/Dashboard!F16, "")</f>
        <v/>
      </c>
      <c r="S163" s="43"/>
      <c r="T163" s="46" t="str">
        <f>IF(AND(NOT(ISBLANK(S163)),Dashboard!F82&gt;0), S163/Dashboard!F82, "")</f>
        <v/>
      </c>
      <c r="U163" s="43"/>
      <c r="V163" s="46" t="str">
        <f>IF(AND(NOT(ISBLANK(U163)),Dashboard!F83&gt;0), U163/Dashboard!F83, "")</f>
        <v/>
      </c>
      <c r="W163" s="43"/>
      <c r="X163" s="46" t="str">
        <f>IF(AND(NOT(ISBLANK(W163)),Dashboard!F84&gt;0), W163/Dashboard!F84, "")</f>
        <v/>
      </c>
    </row>
    <row r="164" spans="2:24" x14ac:dyDescent="0.35">
      <c r="P164" s="56"/>
      <c r="Q164" s="43"/>
      <c r="R164" s="46" t="str">
        <f>IF(AND(NOT(ISBLANK(Q164)),Dashboard!F16&gt;0), Q164/Dashboard!F16, "")</f>
        <v/>
      </c>
      <c r="S164" s="43"/>
      <c r="T164" s="46" t="str">
        <f>IF(AND(NOT(ISBLANK(S164)),Dashboard!F82&gt;0), S164/Dashboard!F82, "")</f>
        <v/>
      </c>
      <c r="U164" s="43"/>
      <c r="V164" s="46" t="str">
        <f>IF(AND(NOT(ISBLANK(U164)),Dashboard!F83&gt;0), U164/Dashboard!F83, "")</f>
        <v/>
      </c>
      <c r="W164" s="43"/>
      <c r="X164" s="46" t="str">
        <f>IF(AND(NOT(ISBLANK(W164)),Dashboard!F84&gt;0), W164/Dashboard!F84, "")</f>
        <v/>
      </c>
    </row>
    <row r="165" spans="2:24" x14ac:dyDescent="0.35">
      <c r="P165" s="56"/>
      <c r="Q165" s="43"/>
      <c r="R165" s="46" t="str">
        <f>IF(AND(NOT(ISBLANK(Q165)),Dashboard!F16&gt;0), Q165/Dashboard!F16, "")</f>
        <v/>
      </c>
      <c r="S165" s="43"/>
      <c r="T165" s="46" t="str">
        <f>IF(AND(NOT(ISBLANK(S165)),Dashboard!F82&gt;0), S165/Dashboard!F82, "")</f>
        <v/>
      </c>
      <c r="U165" s="43"/>
      <c r="V165" s="46" t="str">
        <f>IF(AND(NOT(ISBLANK(U165)),Dashboard!F83&gt;0), U165/Dashboard!F83, "")</f>
        <v/>
      </c>
      <c r="W165" s="43"/>
      <c r="X165" s="46" t="str">
        <f>IF(AND(NOT(ISBLANK(W165)),Dashboard!F84&gt;0), W165/Dashboard!F84, "")</f>
        <v/>
      </c>
    </row>
    <row r="166" spans="2:24" x14ac:dyDescent="0.35">
      <c r="P166" s="56"/>
      <c r="Q166" s="43"/>
      <c r="R166" s="46" t="str">
        <f>IF(AND(NOT(ISBLANK(Q166)),Dashboard!F16&gt;0), Q166/Dashboard!F16, "")</f>
        <v/>
      </c>
      <c r="S166" s="43"/>
      <c r="T166" s="46" t="str">
        <f>IF(AND(NOT(ISBLANK(S166)),Dashboard!F82&gt;0), S166/Dashboard!F82, "")</f>
        <v/>
      </c>
      <c r="U166" s="43"/>
      <c r="V166" s="46" t="str">
        <f>IF(AND(NOT(ISBLANK(U166)),Dashboard!F83&gt;0), U166/Dashboard!F83, "")</f>
        <v/>
      </c>
      <c r="W166" s="43"/>
      <c r="X166" s="46" t="str">
        <f>IF(AND(NOT(ISBLANK(W166)),Dashboard!F84&gt;0), W166/Dashboard!F84, "")</f>
        <v/>
      </c>
    </row>
    <row r="167" spans="2:24" x14ac:dyDescent="0.35">
      <c r="P167" s="56"/>
      <c r="Q167" s="43"/>
      <c r="R167" s="46" t="str">
        <f>IF(AND(NOT(ISBLANK(Q167)),Dashboard!F16&gt;0), Q167/Dashboard!F16, "")</f>
        <v/>
      </c>
      <c r="S167" s="43"/>
      <c r="T167" s="46" t="str">
        <f>IF(AND(NOT(ISBLANK(S167)),Dashboard!F82&gt;0), S167/Dashboard!F82, "")</f>
        <v/>
      </c>
      <c r="U167" s="43"/>
      <c r="V167" s="46" t="str">
        <f>IF(AND(NOT(ISBLANK(U167)),Dashboard!F83&gt;0), U167/Dashboard!F83, "")</f>
        <v/>
      </c>
      <c r="W167" s="43"/>
      <c r="X167" s="46" t="str">
        <f>IF(AND(NOT(ISBLANK(W167)),Dashboard!F84&gt;0), W167/Dashboard!F84, "")</f>
        <v/>
      </c>
    </row>
    <row r="168" spans="2:24" x14ac:dyDescent="0.35">
      <c r="P168" s="56"/>
      <c r="Q168" s="43"/>
      <c r="R168" s="46" t="str">
        <f>IF(AND(NOT(ISBLANK(Q168)),Dashboard!F16&gt;0), Q168/Dashboard!F16, "")</f>
        <v/>
      </c>
      <c r="S168" s="43"/>
      <c r="T168" s="46" t="str">
        <f>IF(AND(NOT(ISBLANK(S168)),Dashboard!F82&gt;0), S168/Dashboard!F82, "")</f>
        <v/>
      </c>
      <c r="U168" s="43"/>
      <c r="V168" s="46" t="str">
        <f>IF(AND(NOT(ISBLANK(U168)),Dashboard!F83&gt;0), U168/Dashboard!F83, "")</f>
        <v/>
      </c>
      <c r="W168" s="43"/>
      <c r="X168" s="46" t="str">
        <f>IF(AND(NOT(ISBLANK(W168)),Dashboard!F84&gt;0), W168/Dashboard!F84, "")</f>
        <v/>
      </c>
    </row>
    <row r="173" spans="2:24" ht="21" x14ac:dyDescent="0.5">
      <c r="B173" s="40" t="s">
        <v>481</v>
      </c>
      <c r="P173" s="57" t="s">
        <v>482</v>
      </c>
    </row>
    <row r="175" spans="2:24" ht="45" customHeight="1" x14ac:dyDescent="0.35">
      <c r="B175" s="90" t="s">
        <v>483</v>
      </c>
      <c r="C175" s="83"/>
      <c r="D175" s="83"/>
      <c r="E175" s="83"/>
      <c r="F175" s="83"/>
      <c r="P175" s="90" t="s">
        <v>484</v>
      </c>
      <c r="Q175" s="83"/>
      <c r="R175" s="83"/>
      <c r="S175" s="83"/>
      <c r="T175" s="83"/>
      <c r="U175" s="83"/>
    </row>
    <row r="176" spans="2:24" ht="35" customHeight="1" x14ac:dyDescent="0.35">
      <c r="P176" s="87" t="s">
        <v>485</v>
      </c>
      <c r="Q176" s="87"/>
      <c r="R176" s="87" t="s">
        <v>486</v>
      </c>
      <c r="S176" s="87"/>
      <c r="T176" s="87"/>
    </row>
    <row r="177" spans="16:22" ht="30" customHeight="1" x14ac:dyDescent="0.35">
      <c r="P177" s="91">
        <v>0</v>
      </c>
      <c r="Q177" s="92"/>
      <c r="R177" s="93" t="s">
        <v>487</v>
      </c>
      <c r="S177" s="94"/>
      <c r="T177" s="94"/>
    </row>
    <row r="180" spans="16:22" ht="25" customHeight="1" x14ac:dyDescent="0.35">
      <c r="P180" s="66" t="s">
        <v>470</v>
      </c>
      <c r="Q180" s="66" t="s">
        <v>488</v>
      </c>
      <c r="R180" s="66" t="s">
        <v>489</v>
      </c>
      <c r="S180" s="95" t="s">
        <v>8</v>
      </c>
      <c r="T180" s="95"/>
      <c r="U180" s="95"/>
      <c r="V180" s="83"/>
    </row>
    <row r="181" spans="16:22" ht="20" customHeight="1" x14ac:dyDescent="0.35">
      <c r="P181" s="68"/>
      <c r="Q181" s="69"/>
      <c r="R181" s="70" t="str">
        <f>IF(AND(NOT(ISBLANK(Q181)), Dashboard!$P177&gt;0), Q181/Dashboard!$P177, "")</f>
        <v/>
      </c>
      <c r="S181" s="96"/>
      <c r="T181" s="97"/>
      <c r="U181" s="97"/>
      <c r="V181" s="97"/>
    </row>
    <row r="182" spans="16:22" ht="20" customHeight="1" x14ac:dyDescent="0.35">
      <c r="P182" s="68"/>
      <c r="Q182" s="69"/>
      <c r="R182" s="70" t="str">
        <f>IF(AND(NOT(ISBLANK(Q182)), Dashboard!$P177&gt;0), Q182/Dashboard!$P177, "")</f>
        <v/>
      </c>
      <c r="S182" s="96"/>
      <c r="T182" s="97"/>
      <c r="U182" s="97"/>
      <c r="V182" s="97"/>
    </row>
    <row r="183" spans="16:22" ht="20" customHeight="1" x14ac:dyDescent="0.35">
      <c r="P183" s="68"/>
      <c r="Q183" s="69"/>
      <c r="R183" s="70" t="str">
        <f>IF(AND(NOT(ISBLANK(Q183)), Dashboard!$P177&gt;0), Q183/Dashboard!$P177, "")</f>
        <v/>
      </c>
      <c r="S183" s="96"/>
      <c r="T183" s="97"/>
      <c r="U183" s="97"/>
      <c r="V183" s="97"/>
    </row>
    <row r="184" spans="16:22" ht="20" customHeight="1" x14ac:dyDescent="0.35">
      <c r="P184" s="68"/>
      <c r="Q184" s="69"/>
      <c r="R184" s="70" t="str">
        <f>IF(AND(NOT(ISBLANK(Q184)), Dashboard!$P177&gt;0), Q184/Dashboard!$P177, "")</f>
        <v/>
      </c>
      <c r="S184" s="96"/>
      <c r="T184" s="97"/>
      <c r="U184" s="97"/>
      <c r="V184" s="97"/>
    </row>
    <row r="185" spans="16:22" ht="20" customHeight="1" x14ac:dyDescent="0.35">
      <c r="P185" s="68"/>
      <c r="Q185" s="69"/>
      <c r="R185" s="70" t="str">
        <f>IF(AND(NOT(ISBLANK(Q185)), Dashboard!$P177&gt;0), Q185/Dashboard!$P177, "")</f>
        <v/>
      </c>
      <c r="S185" s="96"/>
      <c r="T185" s="97"/>
      <c r="U185" s="97"/>
      <c r="V185" s="97"/>
    </row>
    <row r="186" spans="16:22" ht="20" customHeight="1" x14ac:dyDescent="0.35">
      <c r="P186" s="68"/>
      <c r="Q186" s="69"/>
      <c r="R186" s="70" t="str">
        <f>IF(AND(NOT(ISBLANK(Q186)), Dashboard!$P177&gt;0), Q186/Dashboard!$P177, "")</f>
        <v/>
      </c>
      <c r="S186" s="96"/>
      <c r="T186" s="97"/>
      <c r="U186" s="97"/>
      <c r="V186" s="97"/>
    </row>
    <row r="187" spans="16:22" ht="20" customHeight="1" x14ac:dyDescent="0.35">
      <c r="P187" s="68"/>
      <c r="Q187" s="69"/>
      <c r="R187" s="70" t="str">
        <f>IF(AND(NOT(ISBLANK(Q187)), Dashboard!$P177&gt;0), Q187/Dashboard!$P177, "")</f>
        <v/>
      </c>
      <c r="S187" s="96"/>
      <c r="T187" s="97"/>
      <c r="U187" s="97"/>
      <c r="V187" s="97"/>
    </row>
    <row r="188" spans="16:22" ht="20" customHeight="1" x14ac:dyDescent="0.35">
      <c r="P188" s="68"/>
      <c r="Q188" s="69"/>
      <c r="R188" s="70" t="str">
        <f>IF(AND(NOT(ISBLANK(Q188)), Dashboard!$P177&gt;0), Q188/Dashboard!$P177, "")</f>
        <v/>
      </c>
      <c r="S188" s="96"/>
      <c r="T188" s="97"/>
      <c r="U188" s="97"/>
      <c r="V188" s="97"/>
    </row>
    <row r="189" spans="16:22" ht="20" customHeight="1" x14ac:dyDescent="0.35">
      <c r="P189" s="68"/>
      <c r="Q189" s="69"/>
      <c r="R189" s="70" t="str">
        <f>IF(AND(NOT(ISBLANK(Q189)), Dashboard!$P177&gt;0), Q189/Dashboard!$P177, "")</f>
        <v/>
      </c>
      <c r="S189" s="96"/>
      <c r="T189" s="97"/>
      <c r="U189" s="97"/>
      <c r="V189" s="97"/>
    </row>
    <row r="190" spans="16:22" ht="20" customHeight="1" x14ac:dyDescent="0.35">
      <c r="P190" s="68"/>
      <c r="Q190" s="69"/>
      <c r="R190" s="70" t="str">
        <f>IF(AND(NOT(ISBLANK(Q190)), Dashboard!$P177&gt;0), Q190/Dashboard!$P177, "")</f>
        <v/>
      </c>
      <c r="S190" s="96"/>
      <c r="T190" s="97"/>
      <c r="U190" s="97"/>
      <c r="V190" s="97"/>
    </row>
    <row r="191" spans="16:22" ht="20" customHeight="1" x14ac:dyDescent="0.35">
      <c r="P191" s="68"/>
      <c r="Q191" s="69"/>
      <c r="R191" s="70" t="str">
        <f>IF(AND(NOT(ISBLANK(Q191)), Dashboard!$P177&gt;0), Q191/Dashboard!$P177, "")</f>
        <v/>
      </c>
      <c r="S191" s="96"/>
      <c r="T191" s="97"/>
      <c r="U191" s="97"/>
      <c r="V191" s="97"/>
    </row>
    <row r="192" spans="16:22" ht="20" customHeight="1" x14ac:dyDescent="0.35">
      <c r="P192" s="68"/>
      <c r="Q192" s="69"/>
      <c r="R192" s="70" t="str">
        <f>IF(AND(NOT(ISBLANK(Q192)), Dashboard!$P177&gt;0), Q192/Dashboard!$P177, "")</f>
        <v/>
      </c>
      <c r="S192" s="96"/>
      <c r="T192" s="97"/>
      <c r="U192" s="97"/>
      <c r="V192" s="97"/>
    </row>
    <row r="193" spans="2:22" ht="20" customHeight="1" x14ac:dyDescent="0.35">
      <c r="P193" s="68"/>
      <c r="Q193" s="69"/>
      <c r="R193" s="70" t="str">
        <f>IF(AND(NOT(ISBLANK(Q193)), Dashboard!$P177&gt;0), Q193/Dashboard!$P177, "")</f>
        <v/>
      </c>
      <c r="S193" s="96"/>
      <c r="T193" s="97"/>
      <c r="U193" s="97"/>
      <c r="V193" s="97"/>
    </row>
    <row r="194" spans="2:22" ht="20" customHeight="1" x14ac:dyDescent="0.35">
      <c r="P194" s="68"/>
      <c r="Q194" s="69"/>
      <c r="R194" s="70" t="str">
        <f>IF(AND(NOT(ISBLANK(Q194)), Dashboard!$P177&gt;0), Q194/Dashboard!$P177, "")</f>
        <v/>
      </c>
      <c r="S194" s="96"/>
      <c r="T194" s="97"/>
      <c r="U194" s="97"/>
      <c r="V194" s="97"/>
    </row>
    <row r="195" spans="2:22" ht="20" customHeight="1" x14ac:dyDescent="0.35">
      <c r="P195" s="68"/>
      <c r="Q195" s="69"/>
      <c r="R195" s="70" t="str">
        <f>IF(AND(NOT(ISBLANK(Q195)), Dashboard!$P177&gt;0), Q195/Dashboard!$P177, "")</f>
        <v/>
      </c>
      <c r="S195" s="96"/>
      <c r="T195" s="97"/>
      <c r="U195" s="97"/>
      <c r="V195" s="97"/>
    </row>
    <row r="196" spans="2:22" ht="20" customHeight="1" x14ac:dyDescent="0.35">
      <c r="P196" s="68"/>
      <c r="Q196" s="69"/>
      <c r="R196" s="70" t="str">
        <f>IF(AND(NOT(ISBLANK(Q196)), Dashboard!$P177&gt;0), Q196/Dashboard!$P177, "")</f>
        <v/>
      </c>
      <c r="S196" s="96"/>
      <c r="T196" s="97"/>
      <c r="U196" s="97"/>
      <c r="V196" s="97"/>
    </row>
    <row r="197" spans="2:22" ht="20" customHeight="1" x14ac:dyDescent="0.35">
      <c r="P197" s="68"/>
      <c r="Q197" s="69"/>
      <c r="R197" s="70" t="str">
        <f>IF(AND(NOT(ISBLANK(Q197)), Dashboard!$P177&gt;0), Q197/Dashboard!$P177, "")</f>
        <v/>
      </c>
      <c r="S197" s="96"/>
      <c r="T197" s="97"/>
      <c r="U197" s="97"/>
      <c r="V197" s="97"/>
    </row>
    <row r="198" spans="2:22" ht="20" customHeight="1" x14ac:dyDescent="0.35">
      <c r="P198" s="68"/>
      <c r="Q198" s="69"/>
      <c r="R198" s="70" t="str">
        <f>IF(AND(NOT(ISBLANK(Q198)), Dashboard!$P177&gt;0), Q198/Dashboard!$P177, "")</f>
        <v/>
      </c>
      <c r="S198" s="96"/>
      <c r="T198" s="97"/>
      <c r="U198" s="97"/>
      <c r="V198" s="97"/>
    </row>
    <row r="199" spans="2:22" ht="20" customHeight="1" x14ac:dyDescent="0.35">
      <c r="P199" s="68"/>
      <c r="Q199" s="69"/>
      <c r="R199" s="70" t="str">
        <f>IF(AND(NOT(ISBLANK(Q199)), Dashboard!$P177&gt;0), Q199/Dashboard!$P177, "")</f>
        <v/>
      </c>
      <c r="S199" s="96"/>
      <c r="T199" s="97"/>
      <c r="U199" s="97"/>
      <c r="V199" s="97"/>
    </row>
    <row r="200" spans="2:22" ht="20" customHeight="1" x14ac:dyDescent="0.35">
      <c r="P200" s="68"/>
      <c r="Q200" s="69"/>
      <c r="R200" s="70" t="str">
        <f>IF(AND(NOT(ISBLANK(Q200)), Dashboard!$P177&gt;0), Q200/Dashboard!$P177, "")</f>
        <v/>
      </c>
      <c r="S200" s="96"/>
      <c r="T200" s="97"/>
      <c r="U200" s="97"/>
      <c r="V200" s="97"/>
    </row>
    <row r="204" spans="2:22" ht="32" customHeight="1" x14ac:dyDescent="0.35">
      <c r="B204" s="81" t="s">
        <v>361</v>
      </c>
      <c r="C204" s="81"/>
      <c r="D204" s="81"/>
      <c r="E204" s="81"/>
      <c r="F204" s="81"/>
      <c r="G204" s="81"/>
      <c r="H204" s="81"/>
      <c r="I204" s="81"/>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0:H125">
    <cfRule type="expression" dxfId="32" priority="4">
      <formula>$G120&gt;=0.8</formula>
    </cfRule>
    <cfRule type="expression" dxfId="31" priority="5">
      <formula>AND($G120&gt;=0.5,$G120&lt;0.8)</formula>
    </cfRule>
    <cfRule type="expression" dxfId="30" priority="6">
      <formula>$G120&lt;0.5</formula>
    </cfRule>
  </conditionalFormatting>
  <conditionalFormatting sqref="K120:K125">
    <cfRule type="cellIs" dxfId="29" priority="7" operator="greaterThan">
      <formula>0</formula>
    </cfRule>
  </conditionalFormatting>
  <conditionalFormatting sqref="L120:L125">
    <cfRule type="cellIs" dxfId="28" priority="8" operator="greaterThan">
      <formula>0</formula>
    </cfRule>
  </conditionalFormatting>
  <conditionalFormatting sqref="M120:M125">
    <cfRule type="cellIs" dxfId="27" priority="9" operator="greaterThan">
      <formula>0</formula>
    </cfRule>
  </conditionalFormatting>
  <conditionalFormatting sqref="N120:N125">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73" si="0">IF(OR(H2="Implemented",H2="Compensated"),"Resolved",IF(OR(H2="Risk Accepted",H2="N/A"),"Excluded",IF(H2="Testing","Testing","Outstanding")))</f>
        <v>Outstanding</v>
      </c>
      <c r="N2" s="13" t="s">
        <v>21</v>
      </c>
    </row>
    <row r="3" spans="1:14" ht="60" customHeight="1" x14ac:dyDescent="0.35">
      <c r="A3" s="11" t="s">
        <v>25</v>
      </c>
      <c r="B3" s="1" t="s">
        <v>26</v>
      </c>
      <c r="C3" s="2" t="s">
        <v>16</v>
      </c>
      <c r="D3" s="3" t="s">
        <v>27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16</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45</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43</v>
      </c>
      <c r="K9" s="1" t="s">
        <v>57</v>
      </c>
      <c r="L9" s="1" t="s">
        <v>45</v>
      </c>
      <c r="M9" s="4" t="str">
        <f t="shared" si="0"/>
        <v>Outstanding</v>
      </c>
      <c r="N9" s="13" t="s">
        <v>21</v>
      </c>
    </row>
    <row r="10" spans="1:14" ht="60" customHeight="1" x14ac:dyDescent="0.35">
      <c r="A10" s="11" t="s">
        <v>58</v>
      </c>
      <c r="B10" s="1" t="s">
        <v>59</v>
      </c>
      <c r="C10" s="2" t="s">
        <v>16</v>
      </c>
      <c r="D10" s="3" t="s">
        <v>17</v>
      </c>
      <c r="E10" s="4" t="s">
        <v>18</v>
      </c>
      <c r="F10" s="4" t="s">
        <v>19</v>
      </c>
      <c r="G10" s="4" t="s">
        <v>20</v>
      </c>
      <c r="H10" s="4" t="s">
        <v>21</v>
      </c>
      <c r="I10" s="5" t="s">
        <v>21</v>
      </c>
      <c r="J10" s="1" t="s">
        <v>60</v>
      </c>
      <c r="K10" s="1" t="s">
        <v>61</v>
      </c>
      <c r="L10" s="1" t="s">
        <v>62</v>
      </c>
      <c r="M10" s="4" t="str">
        <f t="shared" si="0"/>
        <v>Outstanding</v>
      </c>
      <c r="N10" s="13" t="s">
        <v>21</v>
      </c>
    </row>
    <row r="11" spans="1:14" ht="60" customHeight="1" x14ac:dyDescent="0.35">
      <c r="A11" s="11" t="s">
        <v>63</v>
      </c>
      <c r="B11" s="1" t="s">
        <v>64</v>
      </c>
      <c r="C11" s="2" t="s">
        <v>16</v>
      </c>
      <c r="D11" s="3" t="s">
        <v>17</v>
      </c>
      <c r="E11" s="4" t="s">
        <v>18</v>
      </c>
      <c r="F11" s="4" t="s">
        <v>19</v>
      </c>
      <c r="G11" s="4" t="s">
        <v>20</v>
      </c>
      <c r="H11" s="4" t="s">
        <v>21</v>
      </c>
      <c r="I11" s="5" t="s">
        <v>21</v>
      </c>
      <c r="J11" s="1" t="s">
        <v>65</v>
      </c>
      <c r="K11" s="1" t="s">
        <v>66</v>
      </c>
      <c r="L11" s="1" t="s">
        <v>67</v>
      </c>
      <c r="M11" s="4" t="str">
        <f t="shared" si="0"/>
        <v>Outstanding</v>
      </c>
      <c r="N11" s="13" t="s">
        <v>21</v>
      </c>
    </row>
    <row r="12" spans="1:14" ht="60" customHeight="1" x14ac:dyDescent="0.35">
      <c r="A12" s="11" t="s">
        <v>68</v>
      </c>
      <c r="B12" s="1" t="s">
        <v>69</v>
      </c>
      <c r="C12" s="2" t="s">
        <v>16</v>
      </c>
      <c r="D12" s="3" t="s">
        <v>17</v>
      </c>
      <c r="E12" s="4" t="s">
        <v>18</v>
      </c>
      <c r="F12" s="4" t="s">
        <v>19</v>
      </c>
      <c r="G12" s="4" t="s">
        <v>20</v>
      </c>
      <c r="H12" s="4" t="s">
        <v>21</v>
      </c>
      <c r="I12" s="5" t="s">
        <v>21</v>
      </c>
      <c r="J12" s="1" t="s">
        <v>65</v>
      </c>
      <c r="K12" s="1" t="s">
        <v>70</v>
      </c>
      <c r="L12" s="1" t="s">
        <v>67</v>
      </c>
      <c r="M12" s="4" t="str">
        <f t="shared" si="0"/>
        <v>Outstanding</v>
      </c>
      <c r="N12" s="13" t="s">
        <v>21</v>
      </c>
    </row>
    <row r="13" spans="1:14" ht="60" customHeight="1" x14ac:dyDescent="0.35">
      <c r="A13" s="11" t="s">
        <v>71</v>
      </c>
      <c r="B13" s="1" t="s">
        <v>72</v>
      </c>
      <c r="C13" s="2" t="s">
        <v>16</v>
      </c>
      <c r="D13" s="3" t="s">
        <v>17</v>
      </c>
      <c r="E13" s="4" t="s">
        <v>18</v>
      </c>
      <c r="F13" s="4" t="s">
        <v>19</v>
      </c>
      <c r="G13" s="4" t="s">
        <v>20</v>
      </c>
      <c r="H13" s="4" t="s">
        <v>21</v>
      </c>
      <c r="I13" s="5" t="s">
        <v>21</v>
      </c>
      <c r="J13" s="1" t="s">
        <v>73</v>
      </c>
      <c r="K13" s="1" t="s">
        <v>74</v>
      </c>
      <c r="L13" s="1" t="s">
        <v>75</v>
      </c>
      <c r="M13" s="4" t="str">
        <f t="shared" si="0"/>
        <v>Outstanding</v>
      </c>
      <c r="N13" s="13" t="s">
        <v>21</v>
      </c>
    </row>
    <row r="14" spans="1:14" ht="60" customHeight="1" x14ac:dyDescent="0.35">
      <c r="A14" s="11" t="s">
        <v>76</v>
      </c>
      <c r="B14" s="1" t="s">
        <v>77</v>
      </c>
      <c r="C14" s="2" t="s">
        <v>16</v>
      </c>
      <c r="D14" s="3" t="s">
        <v>17</v>
      </c>
      <c r="E14" s="4" t="s">
        <v>18</v>
      </c>
      <c r="F14" s="4" t="s">
        <v>19</v>
      </c>
      <c r="G14" s="4" t="s">
        <v>20</v>
      </c>
      <c r="H14" s="4" t="s">
        <v>21</v>
      </c>
      <c r="I14" s="5" t="s">
        <v>21</v>
      </c>
      <c r="J14" s="1" t="s">
        <v>43</v>
      </c>
      <c r="K14" s="1" t="s">
        <v>78</v>
      </c>
      <c r="L14" s="1" t="s">
        <v>45</v>
      </c>
      <c r="M14" s="4" t="str">
        <f t="shared" si="0"/>
        <v>Outstanding</v>
      </c>
      <c r="N14" s="13" t="s">
        <v>21</v>
      </c>
    </row>
    <row r="15" spans="1:14" ht="60" customHeight="1" x14ac:dyDescent="0.35">
      <c r="A15" s="11" t="s">
        <v>79</v>
      </c>
      <c r="B15" s="1" t="s">
        <v>80</v>
      </c>
      <c r="C15" s="2" t="s">
        <v>16</v>
      </c>
      <c r="D15" s="3" t="s">
        <v>27</v>
      </c>
      <c r="E15" s="4" t="s">
        <v>18</v>
      </c>
      <c r="F15" s="4" t="s">
        <v>19</v>
      </c>
      <c r="G15" s="4" t="s">
        <v>20</v>
      </c>
      <c r="H15" s="4" t="s">
        <v>21</v>
      </c>
      <c r="I15" s="5" t="s">
        <v>21</v>
      </c>
      <c r="J15" s="1" t="s">
        <v>81</v>
      </c>
      <c r="K15" s="1" t="s">
        <v>82</v>
      </c>
      <c r="L15" s="1" t="s">
        <v>83</v>
      </c>
      <c r="M15" s="4" t="str">
        <f t="shared" si="0"/>
        <v>Outstanding</v>
      </c>
      <c r="N15" s="13" t="s">
        <v>21</v>
      </c>
    </row>
    <row r="16" spans="1:14" ht="60" customHeight="1" x14ac:dyDescent="0.35">
      <c r="A16" s="11" t="s">
        <v>84</v>
      </c>
      <c r="B16" s="1" t="s">
        <v>85</v>
      </c>
      <c r="C16" s="2" t="s">
        <v>16</v>
      </c>
      <c r="D16" s="3" t="s">
        <v>27</v>
      </c>
      <c r="E16" s="4" t="s">
        <v>18</v>
      </c>
      <c r="F16" s="4" t="s">
        <v>19</v>
      </c>
      <c r="G16" s="4" t="s">
        <v>20</v>
      </c>
      <c r="H16" s="4" t="s">
        <v>21</v>
      </c>
      <c r="I16" s="5" t="s">
        <v>21</v>
      </c>
      <c r="J16" s="1" t="s">
        <v>86</v>
      </c>
      <c r="K16" s="1" t="s">
        <v>87</v>
      </c>
      <c r="L16" s="1" t="s">
        <v>88</v>
      </c>
      <c r="M16" s="4" t="str">
        <f t="shared" si="0"/>
        <v>Outstanding</v>
      </c>
      <c r="N16" s="13" t="s">
        <v>21</v>
      </c>
    </row>
    <row r="17" spans="1:14" ht="60" customHeight="1" x14ac:dyDescent="0.35">
      <c r="A17" s="11" t="s">
        <v>89</v>
      </c>
      <c r="B17" s="1" t="s">
        <v>90</v>
      </c>
      <c r="C17" s="2" t="s">
        <v>91</v>
      </c>
      <c r="D17" s="3" t="s">
        <v>27</v>
      </c>
      <c r="E17" s="4" t="s">
        <v>18</v>
      </c>
      <c r="F17" s="4" t="s">
        <v>19</v>
      </c>
      <c r="G17" s="4" t="s">
        <v>20</v>
      </c>
      <c r="H17" s="4" t="s">
        <v>21</v>
      </c>
      <c r="I17" s="5" t="s">
        <v>21</v>
      </c>
      <c r="J17" s="1" t="s">
        <v>92</v>
      </c>
      <c r="K17" s="1" t="s">
        <v>93</v>
      </c>
      <c r="L17" s="1" t="s">
        <v>94</v>
      </c>
      <c r="M17" s="4" t="str">
        <f t="shared" si="0"/>
        <v>Outstanding</v>
      </c>
      <c r="N17" s="13" t="s">
        <v>21</v>
      </c>
    </row>
    <row r="18" spans="1:14" ht="60" customHeight="1" x14ac:dyDescent="0.35">
      <c r="A18" s="11" t="s">
        <v>95</v>
      </c>
      <c r="B18" s="1" t="s">
        <v>96</v>
      </c>
      <c r="C18" s="2" t="s">
        <v>91</v>
      </c>
      <c r="D18" s="3" t="s">
        <v>27</v>
      </c>
      <c r="E18" s="4" t="s">
        <v>18</v>
      </c>
      <c r="F18" s="4" t="s">
        <v>19</v>
      </c>
      <c r="G18" s="4" t="s">
        <v>20</v>
      </c>
      <c r="H18" s="4" t="s">
        <v>21</v>
      </c>
      <c r="I18" s="5" t="s">
        <v>21</v>
      </c>
      <c r="J18" s="1" t="s">
        <v>97</v>
      </c>
      <c r="K18" s="1" t="s">
        <v>98</v>
      </c>
      <c r="L18" s="1" t="s">
        <v>99</v>
      </c>
      <c r="M18" s="4" t="str">
        <f t="shared" si="0"/>
        <v>Outstanding</v>
      </c>
      <c r="N18" s="13" t="s">
        <v>21</v>
      </c>
    </row>
    <row r="19" spans="1:14" ht="60" customHeight="1" x14ac:dyDescent="0.35">
      <c r="A19" s="11" t="s">
        <v>100</v>
      </c>
      <c r="B19" s="1" t="s">
        <v>101</v>
      </c>
      <c r="C19" s="2" t="s">
        <v>91</v>
      </c>
      <c r="D19" s="3" t="s">
        <v>27</v>
      </c>
      <c r="E19" s="4" t="s">
        <v>18</v>
      </c>
      <c r="F19" s="4" t="s">
        <v>19</v>
      </c>
      <c r="G19" s="4" t="s">
        <v>20</v>
      </c>
      <c r="H19" s="4" t="s">
        <v>21</v>
      </c>
      <c r="I19" s="5" t="s">
        <v>21</v>
      </c>
      <c r="J19" s="1" t="s">
        <v>102</v>
      </c>
      <c r="K19" s="1" t="s">
        <v>103</v>
      </c>
      <c r="L19" s="1" t="s">
        <v>104</v>
      </c>
      <c r="M19" s="4" t="str">
        <f t="shared" si="0"/>
        <v>Outstanding</v>
      </c>
      <c r="N19" s="13" t="s">
        <v>21</v>
      </c>
    </row>
    <row r="20" spans="1:14" ht="60" customHeight="1" x14ac:dyDescent="0.35">
      <c r="A20" s="11" t="s">
        <v>105</v>
      </c>
      <c r="B20" s="1" t="s">
        <v>106</v>
      </c>
      <c r="C20" s="2" t="s">
        <v>91</v>
      </c>
      <c r="D20" s="3" t="s">
        <v>27</v>
      </c>
      <c r="E20" s="4" t="s">
        <v>18</v>
      </c>
      <c r="F20" s="4" t="s">
        <v>19</v>
      </c>
      <c r="G20" s="4" t="s">
        <v>20</v>
      </c>
      <c r="H20" s="4" t="s">
        <v>21</v>
      </c>
      <c r="I20" s="5" t="s">
        <v>21</v>
      </c>
      <c r="J20" s="1" t="s">
        <v>102</v>
      </c>
      <c r="K20" s="1" t="s">
        <v>107</v>
      </c>
      <c r="L20" s="1" t="s">
        <v>108</v>
      </c>
      <c r="M20" s="4" t="str">
        <f t="shared" si="0"/>
        <v>Outstanding</v>
      </c>
      <c r="N20" s="13" t="s">
        <v>21</v>
      </c>
    </row>
    <row r="21" spans="1:14" ht="60" customHeight="1" x14ac:dyDescent="0.35">
      <c r="A21" s="11" t="s">
        <v>109</v>
      </c>
      <c r="B21" s="1" t="s">
        <v>110</v>
      </c>
      <c r="C21" s="2" t="s">
        <v>16</v>
      </c>
      <c r="D21" s="3" t="s">
        <v>27</v>
      </c>
      <c r="E21" s="4" t="s">
        <v>18</v>
      </c>
      <c r="F21" s="4" t="s">
        <v>19</v>
      </c>
      <c r="G21" s="4" t="s">
        <v>20</v>
      </c>
      <c r="H21" s="4" t="s">
        <v>21</v>
      </c>
      <c r="I21" s="5" t="s">
        <v>21</v>
      </c>
      <c r="J21" s="1" t="s">
        <v>111</v>
      </c>
      <c r="K21" s="1" t="s">
        <v>112</v>
      </c>
      <c r="L21" s="1" t="s">
        <v>113</v>
      </c>
      <c r="M21" s="4" t="str">
        <f t="shared" si="0"/>
        <v>Outstanding</v>
      </c>
      <c r="N21" s="13" t="s">
        <v>21</v>
      </c>
    </row>
    <row r="22" spans="1:14" ht="60" customHeight="1" x14ac:dyDescent="0.35">
      <c r="A22" s="11" t="s">
        <v>114</v>
      </c>
      <c r="B22" s="1" t="s">
        <v>115</v>
      </c>
      <c r="C22" s="2" t="s">
        <v>91</v>
      </c>
      <c r="D22" s="3" t="s">
        <v>27</v>
      </c>
      <c r="E22" s="4" t="s">
        <v>18</v>
      </c>
      <c r="F22" s="4" t="s">
        <v>19</v>
      </c>
      <c r="G22" s="4" t="s">
        <v>20</v>
      </c>
      <c r="H22" s="4" t="s">
        <v>21</v>
      </c>
      <c r="I22" s="5" t="s">
        <v>21</v>
      </c>
      <c r="J22" s="1" t="s">
        <v>116</v>
      </c>
      <c r="K22" s="1" t="s">
        <v>117</v>
      </c>
      <c r="L22" s="1" t="s">
        <v>118</v>
      </c>
      <c r="M22" s="4" t="str">
        <f t="shared" si="0"/>
        <v>Outstanding</v>
      </c>
      <c r="N22" s="13" t="s">
        <v>21</v>
      </c>
    </row>
    <row r="23" spans="1:14" ht="60" customHeight="1" x14ac:dyDescent="0.35">
      <c r="A23" s="11" t="s">
        <v>119</v>
      </c>
      <c r="B23" s="1" t="s">
        <v>120</v>
      </c>
      <c r="C23" s="2" t="s">
        <v>91</v>
      </c>
      <c r="D23" s="3" t="s">
        <v>27</v>
      </c>
      <c r="E23" s="4" t="s">
        <v>18</v>
      </c>
      <c r="F23" s="4" t="s">
        <v>19</v>
      </c>
      <c r="G23" s="4" t="s">
        <v>20</v>
      </c>
      <c r="H23" s="4" t="s">
        <v>21</v>
      </c>
      <c r="I23" s="5" t="s">
        <v>21</v>
      </c>
      <c r="J23" s="1" t="s">
        <v>116</v>
      </c>
      <c r="K23" s="1" t="s">
        <v>121</v>
      </c>
      <c r="L23" s="1" t="s">
        <v>118</v>
      </c>
      <c r="M23" s="4" t="str">
        <f t="shared" si="0"/>
        <v>Outstanding</v>
      </c>
      <c r="N23" s="13" t="s">
        <v>21</v>
      </c>
    </row>
    <row r="24" spans="1:14" ht="60" customHeight="1" x14ac:dyDescent="0.35">
      <c r="A24" s="11" t="s">
        <v>122</v>
      </c>
      <c r="B24" s="1" t="s">
        <v>123</v>
      </c>
      <c r="C24" s="2" t="s">
        <v>91</v>
      </c>
      <c r="D24" s="3" t="s">
        <v>27</v>
      </c>
      <c r="E24" s="4" t="s">
        <v>18</v>
      </c>
      <c r="F24" s="4" t="s">
        <v>19</v>
      </c>
      <c r="G24" s="4" t="s">
        <v>20</v>
      </c>
      <c r="H24" s="4" t="s">
        <v>21</v>
      </c>
      <c r="I24" s="5" t="s">
        <v>21</v>
      </c>
      <c r="J24" s="1" t="s">
        <v>124</v>
      </c>
      <c r="K24" s="1" t="s">
        <v>125</v>
      </c>
      <c r="L24" s="1" t="s">
        <v>118</v>
      </c>
      <c r="M24" s="4" t="str">
        <f t="shared" si="0"/>
        <v>Outstanding</v>
      </c>
      <c r="N24" s="13" t="s">
        <v>21</v>
      </c>
    </row>
    <row r="25" spans="1:14" ht="60" customHeight="1" x14ac:dyDescent="0.35">
      <c r="A25" s="11" t="s">
        <v>126</v>
      </c>
      <c r="B25" s="1" t="s">
        <v>127</v>
      </c>
      <c r="C25" s="2" t="s">
        <v>16</v>
      </c>
      <c r="D25" s="3" t="s">
        <v>27</v>
      </c>
      <c r="E25" s="4" t="s">
        <v>18</v>
      </c>
      <c r="F25" s="4" t="s">
        <v>19</v>
      </c>
      <c r="G25" s="4" t="s">
        <v>20</v>
      </c>
      <c r="H25" s="4" t="s">
        <v>21</v>
      </c>
      <c r="I25" s="5" t="s">
        <v>21</v>
      </c>
      <c r="J25" s="1" t="s">
        <v>128</v>
      </c>
      <c r="K25" s="1" t="s">
        <v>129</v>
      </c>
      <c r="L25" s="1" t="s">
        <v>130</v>
      </c>
      <c r="M25" s="4" t="str">
        <f t="shared" si="0"/>
        <v>Outstanding</v>
      </c>
      <c r="N25" s="13" t="s">
        <v>21</v>
      </c>
    </row>
    <row r="26" spans="1:14" ht="60" customHeight="1" x14ac:dyDescent="0.35">
      <c r="A26" s="11" t="s">
        <v>131</v>
      </c>
      <c r="B26" s="1" t="s">
        <v>132</v>
      </c>
      <c r="C26" s="2" t="s">
        <v>91</v>
      </c>
      <c r="D26" s="3" t="s">
        <v>27</v>
      </c>
      <c r="E26" s="4" t="s">
        <v>18</v>
      </c>
      <c r="F26" s="4" t="s">
        <v>19</v>
      </c>
      <c r="G26" s="4" t="s">
        <v>20</v>
      </c>
      <c r="H26" s="4" t="s">
        <v>21</v>
      </c>
      <c r="I26" s="5" t="s">
        <v>21</v>
      </c>
      <c r="J26" s="1" t="s">
        <v>133</v>
      </c>
      <c r="K26" s="1" t="s">
        <v>134</v>
      </c>
      <c r="L26" s="1" t="s">
        <v>135</v>
      </c>
      <c r="M26" s="4" t="str">
        <f t="shared" si="0"/>
        <v>Outstanding</v>
      </c>
      <c r="N26" s="13" t="s">
        <v>21</v>
      </c>
    </row>
    <row r="27" spans="1:14" ht="60" customHeight="1" x14ac:dyDescent="0.35">
      <c r="A27" s="11" t="s">
        <v>136</v>
      </c>
      <c r="B27" s="1" t="s">
        <v>137</v>
      </c>
      <c r="C27" s="2" t="s">
        <v>16</v>
      </c>
      <c r="D27" s="3" t="s">
        <v>27</v>
      </c>
      <c r="E27" s="4" t="s">
        <v>18</v>
      </c>
      <c r="F27" s="4" t="s">
        <v>19</v>
      </c>
      <c r="G27" s="4" t="s">
        <v>20</v>
      </c>
      <c r="H27" s="4" t="s">
        <v>21</v>
      </c>
      <c r="I27" s="5" t="s">
        <v>21</v>
      </c>
      <c r="J27" s="1" t="s">
        <v>138</v>
      </c>
      <c r="K27" s="1" t="s">
        <v>139</v>
      </c>
      <c r="L27" s="1" t="s">
        <v>140</v>
      </c>
      <c r="M27" s="4" t="str">
        <f t="shared" si="0"/>
        <v>Outstanding</v>
      </c>
      <c r="N27" s="13" t="s">
        <v>21</v>
      </c>
    </row>
    <row r="28" spans="1:14" ht="60" customHeight="1" x14ac:dyDescent="0.35">
      <c r="A28" s="11" t="s">
        <v>141</v>
      </c>
      <c r="B28" s="1" t="s">
        <v>142</v>
      </c>
      <c r="C28" s="2" t="s">
        <v>16</v>
      </c>
      <c r="D28" s="3" t="s">
        <v>27</v>
      </c>
      <c r="E28" s="4" t="s">
        <v>18</v>
      </c>
      <c r="F28" s="4" t="s">
        <v>19</v>
      </c>
      <c r="G28" s="4" t="s">
        <v>20</v>
      </c>
      <c r="H28" s="4" t="s">
        <v>21</v>
      </c>
      <c r="I28" s="5" t="s">
        <v>21</v>
      </c>
      <c r="J28" s="1" t="s">
        <v>143</v>
      </c>
      <c r="K28" s="1" t="s">
        <v>139</v>
      </c>
      <c r="L28" s="1" t="s">
        <v>144</v>
      </c>
      <c r="M28" s="4" t="str">
        <f t="shared" si="0"/>
        <v>Outstanding</v>
      </c>
      <c r="N28" s="13" t="s">
        <v>21</v>
      </c>
    </row>
    <row r="29" spans="1:14" ht="60" customHeight="1" x14ac:dyDescent="0.35">
      <c r="A29" s="11" t="s">
        <v>145</v>
      </c>
      <c r="B29" s="1" t="s">
        <v>146</v>
      </c>
      <c r="C29" s="2" t="s">
        <v>16</v>
      </c>
      <c r="D29" s="3" t="s">
        <v>27</v>
      </c>
      <c r="E29" s="4" t="s">
        <v>18</v>
      </c>
      <c r="F29" s="4" t="s">
        <v>19</v>
      </c>
      <c r="G29" s="4" t="s">
        <v>20</v>
      </c>
      <c r="H29" s="4" t="s">
        <v>21</v>
      </c>
      <c r="I29" s="5" t="s">
        <v>21</v>
      </c>
      <c r="J29" s="1" t="s">
        <v>147</v>
      </c>
      <c r="K29" s="1" t="s">
        <v>148</v>
      </c>
      <c r="L29" s="1" t="s">
        <v>149</v>
      </c>
      <c r="M29" s="4" t="str">
        <f t="shared" si="0"/>
        <v>Outstanding</v>
      </c>
      <c r="N29" s="13" t="s">
        <v>21</v>
      </c>
    </row>
    <row r="30" spans="1:14" ht="60" customHeight="1" x14ac:dyDescent="0.35">
      <c r="A30" s="11" t="s">
        <v>150</v>
      </c>
      <c r="B30" s="1" t="s">
        <v>151</v>
      </c>
      <c r="C30" s="2" t="s">
        <v>16</v>
      </c>
      <c r="D30" s="3" t="s">
        <v>27</v>
      </c>
      <c r="E30" s="4" t="s">
        <v>18</v>
      </c>
      <c r="F30" s="4" t="s">
        <v>19</v>
      </c>
      <c r="G30" s="4" t="s">
        <v>20</v>
      </c>
      <c r="H30" s="4" t="s">
        <v>21</v>
      </c>
      <c r="I30" s="5" t="s">
        <v>21</v>
      </c>
      <c r="J30" s="1" t="s">
        <v>152</v>
      </c>
      <c r="K30" s="1" t="s">
        <v>153</v>
      </c>
      <c r="L30" s="1" t="s">
        <v>154</v>
      </c>
      <c r="M30" s="4" t="str">
        <f t="shared" si="0"/>
        <v>Outstanding</v>
      </c>
      <c r="N30" s="13" t="s">
        <v>21</v>
      </c>
    </row>
    <row r="31" spans="1:14" ht="60" customHeight="1" x14ac:dyDescent="0.35">
      <c r="A31" s="11" t="s">
        <v>155</v>
      </c>
      <c r="B31" s="1" t="s">
        <v>156</v>
      </c>
      <c r="C31" s="2" t="s">
        <v>16</v>
      </c>
      <c r="D31" s="3" t="s">
        <v>27</v>
      </c>
      <c r="E31" s="4" t="s">
        <v>18</v>
      </c>
      <c r="F31" s="4" t="s">
        <v>19</v>
      </c>
      <c r="G31" s="4" t="s">
        <v>20</v>
      </c>
      <c r="H31" s="4" t="s">
        <v>21</v>
      </c>
      <c r="I31" s="5" t="s">
        <v>21</v>
      </c>
      <c r="J31" s="1" t="s">
        <v>157</v>
      </c>
      <c r="K31" s="1" t="s">
        <v>158</v>
      </c>
      <c r="L31" s="1" t="s">
        <v>159</v>
      </c>
      <c r="M31" s="4" t="str">
        <f t="shared" si="0"/>
        <v>Outstanding</v>
      </c>
      <c r="N31" s="13" t="s">
        <v>21</v>
      </c>
    </row>
    <row r="32" spans="1:14" ht="60" customHeight="1" x14ac:dyDescent="0.35">
      <c r="A32" s="11" t="s">
        <v>160</v>
      </c>
      <c r="B32" s="1" t="s">
        <v>161</v>
      </c>
      <c r="C32" s="2" t="s">
        <v>16</v>
      </c>
      <c r="D32" s="3" t="s">
        <v>27</v>
      </c>
      <c r="E32" s="4" t="s">
        <v>18</v>
      </c>
      <c r="F32" s="4" t="s">
        <v>19</v>
      </c>
      <c r="G32" s="4" t="s">
        <v>20</v>
      </c>
      <c r="H32" s="4" t="s">
        <v>21</v>
      </c>
      <c r="I32" s="5" t="s">
        <v>21</v>
      </c>
      <c r="J32" s="1" t="s">
        <v>162</v>
      </c>
      <c r="K32" s="1" t="s">
        <v>163</v>
      </c>
      <c r="L32" s="1" t="s">
        <v>164</v>
      </c>
      <c r="M32" s="4" t="str">
        <f t="shared" si="0"/>
        <v>Outstanding</v>
      </c>
      <c r="N32" s="13" t="s">
        <v>21</v>
      </c>
    </row>
    <row r="33" spans="1:14" ht="60" customHeight="1" x14ac:dyDescent="0.35">
      <c r="A33" s="11" t="s">
        <v>165</v>
      </c>
      <c r="B33" s="1" t="s">
        <v>166</v>
      </c>
      <c r="C33" s="2" t="s">
        <v>16</v>
      </c>
      <c r="D33" s="3" t="s">
        <v>27</v>
      </c>
      <c r="E33" s="4" t="s">
        <v>18</v>
      </c>
      <c r="F33" s="4" t="s">
        <v>19</v>
      </c>
      <c r="G33" s="4" t="s">
        <v>20</v>
      </c>
      <c r="H33" s="4" t="s">
        <v>21</v>
      </c>
      <c r="I33" s="5" t="s">
        <v>21</v>
      </c>
      <c r="J33" s="1" t="s">
        <v>167</v>
      </c>
      <c r="K33" s="1" t="s">
        <v>168</v>
      </c>
      <c r="L33" s="1" t="s">
        <v>169</v>
      </c>
      <c r="M33" s="4" t="str">
        <f t="shared" si="0"/>
        <v>Outstanding</v>
      </c>
      <c r="N33" s="13" t="s">
        <v>21</v>
      </c>
    </row>
    <row r="34" spans="1:14" ht="60" customHeight="1" x14ac:dyDescent="0.35">
      <c r="A34" s="11" t="s">
        <v>170</v>
      </c>
      <c r="B34" s="1" t="s">
        <v>171</v>
      </c>
      <c r="C34" s="2" t="s">
        <v>16</v>
      </c>
      <c r="D34" s="3" t="s">
        <v>27</v>
      </c>
      <c r="E34" s="4" t="s">
        <v>18</v>
      </c>
      <c r="F34" s="4" t="s">
        <v>19</v>
      </c>
      <c r="G34" s="4" t="s">
        <v>20</v>
      </c>
      <c r="H34" s="4" t="s">
        <v>21</v>
      </c>
      <c r="I34" s="5" t="s">
        <v>21</v>
      </c>
      <c r="J34" s="1" t="s">
        <v>172</v>
      </c>
      <c r="K34" s="1" t="s">
        <v>173</v>
      </c>
      <c r="L34" s="1" t="s">
        <v>174</v>
      </c>
      <c r="M34" s="4" t="str">
        <f t="shared" si="0"/>
        <v>Outstanding</v>
      </c>
      <c r="N34" s="13" t="s">
        <v>21</v>
      </c>
    </row>
    <row r="35" spans="1:14" ht="60" customHeight="1" x14ac:dyDescent="0.35">
      <c r="A35" s="11" t="s">
        <v>175</v>
      </c>
      <c r="B35" s="1" t="s">
        <v>176</v>
      </c>
      <c r="C35" s="2" t="s">
        <v>16</v>
      </c>
      <c r="D35" s="3" t="s">
        <v>27</v>
      </c>
      <c r="E35" s="4" t="s">
        <v>18</v>
      </c>
      <c r="F35" s="4" t="s">
        <v>19</v>
      </c>
      <c r="G35" s="4" t="s">
        <v>20</v>
      </c>
      <c r="H35" s="4" t="s">
        <v>21</v>
      </c>
      <c r="I35" s="5" t="s">
        <v>21</v>
      </c>
      <c r="J35" s="1" t="s">
        <v>177</v>
      </c>
      <c r="K35" s="1" t="s">
        <v>178</v>
      </c>
      <c r="L35" s="1" t="s">
        <v>118</v>
      </c>
      <c r="M35" s="4" t="str">
        <f t="shared" si="0"/>
        <v>Outstanding</v>
      </c>
      <c r="N35" s="13" t="s">
        <v>21</v>
      </c>
    </row>
    <row r="36" spans="1:14" ht="60" customHeight="1" x14ac:dyDescent="0.35">
      <c r="A36" s="11" t="s">
        <v>179</v>
      </c>
      <c r="B36" s="1" t="s">
        <v>180</v>
      </c>
      <c r="C36" s="2" t="s">
        <v>16</v>
      </c>
      <c r="D36" s="3" t="s">
        <v>27</v>
      </c>
      <c r="E36" s="4" t="s">
        <v>18</v>
      </c>
      <c r="F36" s="4" t="s">
        <v>19</v>
      </c>
      <c r="G36" s="4" t="s">
        <v>20</v>
      </c>
      <c r="H36" s="4" t="s">
        <v>21</v>
      </c>
      <c r="I36" s="5" t="s">
        <v>21</v>
      </c>
      <c r="J36" s="1" t="s">
        <v>181</v>
      </c>
      <c r="K36" s="1" t="s">
        <v>182</v>
      </c>
      <c r="L36" s="1" t="s">
        <v>183</v>
      </c>
      <c r="M36" s="4" t="str">
        <f t="shared" si="0"/>
        <v>Outstanding</v>
      </c>
      <c r="N36" s="13" t="s">
        <v>21</v>
      </c>
    </row>
    <row r="37" spans="1:14" ht="60" customHeight="1" x14ac:dyDescent="0.35">
      <c r="A37" s="11" t="s">
        <v>184</v>
      </c>
      <c r="B37" s="1" t="s">
        <v>185</v>
      </c>
      <c r="C37" s="2" t="s">
        <v>16</v>
      </c>
      <c r="D37" s="3" t="s">
        <v>27</v>
      </c>
      <c r="E37" s="4" t="s">
        <v>18</v>
      </c>
      <c r="F37" s="4" t="s">
        <v>19</v>
      </c>
      <c r="G37" s="4" t="s">
        <v>20</v>
      </c>
      <c r="H37" s="4" t="s">
        <v>21</v>
      </c>
      <c r="I37" s="5" t="s">
        <v>21</v>
      </c>
      <c r="J37" s="1" t="s">
        <v>186</v>
      </c>
      <c r="K37" s="1" t="s">
        <v>187</v>
      </c>
      <c r="L37" s="1" t="s">
        <v>188</v>
      </c>
      <c r="M37" s="4" t="str">
        <f t="shared" si="0"/>
        <v>Outstanding</v>
      </c>
      <c r="N37" s="13" t="s">
        <v>21</v>
      </c>
    </row>
    <row r="38" spans="1:14" ht="60" customHeight="1" x14ac:dyDescent="0.35">
      <c r="A38" s="11" t="s">
        <v>189</v>
      </c>
      <c r="B38" s="1" t="s">
        <v>190</v>
      </c>
      <c r="C38" s="2" t="s">
        <v>16</v>
      </c>
      <c r="D38" s="3" t="s">
        <v>27</v>
      </c>
      <c r="E38" s="4" t="s">
        <v>18</v>
      </c>
      <c r="F38" s="4" t="s">
        <v>19</v>
      </c>
      <c r="G38" s="4" t="s">
        <v>20</v>
      </c>
      <c r="H38" s="4" t="s">
        <v>21</v>
      </c>
      <c r="I38" s="5" t="s">
        <v>21</v>
      </c>
      <c r="J38" s="1" t="s">
        <v>191</v>
      </c>
      <c r="K38" s="1" t="s">
        <v>192</v>
      </c>
      <c r="L38" s="1" t="s">
        <v>193</v>
      </c>
      <c r="M38" s="4" t="str">
        <f t="shared" si="0"/>
        <v>Outstanding</v>
      </c>
      <c r="N38" s="13" t="s">
        <v>21</v>
      </c>
    </row>
    <row r="39" spans="1:14" ht="60" customHeight="1" x14ac:dyDescent="0.35">
      <c r="A39" s="11" t="s">
        <v>194</v>
      </c>
      <c r="B39" s="1" t="s">
        <v>195</v>
      </c>
      <c r="C39" s="2" t="s">
        <v>16</v>
      </c>
      <c r="D39" s="3" t="s">
        <v>27</v>
      </c>
      <c r="E39" s="4" t="s">
        <v>18</v>
      </c>
      <c r="F39" s="4" t="s">
        <v>19</v>
      </c>
      <c r="G39" s="4" t="s">
        <v>20</v>
      </c>
      <c r="H39" s="4" t="s">
        <v>21</v>
      </c>
      <c r="I39" s="5" t="s">
        <v>21</v>
      </c>
      <c r="J39" s="1" t="s">
        <v>196</v>
      </c>
      <c r="K39" s="1" t="s">
        <v>197</v>
      </c>
      <c r="L39" s="1" t="s">
        <v>198</v>
      </c>
      <c r="M39" s="4" t="str">
        <f t="shared" si="0"/>
        <v>Outstanding</v>
      </c>
      <c r="N39" s="13" t="s">
        <v>21</v>
      </c>
    </row>
    <row r="40" spans="1:14" ht="60" customHeight="1" x14ac:dyDescent="0.35">
      <c r="A40" s="11" t="s">
        <v>199</v>
      </c>
      <c r="B40" s="1" t="s">
        <v>200</v>
      </c>
      <c r="C40" s="2" t="s">
        <v>16</v>
      </c>
      <c r="D40" s="3" t="s">
        <v>27</v>
      </c>
      <c r="E40" s="4" t="s">
        <v>18</v>
      </c>
      <c r="F40" s="4" t="s">
        <v>19</v>
      </c>
      <c r="G40" s="4" t="s">
        <v>20</v>
      </c>
      <c r="H40" s="4" t="s">
        <v>21</v>
      </c>
      <c r="I40" s="5" t="s">
        <v>21</v>
      </c>
      <c r="J40" s="1" t="s">
        <v>201</v>
      </c>
      <c r="K40" s="1" t="s">
        <v>202</v>
      </c>
      <c r="L40" s="1" t="s">
        <v>203</v>
      </c>
      <c r="M40" s="4" t="str">
        <f t="shared" si="0"/>
        <v>Outstanding</v>
      </c>
      <c r="N40" s="13" t="s">
        <v>21</v>
      </c>
    </row>
    <row r="41" spans="1:14" ht="60" customHeight="1" x14ac:dyDescent="0.35">
      <c r="A41" s="11" t="s">
        <v>204</v>
      </c>
      <c r="B41" s="1" t="s">
        <v>205</v>
      </c>
      <c r="C41" s="2" t="s">
        <v>16</v>
      </c>
      <c r="D41" s="3" t="s">
        <v>27</v>
      </c>
      <c r="E41" s="4" t="s">
        <v>18</v>
      </c>
      <c r="F41" s="4" t="s">
        <v>19</v>
      </c>
      <c r="G41" s="4" t="s">
        <v>20</v>
      </c>
      <c r="H41" s="4" t="s">
        <v>21</v>
      </c>
      <c r="I41" s="5" t="s">
        <v>21</v>
      </c>
      <c r="J41" s="1" t="s">
        <v>206</v>
      </c>
      <c r="K41" s="1" t="s">
        <v>207</v>
      </c>
      <c r="L41" s="1" t="s">
        <v>208</v>
      </c>
      <c r="M41" s="4" t="str">
        <f t="shared" si="0"/>
        <v>Outstanding</v>
      </c>
      <c r="N41" s="13" t="s">
        <v>21</v>
      </c>
    </row>
    <row r="42" spans="1:14" ht="60" customHeight="1" x14ac:dyDescent="0.35">
      <c r="A42" s="11" t="s">
        <v>209</v>
      </c>
      <c r="B42" s="1" t="s">
        <v>210</v>
      </c>
      <c r="C42" s="2" t="s">
        <v>16</v>
      </c>
      <c r="D42" s="3" t="s">
        <v>27</v>
      </c>
      <c r="E42" s="4" t="s">
        <v>18</v>
      </c>
      <c r="F42" s="4" t="s">
        <v>19</v>
      </c>
      <c r="G42" s="4" t="s">
        <v>20</v>
      </c>
      <c r="H42" s="4" t="s">
        <v>21</v>
      </c>
      <c r="I42" s="5" t="s">
        <v>21</v>
      </c>
      <c r="J42" s="1" t="s">
        <v>211</v>
      </c>
      <c r="K42" s="1" t="s">
        <v>212</v>
      </c>
      <c r="L42" s="1" t="s">
        <v>213</v>
      </c>
      <c r="M42" s="4" t="str">
        <f t="shared" si="0"/>
        <v>Outstanding</v>
      </c>
      <c r="N42" s="13" t="s">
        <v>21</v>
      </c>
    </row>
    <row r="43" spans="1:14" ht="60" customHeight="1" x14ac:dyDescent="0.35">
      <c r="A43" s="11" t="s">
        <v>214</v>
      </c>
      <c r="B43" s="1" t="s">
        <v>215</v>
      </c>
      <c r="C43" s="2" t="s">
        <v>16</v>
      </c>
      <c r="D43" s="3" t="s">
        <v>27</v>
      </c>
      <c r="E43" s="4" t="s">
        <v>18</v>
      </c>
      <c r="F43" s="4" t="s">
        <v>19</v>
      </c>
      <c r="G43" s="4" t="s">
        <v>20</v>
      </c>
      <c r="H43" s="4" t="s">
        <v>21</v>
      </c>
      <c r="I43" s="5" t="s">
        <v>21</v>
      </c>
      <c r="J43" s="1" t="s">
        <v>216</v>
      </c>
      <c r="K43" s="1" t="s">
        <v>217</v>
      </c>
      <c r="L43" s="1" t="s">
        <v>218</v>
      </c>
      <c r="M43" s="4" t="str">
        <f t="shared" si="0"/>
        <v>Outstanding</v>
      </c>
      <c r="N43" s="13" t="s">
        <v>21</v>
      </c>
    </row>
    <row r="44" spans="1:14" ht="60" customHeight="1" x14ac:dyDescent="0.35">
      <c r="A44" s="11" t="s">
        <v>219</v>
      </c>
      <c r="B44" s="1" t="s">
        <v>220</v>
      </c>
      <c r="C44" s="2" t="s">
        <v>16</v>
      </c>
      <c r="D44" s="3" t="s">
        <v>27</v>
      </c>
      <c r="E44" s="4" t="s">
        <v>18</v>
      </c>
      <c r="F44" s="4" t="s">
        <v>19</v>
      </c>
      <c r="G44" s="4" t="s">
        <v>20</v>
      </c>
      <c r="H44" s="4" t="s">
        <v>21</v>
      </c>
      <c r="I44" s="5" t="s">
        <v>21</v>
      </c>
      <c r="J44" s="1" t="s">
        <v>221</v>
      </c>
      <c r="K44" s="1" t="s">
        <v>222</v>
      </c>
      <c r="L44" s="1" t="s">
        <v>223</v>
      </c>
      <c r="M44" s="4" t="str">
        <f t="shared" si="0"/>
        <v>Outstanding</v>
      </c>
      <c r="N44" s="13" t="s">
        <v>21</v>
      </c>
    </row>
    <row r="45" spans="1:14" ht="60" customHeight="1" x14ac:dyDescent="0.35">
      <c r="A45" s="11" t="s">
        <v>224</v>
      </c>
      <c r="B45" s="1" t="s">
        <v>225</v>
      </c>
      <c r="C45" s="2" t="s">
        <v>16</v>
      </c>
      <c r="D45" s="3" t="s">
        <v>27</v>
      </c>
      <c r="E45" s="4" t="s">
        <v>18</v>
      </c>
      <c r="F45" s="4" t="s">
        <v>19</v>
      </c>
      <c r="G45" s="4" t="s">
        <v>20</v>
      </c>
      <c r="H45" s="4" t="s">
        <v>21</v>
      </c>
      <c r="I45" s="5" t="s">
        <v>21</v>
      </c>
      <c r="J45" s="1" t="s">
        <v>226</v>
      </c>
      <c r="K45" s="1" t="s">
        <v>227</v>
      </c>
      <c r="L45" s="1" t="s">
        <v>228</v>
      </c>
      <c r="M45" s="4" t="str">
        <f t="shared" si="0"/>
        <v>Outstanding</v>
      </c>
      <c r="N45" s="13" t="s">
        <v>21</v>
      </c>
    </row>
    <row r="46" spans="1:14" ht="60" customHeight="1" x14ac:dyDescent="0.35">
      <c r="A46" s="11" t="s">
        <v>229</v>
      </c>
      <c r="B46" s="1" t="s">
        <v>230</v>
      </c>
      <c r="C46" s="2" t="s">
        <v>16</v>
      </c>
      <c r="D46" s="3" t="s">
        <v>27</v>
      </c>
      <c r="E46" s="4" t="s">
        <v>18</v>
      </c>
      <c r="F46" s="4" t="s">
        <v>19</v>
      </c>
      <c r="G46" s="4" t="s">
        <v>20</v>
      </c>
      <c r="H46" s="4" t="s">
        <v>21</v>
      </c>
      <c r="I46" s="5" t="s">
        <v>21</v>
      </c>
      <c r="J46" s="1" t="s">
        <v>231</v>
      </c>
      <c r="K46" s="1" t="s">
        <v>232</v>
      </c>
      <c r="L46" s="1" t="s">
        <v>233</v>
      </c>
      <c r="M46" s="4" t="str">
        <f t="shared" si="0"/>
        <v>Outstanding</v>
      </c>
      <c r="N46" s="13" t="s">
        <v>21</v>
      </c>
    </row>
    <row r="47" spans="1:14" ht="60" customHeight="1" x14ac:dyDescent="0.35">
      <c r="A47" s="11" t="s">
        <v>234</v>
      </c>
      <c r="B47" s="1" t="s">
        <v>235</v>
      </c>
      <c r="C47" s="2" t="s">
        <v>16</v>
      </c>
      <c r="D47" s="3" t="s">
        <v>27</v>
      </c>
      <c r="E47" s="4" t="s">
        <v>18</v>
      </c>
      <c r="F47" s="4" t="s">
        <v>19</v>
      </c>
      <c r="G47" s="4" t="s">
        <v>20</v>
      </c>
      <c r="H47" s="4" t="s">
        <v>21</v>
      </c>
      <c r="I47" s="5" t="s">
        <v>21</v>
      </c>
      <c r="J47" s="1" t="s">
        <v>236</v>
      </c>
      <c r="K47" s="1" t="s">
        <v>237</v>
      </c>
      <c r="L47" s="1" t="s">
        <v>238</v>
      </c>
      <c r="M47" s="4" t="str">
        <f t="shared" si="0"/>
        <v>Outstanding</v>
      </c>
      <c r="N47" s="13" t="s">
        <v>21</v>
      </c>
    </row>
    <row r="48" spans="1:14" ht="60" customHeight="1" x14ac:dyDescent="0.35">
      <c r="A48" s="11" t="s">
        <v>239</v>
      </c>
      <c r="B48" s="1" t="s">
        <v>240</v>
      </c>
      <c r="C48" s="2" t="s">
        <v>16</v>
      </c>
      <c r="D48" s="3" t="s">
        <v>27</v>
      </c>
      <c r="E48" s="4" t="s">
        <v>18</v>
      </c>
      <c r="F48" s="4" t="s">
        <v>19</v>
      </c>
      <c r="G48" s="4" t="s">
        <v>20</v>
      </c>
      <c r="H48" s="4" t="s">
        <v>21</v>
      </c>
      <c r="I48" s="5" t="s">
        <v>21</v>
      </c>
      <c r="J48" s="1" t="s">
        <v>241</v>
      </c>
      <c r="K48" s="1" t="s">
        <v>237</v>
      </c>
      <c r="L48" s="1" t="s">
        <v>242</v>
      </c>
      <c r="M48" s="4" t="str">
        <f t="shared" si="0"/>
        <v>Outstanding</v>
      </c>
      <c r="N48" s="13" t="s">
        <v>21</v>
      </c>
    </row>
    <row r="49" spans="1:14" ht="60" customHeight="1" x14ac:dyDescent="0.35">
      <c r="A49" s="11" t="s">
        <v>243</v>
      </c>
      <c r="B49" s="1" t="s">
        <v>244</v>
      </c>
      <c r="C49" s="2" t="s">
        <v>16</v>
      </c>
      <c r="D49" s="3" t="s">
        <v>27</v>
      </c>
      <c r="E49" s="4" t="s">
        <v>18</v>
      </c>
      <c r="F49" s="4" t="s">
        <v>19</v>
      </c>
      <c r="G49" s="4" t="s">
        <v>20</v>
      </c>
      <c r="H49" s="4" t="s">
        <v>21</v>
      </c>
      <c r="I49" s="5" t="s">
        <v>21</v>
      </c>
      <c r="J49" s="1" t="s">
        <v>245</v>
      </c>
      <c r="K49" s="1" t="s">
        <v>237</v>
      </c>
      <c r="L49" s="1" t="s">
        <v>246</v>
      </c>
      <c r="M49" s="4" t="str">
        <f t="shared" si="0"/>
        <v>Outstanding</v>
      </c>
      <c r="N49" s="13" t="s">
        <v>21</v>
      </c>
    </row>
    <row r="50" spans="1:14" ht="60" customHeight="1" x14ac:dyDescent="0.35">
      <c r="A50" s="11" t="s">
        <v>247</v>
      </c>
      <c r="B50" s="1" t="s">
        <v>248</v>
      </c>
      <c r="C50" s="2" t="s">
        <v>16</v>
      </c>
      <c r="D50" s="3" t="s">
        <v>27</v>
      </c>
      <c r="E50" s="4" t="s">
        <v>18</v>
      </c>
      <c r="F50" s="4" t="s">
        <v>19</v>
      </c>
      <c r="G50" s="4" t="s">
        <v>20</v>
      </c>
      <c r="H50" s="4" t="s">
        <v>21</v>
      </c>
      <c r="I50" s="5" t="s">
        <v>21</v>
      </c>
      <c r="J50" s="1" t="s">
        <v>249</v>
      </c>
      <c r="K50" s="1" t="s">
        <v>250</v>
      </c>
      <c r="L50" s="1" t="s">
        <v>251</v>
      </c>
      <c r="M50" s="4" t="str">
        <f t="shared" si="0"/>
        <v>Outstanding</v>
      </c>
      <c r="N50" s="13" t="s">
        <v>21</v>
      </c>
    </row>
    <row r="51" spans="1:14" ht="60" customHeight="1" x14ac:dyDescent="0.35">
      <c r="A51" s="11" t="s">
        <v>252</v>
      </c>
      <c r="B51" s="1" t="s">
        <v>253</v>
      </c>
      <c r="C51" s="2" t="s">
        <v>16</v>
      </c>
      <c r="D51" s="3" t="s">
        <v>27</v>
      </c>
      <c r="E51" s="4" t="s">
        <v>18</v>
      </c>
      <c r="F51" s="4" t="s">
        <v>19</v>
      </c>
      <c r="G51" s="4" t="s">
        <v>20</v>
      </c>
      <c r="H51" s="4" t="s">
        <v>21</v>
      </c>
      <c r="I51" s="5" t="s">
        <v>21</v>
      </c>
      <c r="J51" s="1" t="s">
        <v>254</v>
      </c>
      <c r="K51" s="1" t="s">
        <v>255</v>
      </c>
      <c r="L51" s="1" t="s">
        <v>256</v>
      </c>
      <c r="M51" s="4" t="str">
        <f t="shared" si="0"/>
        <v>Outstanding</v>
      </c>
      <c r="N51" s="13" t="s">
        <v>21</v>
      </c>
    </row>
    <row r="52" spans="1:14" ht="60" customHeight="1" x14ac:dyDescent="0.35">
      <c r="A52" s="11" t="s">
        <v>257</v>
      </c>
      <c r="B52" s="1" t="s">
        <v>258</v>
      </c>
      <c r="C52" s="2" t="s">
        <v>16</v>
      </c>
      <c r="D52" s="3" t="s">
        <v>27</v>
      </c>
      <c r="E52" s="4" t="s">
        <v>18</v>
      </c>
      <c r="F52" s="4" t="s">
        <v>19</v>
      </c>
      <c r="G52" s="4" t="s">
        <v>20</v>
      </c>
      <c r="H52" s="4" t="s">
        <v>21</v>
      </c>
      <c r="I52" s="5" t="s">
        <v>21</v>
      </c>
      <c r="J52" s="1" t="s">
        <v>259</v>
      </c>
      <c r="K52" s="1" t="s">
        <v>260</v>
      </c>
      <c r="L52" s="1" t="s">
        <v>261</v>
      </c>
      <c r="M52" s="4" t="str">
        <f t="shared" si="0"/>
        <v>Outstanding</v>
      </c>
      <c r="N52" s="13" t="s">
        <v>21</v>
      </c>
    </row>
    <row r="53" spans="1:14" ht="60" customHeight="1" x14ac:dyDescent="0.35">
      <c r="A53" s="11" t="s">
        <v>262</v>
      </c>
      <c r="B53" s="1" t="s">
        <v>263</v>
      </c>
      <c r="C53" s="2" t="s">
        <v>16</v>
      </c>
      <c r="D53" s="3" t="s">
        <v>27</v>
      </c>
      <c r="E53" s="4" t="s">
        <v>18</v>
      </c>
      <c r="F53" s="4" t="s">
        <v>19</v>
      </c>
      <c r="G53" s="4" t="s">
        <v>20</v>
      </c>
      <c r="H53" s="4" t="s">
        <v>21</v>
      </c>
      <c r="I53" s="5" t="s">
        <v>21</v>
      </c>
      <c r="J53" s="1" t="s">
        <v>264</v>
      </c>
      <c r="K53" s="1" t="s">
        <v>265</v>
      </c>
      <c r="L53" s="1" t="s">
        <v>266</v>
      </c>
      <c r="M53" s="4" t="str">
        <f t="shared" si="0"/>
        <v>Outstanding</v>
      </c>
      <c r="N53" s="13" t="s">
        <v>21</v>
      </c>
    </row>
    <row r="54" spans="1:14" ht="60" customHeight="1" x14ac:dyDescent="0.35">
      <c r="A54" s="11" t="s">
        <v>267</v>
      </c>
      <c r="B54" s="1" t="s">
        <v>268</v>
      </c>
      <c r="C54" s="2" t="s">
        <v>16</v>
      </c>
      <c r="D54" s="3" t="s">
        <v>27</v>
      </c>
      <c r="E54" s="4" t="s">
        <v>18</v>
      </c>
      <c r="F54" s="4" t="s">
        <v>19</v>
      </c>
      <c r="G54" s="4" t="s">
        <v>20</v>
      </c>
      <c r="H54" s="4" t="s">
        <v>21</v>
      </c>
      <c r="I54" s="5" t="s">
        <v>21</v>
      </c>
      <c r="J54" s="1" t="s">
        <v>269</v>
      </c>
      <c r="K54" s="1" t="s">
        <v>265</v>
      </c>
      <c r="L54" s="1" t="s">
        <v>270</v>
      </c>
      <c r="M54" s="4" t="str">
        <f t="shared" si="0"/>
        <v>Outstanding</v>
      </c>
      <c r="N54" s="13" t="s">
        <v>21</v>
      </c>
    </row>
    <row r="55" spans="1:14" ht="60" customHeight="1" x14ac:dyDescent="0.35">
      <c r="A55" s="11" t="s">
        <v>271</v>
      </c>
      <c r="B55" s="1" t="s">
        <v>272</v>
      </c>
      <c r="C55" s="2" t="s">
        <v>16</v>
      </c>
      <c r="D55" s="3" t="s">
        <v>27</v>
      </c>
      <c r="E55" s="4" t="s">
        <v>18</v>
      </c>
      <c r="F55" s="4" t="s">
        <v>19</v>
      </c>
      <c r="G55" s="4" t="s">
        <v>20</v>
      </c>
      <c r="H55" s="4" t="s">
        <v>21</v>
      </c>
      <c r="I55" s="5" t="s">
        <v>21</v>
      </c>
      <c r="J55" s="1" t="s">
        <v>273</v>
      </c>
      <c r="K55" s="1" t="s">
        <v>265</v>
      </c>
      <c r="L55" s="1" t="s">
        <v>274</v>
      </c>
      <c r="M55" s="4" t="str">
        <f t="shared" si="0"/>
        <v>Outstanding</v>
      </c>
      <c r="N55" s="13" t="s">
        <v>21</v>
      </c>
    </row>
    <row r="56" spans="1:14" ht="60" customHeight="1" x14ac:dyDescent="0.35">
      <c r="A56" s="11" t="s">
        <v>275</v>
      </c>
      <c r="B56" s="1" t="s">
        <v>276</v>
      </c>
      <c r="C56" s="2" t="s">
        <v>16</v>
      </c>
      <c r="D56" s="3" t="s">
        <v>27</v>
      </c>
      <c r="E56" s="4" t="s">
        <v>18</v>
      </c>
      <c r="F56" s="4" t="s">
        <v>19</v>
      </c>
      <c r="G56" s="4" t="s">
        <v>20</v>
      </c>
      <c r="H56" s="4" t="s">
        <v>21</v>
      </c>
      <c r="I56" s="5" t="s">
        <v>21</v>
      </c>
      <c r="J56" s="1" t="s">
        <v>277</v>
      </c>
      <c r="K56" s="1" t="s">
        <v>278</v>
      </c>
      <c r="L56" s="1" t="s">
        <v>279</v>
      </c>
      <c r="M56" s="4" t="str">
        <f t="shared" si="0"/>
        <v>Outstanding</v>
      </c>
      <c r="N56" s="13" t="s">
        <v>21</v>
      </c>
    </row>
    <row r="57" spans="1:14" ht="60" customHeight="1" x14ac:dyDescent="0.35">
      <c r="A57" s="11" t="s">
        <v>280</v>
      </c>
      <c r="B57" s="1" t="s">
        <v>281</v>
      </c>
      <c r="C57" s="2" t="s">
        <v>16</v>
      </c>
      <c r="D57" s="3" t="s">
        <v>27</v>
      </c>
      <c r="E57" s="4" t="s">
        <v>18</v>
      </c>
      <c r="F57" s="4" t="s">
        <v>19</v>
      </c>
      <c r="G57" s="4" t="s">
        <v>20</v>
      </c>
      <c r="H57" s="4" t="s">
        <v>21</v>
      </c>
      <c r="I57" s="5" t="s">
        <v>21</v>
      </c>
      <c r="J57" s="1" t="s">
        <v>282</v>
      </c>
      <c r="K57" s="1" t="s">
        <v>283</v>
      </c>
      <c r="L57" s="1" t="s">
        <v>284</v>
      </c>
      <c r="M57" s="4" t="str">
        <f t="shared" si="0"/>
        <v>Outstanding</v>
      </c>
      <c r="N57" s="13" t="s">
        <v>21</v>
      </c>
    </row>
    <row r="58" spans="1:14" ht="60" customHeight="1" x14ac:dyDescent="0.35">
      <c r="A58" s="11" t="s">
        <v>285</v>
      </c>
      <c r="B58" s="1" t="s">
        <v>286</v>
      </c>
      <c r="C58" s="2" t="s">
        <v>16</v>
      </c>
      <c r="D58" s="3" t="s">
        <v>27</v>
      </c>
      <c r="E58" s="4" t="s">
        <v>18</v>
      </c>
      <c r="F58" s="4" t="s">
        <v>19</v>
      </c>
      <c r="G58" s="4" t="s">
        <v>20</v>
      </c>
      <c r="H58" s="4" t="s">
        <v>21</v>
      </c>
      <c r="I58" s="5" t="s">
        <v>21</v>
      </c>
      <c r="J58" s="1" t="s">
        <v>287</v>
      </c>
      <c r="K58" s="1" t="s">
        <v>288</v>
      </c>
      <c r="L58" s="1" t="s">
        <v>289</v>
      </c>
      <c r="M58" s="4" t="str">
        <f t="shared" si="0"/>
        <v>Outstanding</v>
      </c>
      <c r="N58" s="13" t="s">
        <v>21</v>
      </c>
    </row>
    <row r="59" spans="1:14" ht="60" customHeight="1" x14ac:dyDescent="0.35">
      <c r="A59" s="11" t="s">
        <v>290</v>
      </c>
      <c r="B59" s="1" t="s">
        <v>291</v>
      </c>
      <c r="C59" s="2" t="s">
        <v>16</v>
      </c>
      <c r="D59" s="3" t="s">
        <v>27</v>
      </c>
      <c r="E59" s="4" t="s">
        <v>18</v>
      </c>
      <c r="F59" s="4" t="s">
        <v>19</v>
      </c>
      <c r="G59" s="4" t="s">
        <v>20</v>
      </c>
      <c r="H59" s="4" t="s">
        <v>21</v>
      </c>
      <c r="I59" s="5" t="s">
        <v>21</v>
      </c>
      <c r="J59" s="1" t="s">
        <v>292</v>
      </c>
      <c r="K59" s="1" t="s">
        <v>288</v>
      </c>
      <c r="L59" s="1" t="s">
        <v>293</v>
      </c>
      <c r="M59" s="4" t="str">
        <f t="shared" si="0"/>
        <v>Outstanding</v>
      </c>
      <c r="N59" s="13" t="s">
        <v>21</v>
      </c>
    </row>
    <row r="60" spans="1:14" ht="60" customHeight="1" x14ac:dyDescent="0.35">
      <c r="A60" s="11" t="s">
        <v>294</v>
      </c>
      <c r="B60" s="1" t="s">
        <v>291</v>
      </c>
      <c r="C60" s="2" t="s">
        <v>16</v>
      </c>
      <c r="D60" s="3" t="s">
        <v>27</v>
      </c>
      <c r="E60" s="4" t="s">
        <v>18</v>
      </c>
      <c r="F60" s="4" t="s">
        <v>19</v>
      </c>
      <c r="G60" s="4" t="s">
        <v>20</v>
      </c>
      <c r="H60" s="4" t="s">
        <v>21</v>
      </c>
      <c r="I60" s="5" t="s">
        <v>21</v>
      </c>
      <c r="J60" s="1" t="s">
        <v>295</v>
      </c>
      <c r="K60" s="1" t="s">
        <v>288</v>
      </c>
      <c r="L60" s="1" t="s">
        <v>296</v>
      </c>
      <c r="M60" s="4" t="str">
        <f t="shared" si="0"/>
        <v>Outstanding</v>
      </c>
      <c r="N60" s="13" t="s">
        <v>21</v>
      </c>
    </row>
    <row r="61" spans="1:14" ht="60" customHeight="1" x14ac:dyDescent="0.35">
      <c r="A61" s="11" t="s">
        <v>297</v>
      </c>
      <c r="B61" s="1" t="s">
        <v>298</v>
      </c>
      <c r="C61" s="2" t="s">
        <v>16</v>
      </c>
      <c r="D61" s="3" t="s">
        <v>27</v>
      </c>
      <c r="E61" s="4" t="s">
        <v>18</v>
      </c>
      <c r="F61" s="4" t="s">
        <v>19</v>
      </c>
      <c r="G61" s="4" t="s">
        <v>20</v>
      </c>
      <c r="H61" s="4" t="s">
        <v>21</v>
      </c>
      <c r="I61" s="5" t="s">
        <v>21</v>
      </c>
      <c r="J61" s="1" t="s">
        <v>299</v>
      </c>
      <c r="K61" s="1" t="s">
        <v>300</v>
      </c>
      <c r="L61" s="1" t="s">
        <v>301</v>
      </c>
      <c r="M61" s="4" t="str">
        <f t="shared" si="0"/>
        <v>Outstanding</v>
      </c>
      <c r="N61" s="13" t="s">
        <v>21</v>
      </c>
    </row>
    <row r="62" spans="1:14" ht="60" customHeight="1" x14ac:dyDescent="0.35">
      <c r="A62" s="11" t="s">
        <v>302</v>
      </c>
      <c r="B62" s="1" t="s">
        <v>303</v>
      </c>
      <c r="C62" s="2" t="s">
        <v>16</v>
      </c>
      <c r="D62" s="3" t="s">
        <v>27</v>
      </c>
      <c r="E62" s="4" t="s">
        <v>18</v>
      </c>
      <c r="F62" s="4" t="s">
        <v>19</v>
      </c>
      <c r="G62" s="4" t="s">
        <v>20</v>
      </c>
      <c r="H62" s="4" t="s">
        <v>21</v>
      </c>
      <c r="I62" s="5" t="s">
        <v>21</v>
      </c>
      <c r="J62" s="1" t="s">
        <v>304</v>
      </c>
      <c r="K62" s="1" t="s">
        <v>305</v>
      </c>
      <c r="L62" s="1" t="s">
        <v>306</v>
      </c>
      <c r="M62" s="4" t="str">
        <f t="shared" si="0"/>
        <v>Outstanding</v>
      </c>
      <c r="N62" s="13" t="s">
        <v>21</v>
      </c>
    </row>
    <row r="63" spans="1:14" ht="60" customHeight="1" x14ac:dyDescent="0.35">
      <c r="A63" s="11" t="s">
        <v>307</v>
      </c>
      <c r="B63" s="1" t="s">
        <v>308</v>
      </c>
      <c r="C63" s="2" t="s">
        <v>16</v>
      </c>
      <c r="D63" s="3" t="s">
        <v>27</v>
      </c>
      <c r="E63" s="4" t="s">
        <v>18</v>
      </c>
      <c r="F63" s="4" t="s">
        <v>19</v>
      </c>
      <c r="G63" s="4" t="s">
        <v>20</v>
      </c>
      <c r="H63" s="4" t="s">
        <v>21</v>
      </c>
      <c r="I63" s="5" t="s">
        <v>21</v>
      </c>
      <c r="J63" s="1" t="s">
        <v>309</v>
      </c>
      <c r="K63" s="1" t="s">
        <v>310</v>
      </c>
      <c r="L63" s="1" t="s">
        <v>311</v>
      </c>
      <c r="M63" s="4" t="str">
        <f t="shared" si="0"/>
        <v>Outstanding</v>
      </c>
      <c r="N63" s="13" t="s">
        <v>21</v>
      </c>
    </row>
    <row r="64" spans="1:14" ht="60" customHeight="1" x14ac:dyDescent="0.35">
      <c r="A64" s="11" t="s">
        <v>312</v>
      </c>
      <c r="B64" s="1" t="s">
        <v>313</v>
      </c>
      <c r="C64" s="2" t="s">
        <v>16</v>
      </c>
      <c r="D64" s="3" t="s">
        <v>27</v>
      </c>
      <c r="E64" s="4" t="s">
        <v>18</v>
      </c>
      <c r="F64" s="4" t="s">
        <v>19</v>
      </c>
      <c r="G64" s="4" t="s">
        <v>20</v>
      </c>
      <c r="H64" s="4" t="s">
        <v>21</v>
      </c>
      <c r="I64" s="5" t="s">
        <v>21</v>
      </c>
      <c r="J64" s="1" t="s">
        <v>314</v>
      </c>
      <c r="K64" s="1" t="s">
        <v>315</v>
      </c>
      <c r="L64" s="1" t="s">
        <v>316</v>
      </c>
      <c r="M64" s="4" t="str">
        <f t="shared" si="0"/>
        <v>Outstanding</v>
      </c>
      <c r="N64" s="13" t="s">
        <v>21</v>
      </c>
    </row>
    <row r="65" spans="1:14" ht="60" customHeight="1" x14ac:dyDescent="0.35">
      <c r="A65" s="11" t="s">
        <v>317</v>
      </c>
      <c r="B65" s="1" t="s">
        <v>318</v>
      </c>
      <c r="C65" s="2" t="s">
        <v>16</v>
      </c>
      <c r="D65" s="3" t="s">
        <v>27</v>
      </c>
      <c r="E65" s="4" t="s">
        <v>18</v>
      </c>
      <c r="F65" s="4" t="s">
        <v>19</v>
      </c>
      <c r="G65" s="4" t="s">
        <v>20</v>
      </c>
      <c r="H65" s="4" t="s">
        <v>21</v>
      </c>
      <c r="I65" s="5" t="s">
        <v>21</v>
      </c>
      <c r="J65" s="1" t="s">
        <v>319</v>
      </c>
      <c r="K65" s="1" t="s">
        <v>320</v>
      </c>
      <c r="L65" s="1" t="s">
        <v>321</v>
      </c>
      <c r="M65" s="4" t="str">
        <f t="shared" si="0"/>
        <v>Outstanding</v>
      </c>
      <c r="N65" s="13" t="s">
        <v>21</v>
      </c>
    </row>
    <row r="66" spans="1:14" ht="60" customHeight="1" x14ac:dyDescent="0.35">
      <c r="A66" s="11" t="s">
        <v>322</v>
      </c>
      <c r="B66" s="1" t="s">
        <v>323</v>
      </c>
      <c r="C66" s="2" t="s">
        <v>16</v>
      </c>
      <c r="D66" s="3" t="s">
        <v>27</v>
      </c>
      <c r="E66" s="4" t="s">
        <v>18</v>
      </c>
      <c r="F66" s="4" t="s">
        <v>19</v>
      </c>
      <c r="G66" s="4" t="s">
        <v>20</v>
      </c>
      <c r="H66" s="4" t="s">
        <v>21</v>
      </c>
      <c r="I66" s="5" t="s">
        <v>21</v>
      </c>
      <c r="J66" s="1" t="s">
        <v>324</v>
      </c>
      <c r="K66" s="1" t="s">
        <v>325</v>
      </c>
      <c r="L66" s="1" t="s">
        <v>326</v>
      </c>
      <c r="M66" s="4" t="str">
        <f t="shared" si="0"/>
        <v>Outstanding</v>
      </c>
      <c r="N66" s="13" t="s">
        <v>21</v>
      </c>
    </row>
    <row r="67" spans="1:14" ht="60" customHeight="1" x14ac:dyDescent="0.35">
      <c r="A67" s="11" t="s">
        <v>327</v>
      </c>
      <c r="B67" s="1" t="s">
        <v>328</v>
      </c>
      <c r="C67" s="2" t="s">
        <v>16</v>
      </c>
      <c r="D67" s="3" t="s">
        <v>27</v>
      </c>
      <c r="E67" s="4" t="s">
        <v>18</v>
      </c>
      <c r="F67" s="4" t="s">
        <v>19</v>
      </c>
      <c r="G67" s="4" t="s">
        <v>20</v>
      </c>
      <c r="H67" s="4" t="s">
        <v>21</v>
      </c>
      <c r="I67" s="5" t="s">
        <v>21</v>
      </c>
      <c r="J67" s="1" t="s">
        <v>329</v>
      </c>
      <c r="K67" s="1" t="s">
        <v>330</v>
      </c>
      <c r="L67" s="1" t="s">
        <v>331</v>
      </c>
      <c r="M67" s="4" t="str">
        <f t="shared" si="0"/>
        <v>Outstanding</v>
      </c>
      <c r="N67" s="13" t="s">
        <v>21</v>
      </c>
    </row>
    <row r="68" spans="1:14" ht="60" customHeight="1" x14ac:dyDescent="0.35">
      <c r="A68" s="11" t="s">
        <v>332</v>
      </c>
      <c r="B68" s="1" t="s">
        <v>333</v>
      </c>
      <c r="C68" s="2" t="s">
        <v>16</v>
      </c>
      <c r="D68" s="3" t="s">
        <v>27</v>
      </c>
      <c r="E68" s="4" t="s">
        <v>18</v>
      </c>
      <c r="F68" s="4" t="s">
        <v>19</v>
      </c>
      <c r="G68" s="4" t="s">
        <v>20</v>
      </c>
      <c r="H68" s="4" t="s">
        <v>21</v>
      </c>
      <c r="I68" s="5" t="s">
        <v>21</v>
      </c>
      <c r="J68" s="1" t="s">
        <v>334</v>
      </c>
      <c r="K68" s="1" t="s">
        <v>335</v>
      </c>
      <c r="L68" s="1" t="s">
        <v>336</v>
      </c>
      <c r="M68" s="4" t="str">
        <f t="shared" si="0"/>
        <v>Outstanding</v>
      </c>
      <c r="N68" s="13" t="s">
        <v>21</v>
      </c>
    </row>
    <row r="69" spans="1:14" ht="60" customHeight="1" x14ac:dyDescent="0.35">
      <c r="A69" s="11" t="s">
        <v>337</v>
      </c>
      <c r="B69" s="1" t="s">
        <v>338</v>
      </c>
      <c r="C69" s="2" t="s">
        <v>16</v>
      </c>
      <c r="D69" s="3" t="s">
        <v>27</v>
      </c>
      <c r="E69" s="4" t="s">
        <v>18</v>
      </c>
      <c r="F69" s="4" t="s">
        <v>19</v>
      </c>
      <c r="G69" s="4" t="s">
        <v>20</v>
      </c>
      <c r="H69" s="4" t="s">
        <v>21</v>
      </c>
      <c r="I69" s="5" t="s">
        <v>21</v>
      </c>
      <c r="J69" s="1" t="s">
        <v>339</v>
      </c>
      <c r="K69" s="1" t="s">
        <v>340</v>
      </c>
      <c r="L69" s="1" t="s">
        <v>341</v>
      </c>
      <c r="M69" s="4" t="str">
        <f t="shared" si="0"/>
        <v>Outstanding</v>
      </c>
      <c r="N69" s="13" t="s">
        <v>21</v>
      </c>
    </row>
    <row r="70" spans="1:14" ht="60" customHeight="1" x14ac:dyDescent="0.35">
      <c r="A70" s="11" t="s">
        <v>342</v>
      </c>
      <c r="B70" s="1" t="s">
        <v>343</v>
      </c>
      <c r="C70" s="2" t="s">
        <v>16</v>
      </c>
      <c r="D70" s="3" t="s">
        <v>27</v>
      </c>
      <c r="E70" s="4" t="s">
        <v>18</v>
      </c>
      <c r="F70" s="4" t="s">
        <v>19</v>
      </c>
      <c r="G70" s="4" t="s">
        <v>20</v>
      </c>
      <c r="H70" s="4" t="s">
        <v>21</v>
      </c>
      <c r="I70" s="5" t="s">
        <v>21</v>
      </c>
      <c r="J70" s="1" t="s">
        <v>344</v>
      </c>
      <c r="K70" s="1" t="s">
        <v>345</v>
      </c>
      <c r="L70" s="1" t="s">
        <v>346</v>
      </c>
      <c r="M70" s="4" t="str">
        <f t="shared" si="0"/>
        <v>Outstanding</v>
      </c>
      <c r="N70" s="13" t="s">
        <v>21</v>
      </c>
    </row>
    <row r="71" spans="1:14" ht="60" customHeight="1" x14ac:dyDescent="0.35">
      <c r="A71" s="11" t="s">
        <v>347</v>
      </c>
      <c r="B71" s="1" t="s">
        <v>348</v>
      </c>
      <c r="C71" s="2" t="s">
        <v>16</v>
      </c>
      <c r="D71" s="3" t="s">
        <v>27</v>
      </c>
      <c r="E71" s="4" t="s">
        <v>18</v>
      </c>
      <c r="F71" s="4" t="s">
        <v>19</v>
      </c>
      <c r="G71" s="4" t="s">
        <v>20</v>
      </c>
      <c r="H71" s="4" t="s">
        <v>21</v>
      </c>
      <c r="I71" s="5" t="s">
        <v>21</v>
      </c>
      <c r="J71" s="1" t="s">
        <v>349</v>
      </c>
      <c r="K71" s="1" t="s">
        <v>350</v>
      </c>
      <c r="L71" s="1" t="s">
        <v>351</v>
      </c>
      <c r="M71" s="4" t="str">
        <f t="shared" si="0"/>
        <v>Outstanding</v>
      </c>
      <c r="N71" s="13" t="s">
        <v>21</v>
      </c>
    </row>
    <row r="72" spans="1:14" ht="60" customHeight="1" x14ac:dyDescent="0.35">
      <c r="A72" s="11" t="s">
        <v>352</v>
      </c>
      <c r="B72" s="1" t="s">
        <v>353</v>
      </c>
      <c r="C72" s="2" t="s">
        <v>16</v>
      </c>
      <c r="D72" s="3" t="s">
        <v>27</v>
      </c>
      <c r="E72" s="4" t="s">
        <v>18</v>
      </c>
      <c r="F72" s="4" t="s">
        <v>19</v>
      </c>
      <c r="G72" s="4" t="s">
        <v>20</v>
      </c>
      <c r="H72" s="4" t="s">
        <v>21</v>
      </c>
      <c r="I72" s="5" t="s">
        <v>21</v>
      </c>
      <c r="J72" s="1" t="s">
        <v>354</v>
      </c>
      <c r="K72" s="1" t="s">
        <v>355</v>
      </c>
      <c r="L72" s="1" t="s">
        <v>118</v>
      </c>
      <c r="M72" s="4" t="str">
        <f t="shared" si="0"/>
        <v>Outstanding</v>
      </c>
      <c r="N72" s="13" t="s">
        <v>21</v>
      </c>
    </row>
    <row r="73" spans="1:14" ht="60" customHeight="1" x14ac:dyDescent="0.35">
      <c r="A73" s="12" t="s">
        <v>356</v>
      </c>
      <c r="B73" s="6" t="s">
        <v>357</v>
      </c>
      <c r="C73" s="7" t="s">
        <v>16</v>
      </c>
      <c r="D73" s="8" t="s">
        <v>27</v>
      </c>
      <c r="E73" s="9" t="s">
        <v>18</v>
      </c>
      <c r="F73" s="9" t="s">
        <v>19</v>
      </c>
      <c r="G73" s="9" t="s">
        <v>20</v>
      </c>
      <c r="H73" s="9" t="s">
        <v>21</v>
      </c>
      <c r="I73" s="10" t="s">
        <v>21</v>
      </c>
      <c r="J73" s="6" t="s">
        <v>358</v>
      </c>
      <c r="K73" s="6" t="s">
        <v>359</v>
      </c>
      <c r="L73" s="6" t="s">
        <v>360</v>
      </c>
      <c r="M73" s="9" t="str">
        <f t="shared" si="0"/>
        <v>Outstanding</v>
      </c>
      <c r="N73" s="14" t="s">
        <v>21</v>
      </c>
    </row>
    <row r="77" spans="1:14" ht="32" customHeight="1" x14ac:dyDescent="0.35">
      <c r="A77" s="81" t="s">
        <v>361</v>
      </c>
      <c r="B77" s="81"/>
      <c r="C77" s="81"/>
      <c r="D77" s="81"/>
    </row>
  </sheetData>
  <mergeCells count="1">
    <mergeCell ref="A77:D77"/>
  </mergeCells>
  <conditionalFormatting sqref="C2:C73">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7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7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7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73" xr:uid="{00000000-0002-0000-0200-000000000000}">
      <formula1>"Must,Should,Could,Won't,Unassigned"</formula1>
    </dataValidation>
    <dataValidation type="list" showErrorMessage="1" errorTitle="Invalid Value" error="Please select a value from the list: Low, Medium, High, Unassessed." sqref="F2:F73" xr:uid="{00000000-0002-0000-0200-000001000000}">
      <formula1>"Low,Medium,High,Unassessed"</formula1>
    </dataValidation>
    <dataValidation type="list" showErrorMessage="1" errorTitle="Invalid Value" error="Please select a value from the list: Phase1, Phase2, Phase3, Phase4, Phase5, Pending." sqref="G2:G7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73" xr:uid="{00000000-0002-0000-0200-000003000000}">
      <formula1>"Implemented,Testing,Failed,Compensated,Risk Accepted,N/A"</formula1>
    </dataValidation>
  </dataValidations>
  <hyperlinks>
    <hyperlink ref="A7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490</v>
      </c>
      <c r="C2" s="98" t="s">
        <v>490</v>
      </c>
      <c r="D2" s="98" t="s">
        <v>490</v>
      </c>
      <c r="E2" s="98" t="s">
        <v>490</v>
      </c>
      <c r="F2" s="98" t="s">
        <v>490</v>
      </c>
      <c r="G2" s="98" t="s">
        <v>490</v>
      </c>
      <c r="H2" s="102" t="s">
        <v>491</v>
      </c>
      <c r="I2" s="102" t="s">
        <v>491</v>
      </c>
      <c r="J2" s="102" t="s">
        <v>491</v>
      </c>
      <c r="K2" s="102" t="s">
        <v>491</v>
      </c>
      <c r="L2" s="102" t="s">
        <v>491</v>
      </c>
      <c r="M2" s="101" t="s">
        <v>492</v>
      </c>
      <c r="N2" s="101" t="s">
        <v>492</v>
      </c>
      <c r="O2" s="103" t="s">
        <v>493</v>
      </c>
      <c r="P2" s="103" t="s">
        <v>493</v>
      </c>
      <c r="Q2" s="99" t="s">
        <v>12</v>
      </c>
      <c r="R2" s="99" t="s">
        <v>12</v>
      </c>
      <c r="S2" s="99" t="s">
        <v>12</v>
      </c>
      <c r="T2" s="100" t="s">
        <v>494</v>
      </c>
    </row>
    <row r="3" spans="2:20" ht="35" customHeight="1" x14ac:dyDescent="0.35">
      <c r="B3" s="71" t="s">
        <v>495</v>
      </c>
      <c r="C3" s="71" t="s">
        <v>496</v>
      </c>
      <c r="D3" s="71" t="s">
        <v>497</v>
      </c>
      <c r="E3" s="71" t="s">
        <v>498</v>
      </c>
      <c r="F3" s="71" t="s">
        <v>499</v>
      </c>
      <c r="G3" s="71" t="s">
        <v>10</v>
      </c>
      <c r="H3" s="72" t="s">
        <v>500</v>
      </c>
      <c r="I3" s="72" t="s">
        <v>501</v>
      </c>
      <c r="J3" s="72" t="s">
        <v>502</v>
      </c>
      <c r="K3" s="72" t="s">
        <v>503</v>
      </c>
      <c r="L3" s="72" t="s">
        <v>434</v>
      </c>
      <c r="M3" s="73" t="s">
        <v>504</v>
      </c>
      <c r="N3" s="73" t="s">
        <v>505</v>
      </c>
      <c r="O3" s="74" t="s">
        <v>506</v>
      </c>
      <c r="P3" s="74" t="s">
        <v>507</v>
      </c>
      <c r="Q3" s="75" t="s">
        <v>12</v>
      </c>
      <c r="R3" s="75" t="s">
        <v>508</v>
      </c>
      <c r="S3" s="75" t="s">
        <v>509</v>
      </c>
      <c r="T3" s="76" t="s">
        <v>510</v>
      </c>
    </row>
    <row r="4" spans="2:20" ht="60" customHeight="1" x14ac:dyDescent="0.35">
      <c r="B4" s="77" t="s">
        <v>511</v>
      </c>
      <c r="C4" s="77" t="s">
        <v>512</v>
      </c>
      <c r="D4" s="77" t="s">
        <v>513</v>
      </c>
      <c r="E4" s="77" t="s">
        <v>514</v>
      </c>
      <c r="F4" s="77" t="s">
        <v>515</v>
      </c>
      <c r="G4" s="77" t="s">
        <v>516</v>
      </c>
      <c r="H4" s="77" t="s">
        <v>517</v>
      </c>
      <c r="I4" s="77" t="s">
        <v>518</v>
      </c>
      <c r="J4" s="77" t="s">
        <v>519</v>
      </c>
      <c r="K4" s="77" t="s">
        <v>520</v>
      </c>
      <c r="L4" s="77" t="s">
        <v>521</v>
      </c>
      <c r="M4" s="77" t="s">
        <v>522</v>
      </c>
      <c r="N4" s="77" t="s">
        <v>523</v>
      </c>
      <c r="O4" s="77" t="s">
        <v>524</v>
      </c>
      <c r="P4" s="77" t="s">
        <v>525</v>
      </c>
      <c r="Q4" s="77" t="s">
        <v>526</v>
      </c>
      <c r="R4" s="77" t="s">
        <v>527</v>
      </c>
      <c r="S4" s="77" t="s">
        <v>528</v>
      </c>
      <c r="T4" s="77" t="s">
        <v>529</v>
      </c>
    </row>
    <row r="5" spans="2:20" ht="60" customHeight="1" x14ac:dyDescent="0.35">
      <c r="B5" s="39" t="s">
        <v>530</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531</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532</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533</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534</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535</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536</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537</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538</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539</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540</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541</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542</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543</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544</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545</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546</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547</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548</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549</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550</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551</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552</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553</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554</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555</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556</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557</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558</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559</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560</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561</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562</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563</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564</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565</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566</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567</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568</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569</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570</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571</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572</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573</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574</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575</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576</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577</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578</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579</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361</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Riverbed SteelHead CX v8 Security Technical Implementation Guide - SHGIR</dc:title>
  <dc:subject>Generated on: 2026-06-08 12:43:38</dc:subject>
  <dc:creator>Anicet Fopa Tchoffo</dc:creator>
  <cp:keywords>Baseline;Hardening;DISA;STIG</cp:keywords>
  <dc:description>Baseline Developed By: Riverbed Technologies and Defense Information Systems Agency (DISA) for the US DoD</dc:description>
  <cp:lastModifiedBy>Anicet Fopa Tchoffo</cp:lastModifiedBy>
  <dcterms:modified xsi:type="dcterms:W3CDTF">2026-06-08T11:43:44Z</dcterms:modified>
  <cp:category>DISA-STIG</cp:category>
  <cp:contentStatus>Draft</cp:contentStatus>
</cp:coreProperties>
</file>